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1835"/>
  </bookViews>
  <sheets>
    <sheet name="Смета 12 гр. по ФЕР" sheetId="5" r:id="rId1"/>
    <sheet name="Source" sheetId="1" r:id="rId2"/>
    <sheet name="SourceObSm" sheetId="2" r:id="rId3"/>
    <sheet name="SmtRes" sheetId="3" r:id="rId4"/>
    <sheet name="EtalonRes" sheetId="4" r:id="rId5"/>
  </sheets>
  <definedNames>
    <definedName name="_xlnm.Print_Titles" localSheetId="0">'Смета 12 гр. по ФЕР'!$17:$17</definedName>
    <definedName name="_xlnm.Print_Area" localSheetId="0">'Смета 12 гр. по ФЕР'!$A$1:$L$657</definedName>
  </definedNames>
  <calcPr calcId="145621"/>
</workbook>
</file>

<file path=xl/calcChain.xml><?xml version="1.0" encoding="utf-8"?>
<calcChain xmlns="http://schemas.openxmlformats.org/spreadsheetml/2006/main">
  <c r="C648" i="5" l="1"/>
  <c r="J648" i="5"/>
  <c r="B4" i="5"/>
  <c r="AD6" i="5"/>
  <c r="J656" i="5"/>
  <c r="C656" i="5"/>
  <c r="J655" i="5"/>
  <c r="C655" i="5"/>
  <c r="J654" i="5"/>
  <c r="C654" i="5"/>
  <c r="I13" i="5"/>
  <c r="I12" i="5"/>
  <c r="G12" i="5" s="1"/>
  <c r="I11" i="5"/>
  <c r="I10" i="5"/>
  <c r="A653" i="5"/>
  <c r="J651" i="5"/>
  <c r="C651" i="5"/>
  <c r="J650" i="5"/>
  <c r="C650" i="5"/>
  <c r="J649" i="5"/>
  <c r="C649" i="5"/>
  <c r="A647" i="5"/>
  <c r="A645" i="5"/>
  <c r="L643" i="5"/>
  <c r="Q643" i="5" s="1"/>
  <c r="Z643" i="5"/>
  <c r="Y643" i="5"/>
  <c r="X643" i="5"/>
  <c r="L642" i="5"/>
  <c r="G642" i="5"/>
  <c r="E642" i="5"/>
  <c r="J641" i="5"/>
  <c r="E641" i="5"/>
  <c r="J640" i="5"/>
  <c r="E640" i="5"/>
  <c r="K639" i="5"/>
  <c r="J639" i="5"/>
  <c r="H639" i="5"/>
  <c r="G639" i="5"/>
  <c r="F639" i="5"/>
  <c r="C638" i="5"/>
  <c r="V637" i="5"/>
  <c r="K641" i="5" s="1"/>
  <c r="T637" i="5"/>
  <c r="K640" i="5" s="1"/>
  <c r="U637" i="5"/>
  <c r="H641" i="5" s="1"/>
  <c r="S637" i="5"/>
  <c r="H640" i="5" s="1"/>
  <c r="F637" i="5"/>
  <c r="E637" i="5"/>
  <c r="D637" i="5"/>
  <c r="I637" i="5"/>
  <c r="C637" i="5"/>
  <c r="B637" i="5"/>
  <c r="A637" i="5"/>
  <c r="L636" i="5"/>
  <c r="Q636" i="5" s="1"/>
  <c r="Z636" i="5"/>
  <c r="Y636" i="5"/>
  <c r="X636" i="5"/>
  <c r="L635" i="5"/>
  <c r="G635" i="5"/>
  <c r="E635" i="5"/>
  <c r="J634" i="5"/>
  <c r="E634" i="5"/>
  <c r="J633" i="5"/>
  <c r="E633" i="5"/>
  <c r="K632" i="5"/>
  <c r="J632" i="5"/>
  <c r="H632" i="5"/>
  <c r="R632" i="5" s="1"/>
  <c r="G632" i="5"/>
  <c r="F632" i="5"/>
  <c r="K631" i="5"/>
  <c r="J631" i="5"/>
  <c r="H631" i="5"/>
  <c r="G631" i="5"/>
  <c r="F631" i="5"/>
  <c r="K630" i="5"/>
  <c r="J630" i="5"/>
  <c r="H630" i="5"/>
  <c r="R630" i="5" s="1"/>
  <c r="G630" i="5"/>
  <c r="F630" i="5"/>
  <c r="C629" i="5"/>
  <c r="V628" i="5"/>
  <c r="K634" i="5" s="1"/>
  <c r="T628" i="5"/>
  <c r="K633" i="5" s="1"/>
  <c r="U628" i="5"/>
  <c r="H634" i="5" s="1"/>
  <c r="S628" i="5"/>
  <c r="H633" i="5" s="1"/>
  <c r="F628" i="5"/>
  <c r="E628" i="5"/>
  <c r="D628" i="5"/>
  <c r="I628" i="5"/>
  <c r="C628" i="5"/>
  <c r="B628" i="5"/>
  <c r="A628" i="5"/>
  <c r="A627" i="5"/>
  <c r="A625" i="5"/>
  <c r="L623" i="5"/>
  <c r="Q623" i="5" s="1"/>
  <c r="Z623" i="5"/>
  <c r="Y623" i="5"/>
  <c r="X623" i="5"/>
  <c r="K622" i="5"/>
  <c r="J623" i="5" s="1"/>
  <c r="P623" i="5" s="1"/>
  <c r="H622" i="5"/>
  <c r="G623" i="5" s="1"/>
  <c r="O623" i="5" s="1"/>
  <c r="J622" i="5"/>
  <c r="G622" i="5"/>
  <c r="F622" i="5"/>
  <c r="V622" i="5"/>
  <c r="T622" i="5"/>
  <c r="U622" i="5"/>
  <c r="S622" i="5"/>
  <c r="E622" i="5"/>
  <c r="D622" i="5"/>
  <c r="I622" i="5"/>
  <c r="C622" i="5"/>
  <c r="B622" i="5"/>
  <c r="A622" i="5"/>
  <c r="L621" i="5"/>
  <c r="Q621" i="5" s="1"/>
  <c r="Z621" i="5"/>
  <c r="Y621" i="5"/>
  <c r="X621" i="5"/>
  <c r="K620" i="5"/>
  <c r="J621" i="5" s="1"/>
  <c r="P621" i="5" s="1"/>
  <c r="H620" i="5"/>
  <c r="G621" i="5" s="1"/>
  <c r="O621" i="5" s="1"/>
  <c r="J620" i="5"/>
  <c r="G620" i="5"/>
  <c r="F620" i="5"/>
  <c r="V620" i="5"/>
  <c r="T620" i="5"/>
  <c r="U620" i="5"/>
  <c r="S620" i="5"/>
  <c r="E620" i="5"/>
  <c r="D620" i="5"/>
  <c r="I620" i="5"/>
  <c r="C620" i="5"/>
  <c r="B620" i="5"/>
  <c r="A620" i="5"/>
  <c r="L619" i="5"/>
  <c r="Q619" i="5" s="1"/>
  <c r="Z619" i="5"/>
  <c r="Y619" i="5"/>
  <c r="X619" i="5"/>
  <c r="L618" i="5"/>
  <c r="G618" i="5"/>
  <c r="E618" i="5"/>
  <c r="J617" i="5"/>
  <c r="E617" i="5"/>
  <c r="J616" i="5"/>
  <c r="E616" i="5"/>
  <c r="K615" i="5"/>
  <c r="J615" i="5"/>
  <c r="H615" i="5"/>
  <c r="G615" i="5"/>
  <c r="F615" i="5"/>
  <c r="K614" i="5"/>
  <c r="J614" i="5"/>
  <c r="H614" i="5"/>
  <c r="G614" i="5"/>
  <c r="F614" i="5"/>
  <c r="V613" i="5"/>
  <c r="K617" i="5" s="1"/>
  <c r="T613" i="5"/>
  <c r="K616" i="5" s="1"/>
  <c r="U613" i="5"/>
  <c r="H617" i="5" s="1"/>
  <c r="S613" i="5"/>
  <c r="H616" i="5" s="1"/>
  <c r="F613" i="5"/>
  <c r="E613" i="5"/>
  <c r="D613" i="5"/>
  <c r="I613" i="5"/>
  <c r="C613" i="5"/>
  <c r="B613" i="5"/>
  <c r="A613" i="5"/>
  <c r="L612" i="5"/>
  <c r="Q612" i="5" s="1"/>
  <c r="Z612" i="5"/>
  <c r="Y612" i="5"/>
  <c r="X612" i="5"/>
  <c r="K611" i="5"/>
  <c r="J611" i="5"/>
  <c r="Z611" i="5"/>
  <c r="Y611" i="5"/>
  <c r="X611" i="5"/>
  <c r="H611" i="5"/>
  <c r="W611" i="5" s="1"/>
  <c r="F611" i="5"/>
  <c r="V611" i="5"/>
  <c r="T611" i="5"/>
  <c r="U611" i="5"/>
  <c r="S611" i="5"/>
  <c r="E611" i="5"/>
  <c r="D611" i="5"/>
  <c r="C611" i="5"/>
  <c r="B611" i="5"/>
  <c r="A611" i="5"/>
  <c r="L610" i="5"/>
  <c r="G610" i="5"/>
  <c r="E610" i="5"/>
  <c r="J609" i="5"/>
  <c r="F609" i="5"/>
  <c r="E609" i="5"/>
  <c r="J608" i="5"/>
  <c r="F608" i="5"/>
  <c r="E608" i="5"/>
  <c r="K607" i="5"/>
  <c r="J607" i="5"/>
  <c r="H607" i="5"/>
  <c r="G607" i="5"/>
  <c r="F607" i="5"/>
  <c r="K606" i="5"/>
  <c r="J606" i="5"/>
  <c r="H606" i="5"/>
  <c r="R606" i="5" s="1"/>
  <c r="G606" i="5"/>
  <c r="F606" i="5"/>
  <c r="K605" i="5"/>
  <c r="J605" i="5"/>
  <c r="H605" i="5"/>
  <c r="G605" i="5"/>
  <c r="F605" i="5"/>
  <c r="K604" i="5"/>
  <c r="J604" i="5"/>
  <c r="H604" i="5"/>
  <c r="R604" i="5" s="1"/>
  <c r="G604" i="5"/>
  <c r="F604" i="5"/>
  <c r="C603" i="5"/>
  <c r="V602" i="5"/>
  <c r="T602" i="5"/>
  <c r="U602" i="5"/>
  <c r="S602" i="5"/>
  <c r="F602" i="5"/>
  <c r="E602" i="5"/>
  <c r="D602" i="5"/>
  <c r="I602" i="5"/>
  <c r="C602" i="5"/>
  <c r="B602" i="5"/>
  <c r="A602" i="5"/>
  <c r="L601" i="5"/>
  <c r="Q601" i="5" s="1"/>
  <c r="Z601" i="5"/>
  <c r="Y601" i="5"/>
  <c r="X601" i="5"/>
  <c r="K600" i="5"/>
  <c r="J600" i="5"/>
  <c r="Z600" i="5"/>
  <c r="Y600" i="5"/>
  <c r="X600" i="5"/>
  <c r="H600" i="5"/>
  <c r="W600" i="5" s="1"/>
  <c r="F600" i="5"/>
  <c r="V600" i="5"/>
  <c r="T600" i="5"/>
  <c r="U600" i="5"/>
  <c r="S600" i="5"/>
  <c r="E600" i="5"/>
  <c r="D600" i="5"/>
  <c r="C600" i="5"/>
  <c r="B600" i="5"/>
  <c r="A600" i="5"/>
  <c r="L599" i="5"/>
  <c r="G599" i="5"/>
  <c r="E599" i="5"/>
  <c r="J598" i="5"/>
  <c r="F598" i="5"/>
  <c r="E598" i="5"/>
  <c r="J597" i="5"/>
  <c r="F597" i="5"/>
  <c r="E597" i="5"/>
  <c r="K596" i="5"/>
  <c r="J596" i="5"/>
  <c r="H596" i="5"/>
  <c r="G596" i="5"/>
  <c r="F596" i="5"/>
  <c r="K595" i="5"/>
  <c r="J595" i="5"/>
  <c r="H595" i="5"/>
  <c r="R595" i="5" s="1"/>
  <c r="G595" i="5"/>
  <c r="F595" i="5"/>
  <c r="K594" i="5"/>
  <c r="J594" i="5"/>
  <c r="H594" i="5"/>
  <c r="G594" i="5"/>
  <c r="F594" i="5"/>
  <c r="K593" i="5"/>
  <c r="J593" i="5"/>
  <c r="H593" i="5"/>
  <c r="G593" i="5"/>
  <c r="F593" i="5"/>
  <c r="C592" i="5"/>
  <c r="V591" i="5"/>
  <c r="T591" i="5"/>
  <c r="U591" i="5"/>
  <c r="S591" i="5"/>
  <c r="F591" i="5"/>
  <c r="E591" i="5"/>
  <c r="D591" i="5"/>
  <c r="I591" i="5"/>
  <c r="C591" i="5"/>
  <c r="B591" i="5"/>
  <c r="A591" i="5"/>
  <c r="L590" i="5"/>
  <c r="Q590" i="5" s="1"/>
  <c r="Z590" i="5"/>
  <c r="Y590" i="5"/>
  <c r="X590" i="5"/>
  <c r="K589" i="5"/>
  <c r="J589" i="5"/>
  <c r="Z589" i="5"/>
  <c r="Y589" i="5"/>
  <c r="X589" i="5"/>
  <c r="H589" i="5"/>
  <c r="W589" i="5" s="1"/>
  <c r="F589" i="5"/>
  <c r="V589" i="5"/>
  <c r="T589" i="5"/>
  <c r="U589" i="5"/>
  <c r="S589" i="5"/>
  <c r="E589" i="5"/>
  <c r="D589" i="5"/>
  <c r="C589" i="5"/>
  <c r="B589" i="5"/>
  <c r="A589" i="5"/>
  <c r="L588" i="5"/>
  <c r="G588" i="5"/>
  <c r="E588" i="5"/>
  <c r="J587" i="5"/>
  <c r="E587" i="5"/>
  <c r="J586" i="5"/>
  <c r="E586" i="5"/>
  <c r="K585" i="5"/>
  <c r="J585" i="5"/>
  <c r="H585" i="5"/>
  <c r="G585" i="5"/>
  <c r="F585" i="5"/>
  <c r="K584" i="5"/>
  <c r="J584" i="5"/>
  <c r="H584" i="5"/>
  <c r="R584" i="5" s="1"/>
  <c r="G584" i="5"/>
  <c r="F584" i="5"/>
  <c r="K583" i="5"/>
  <c r="J583" i="5"/>
  <c r="H583" i="5"/>
  <c r="G583" i="5"/>
  <c r="F583" i="5"/>
  <c r="K582" i="5"/>
  <c r="J582" i="5"/>
  <c r="H582" i="5"/>
  <c r="R582" i="5" s="1"/>
  <c r="G582" i="5"/>
  <c r="F582" i="5"/>
  <c r="C581" i="5"/>
  <c r="V580" i="5"/>
  <c r="T580" i="5"/>
  <c r="U580" i="5"/>
  <c r="S580" i="5"/>
  <c r="F580" i="5"/>
  <c r="E580" i="5"/>
  <c r="D580" i="5"/>
  <c r="I580" i="5"/>
  <c r="C580" i="5"/>
  <c r="B580" i="5"/>
  <c r="A580" i="5"/>
  <c r="L579" i="5"/>
  <c r="Q579" i="5" s="1"/>
  <c r="Z579" i="5"/>
  <c r="Y579" i="5"/>
  <c r="X579" i="5"/>
  <c r="K578" i="5"/>
  <c r="J578" i="5"/>
  <c r="Z578" i="5"/>
  <c r="Y578" i="5"/>
  <c r="X578" i="5"/>
  <c r="H578" i="5"/>
  <c r="W578" i="5" s="1"/>
  <c r="F578" i="5"/>
  <c r="V578" i="5"/>
  <c r="T578" i="5"/>
  <c r="U578" i="5"/>
  <c r="S578" i="5"/>
  <c r="E578" i="5"/>
  <c r="D578" i="5"/>
  <c r="C578" i="5"/>
  <c r="B578" i="5"/>
  <c r="A578" i="5"/>
  <c r="L577" i="5"/>
  <c r="G577" i="5"/>
  <c r="E577" i="5"/>
  <c r="J576" i="5"/>
  <c r="E576" i="5"/>
  <c r="J575" i="5"/>
  <c r="E575" i="5"/>
  <c r="K574" i="5"/>
  <c r="J574" i="5"/>
  <c r="H574" i="5"/>
  <c r="G574" i="5"/>
  <c r="F574" i="5"/>
  <c r="K573" i="5"/>
  <c r="J573" i="5"/>
  <c r="H573" i="5"/>
  <c r="R573" i="5" s="1"/>
  <c r="G573" i="5"/>
  <c r="F573" i="5"/>
  <c r="K572" i="5"/>
  <c r="J572" i="5"/>
  <c r="H572" i="5"/>
  <c r="G572" i="5"/>
  <c r="F572" i="5"/>
  <c r="K571" i="5"/>
  <c r="J571" i="5"/>
  <c r="H571" i="5"/>
  <c r="R571" i="5" s="1"/>
  <c r="G571" i="5"/>
  <c r="F571" i="5"/>
  <c r="C570" i="5"/>
  <c r="V569" i="5"/>
  <c r="T569" i="5"/>
  <c r="U569" i="5"/>
  <c r="S569" i="5"/>
  <c r="F569" i="5"/>
  <c r="E569" i="5"/>
  <c r="D569" i="5"/>
  <c r="I569" i="5"/>
  <c r="C569" i="5"/>
  <c r="B569" i="5"/>
  <c r="A569" i="5"/>
  <c r="L568" i="5"/>
  <c r="Q568" i="5" s="1"/>
  <c r="Z568" i="5"/>
  <c r="Y568" i="5"/>
  <c r="X568" i="5"/>
  <c r="K567" i="5"/>
  <c r="J567" i="5"/>
  <c r="Z567" i="5"/>
  <c r="Y567" i="5"/>
  <c r="X567" i="5"/>
  <c r="H567" i="5"/>
  <c r="W567" i="5" s="1"/>
  <c r="F567" i="5"/>
  <c r="V567" i="5"/>
  <c r="T567" i="5"/>
  <c r="U567" i="5"/>
  <c r="S567" i="5"/>
  <c r="E567" i="5"/>
  <c r="D567" i="5"/>
  <c r="C567" i="5"/>
  <c r="B567" i="5"/>
  <c r="A567" i="5"/>
  <c r="L566" i="5"/>
  <c r="G566" i="5"/>
  <c r="E566" i="5"/>
  <c r="J565" i="5"/>
  <c r="F565" i="5"/>
  <c r="E565" i="5"/>
  <c r="J564" i="5"/>
  <c r="F564" i="5"/>
  <c r="E564" i="5"/>
  <c r="K563" i="5"/>
  <c r="J563" i="5"/>
  <c r="H563" i="5"/>
  <c r="G563" i="5"/>
  <c r="F563" i="5"/>
  <c r="K562" i="5"/>
  <c r="J562" i="5"/>
  <c r="H562" i="5"/>
  <c r="R562" i="5" s="1"/>
  <c r="G562" i="5"/>
  <c r="F562" i="5"/>
  <c r="K561" i="5"/>
  <c r="J561" i="5"/>
  <c r="H561" i="5"/>
  <c r="G561" i="5"/>
  <c r="F561" i="5"/>
  <c r="K560" i="5"/>
  <c r="J560" i="5"/>
  <c r="H560" i="5"/>
  <c r="R560" i="5" s="1"/>
  <c r="G560" i="5"/>
  <c r="F560" i="5"/>
  <c r="C559" i="5"/>
  <c r="V558" i="5"/>
  <c r="T558" i="5"/>
  <c r="U558" i="5"/>
  <c r="S558" i="5"/>
  <c r="F558" i="5"/>
  <c r="E558" i="5"/>
  <c r="D558" i="5"/>
  <c r="I558" i="5"/>
  <c r="C558" i="5"/>
  <c r="B558" i="5"/>
  <c r="A558" i="5"/>
  <c r="L557" i="5"/>
  <c r="Q557" i="5" s="1"/>
  <c r="Z557" i="5"/>
  <c r="Y557" i="5"/>
  <c r="X557" i="5"/>
  <c r="K556" i="5"/>
  <c r="J556" i="5"/>
  <c r="Z556" i="5"/>
  <c r="Y556" i="5"/>
  <c r="X556" i="5"/>
  <c r="H556" i="5"/>
  <c r="W556" i="5" s="1"/>
  <c r="F556" i="5"/>
  <c r="V556" i="5"/>
  <c r="T556" i="5"/>
  <c r="U556" i="5"/>
  <c r="S556" i="5"/>
  <c r="E556" i="5"/>
  <c r="D556" i="5"/>
  <c r="C556" i="5"/>
  <c r="B556" i="5"/>
  <c r="A556" i="5"/>
  <c r="K555" i="5"/>
  <c r="J555" i="5"/>
  <c r="Z555" i="5"/>
  <c r="Y555" i="5"/>
  <c r="X555" i="5"/>
  <c r="H555" i="5"/>
  <c r="W555" i="5" s="1"/>
  <c r="F555" i="5"/>
  <c r="V555" i="5"/>
  <c r="T555" i="5"/>
  <c r="U555" i="5"/>
  <c r="S555" i="5"/>
  <c r="E555" i="5"/>
  <c r="D555" i="5"/>
  <c r="C555" i="5"/>
  <c r="B555" i="5"/>
  <c r="A555" i="5"/>
  <c r="L554" i="5"/>
  <c r="G554" i="5"/>
  <c r="E554" i="5"/>
  <c r="J553" i="5"/>
  <c r="F553" i="5"/>
  <c r="E553" i="5"/>
  <c r="J552" i="5"/>
  <c r="F552" i="5"/>
  <c r="E552" i="5"/>
  <c r="K551" i="5"/>
  <c r="J551" i="5"/>
  <c r="H551" i="5"/>
  <c r="G551" i="5"/>
  <c r="F551" i="5"/>
  <c r="K550" i="5"/>
  <c r="J550" i="5"/>
  <c r="H550" i="5"/>
  <c r="R550" i="5" s="1"/>
  <c r="G550" i="5"/>
  <c r="F550" i="5"/>
  <c r="K549" i="5"/>
  <c r="J549" i="5"/>
  <c r="H549" i="5"/>
  <c r="G549" i="5"/>
  <c r="F549" i="5"/>
  <c r="K548" i="5"/>
  <c r="J548" i="5"/>
  <c r="H548" i="5"/>
  <c r="R548" i="5" s="1"/>
  <c r="G548" i="5"/>
  <c r="F548" i="5"/>
  <c r="C547" i="5"/>
  <c r="V546" i="5"/>
  <c r="T546" i="5"/>
  <c r="U546" i="5"/>
  <c r="S546" i="5"/>
  <c r="F546" i="5"/>
  <c r="E546" i="5"/>
  <c r="D546" i="5"/>
  <c r="I546" i="5"/>
  <c r="C546" i="5"/>
  <c r="B546" i="5"/>
  <c r="A546" i="5"/>
  <c r="L545" i="5"/>
  <c r="Q545" i="5" s="1"/>
  <c r="Z545" i="5"/>
  <c r="Y545" i="5"/>
  <c r="X545" i="5"/>
  <c r="K544" i="5"/>
  <c r="J544" i="5"/>
  <c r="Z544" i="5"/>
  <c r="Y544" i="5"/>
  <c r="X544" i="5"/>
  <c r="H544" i="5"/>
  <c r="W544" i="5" s="1"/>
  <c r="F544" i="5"/>
  <c r="V544" i="5"/>
  <c r="T544" i="5"/>
  <c r="U544" i="5"/>
  <c r="S544" i="5"/>
  <c r="E544" i="5"/>
  <c r="D544" i="5"/>
  <c r="C544" i="5"/>
  <c r="B544" i="5"/>
  <c r="A544" i="5"/>
  <c r="K543" i="5"/>
  <c r="J543" i="5"/>
  <c r="Z543" i="5"/>
  <c r="Y543" i="5"/>
  <c r="X543" i="5"/>
  <c r="H543" i="5"/>
  <c r="W543" i="5" s="1"/>
  <c r="F543" i="5"/>
  <c r="V543" i="5"/>
  <c r="T543" i="5"/>
  <c r="U543" i="5"/>
  <c r="S543" i="5"/>
  <c r="E543" i="5"/>
  <c r="D543" i="5"/>
  <c r="C543" i="5"/>
  <c r="B543" i="5"/>
  <c r="A543" i="5"/>
  <c r="L542" i="5"/>
  <c r="G542" i="5"/>
  <c r="E542" i="5"/>
  <c r="J541" i="5"/>
  <c r="F541" i="5"/>
  <c r="E541" i="5"/>
  <c r="J540" i="5"/>
  <c r="F540" i="5"/>
  <c r="E540" i="5"/>
  <c r="K539" i="5"/>
  <c r="J539" i="5"/>
  <c r="H539" i="5"/>
  <c r="G539" i="5"/>
  <c r="F539" i="5"/>
  <c r="K538" i="5"/>
  <c r="J538" i="5"/>
  <c r="H538" i="5"/>
  <c r="R538" i="5" s="1"/>
  <c r="G538" i="5"/>
  <c r="F538" i="5"/>
  <c r="K537" i="5"/>
  <c r="J537" i="5"/>
  <c r="H537" i="5"/>
  <c r="G537" i="5"/>
  <c r="F537" i="5"/>
  <c r="K536" i="5"/>
  <c r="J536" i="5"/>
  <c r="H536" i="5"/>
  <c r="G536" i="5"/>
  <c r="F536" i="5"/>
  <c r="C535" i="5"/>
  <c r="V534" i="5"/>
  <c r="T534" i="5"/>
  <c r="U534" i="5"/>
  <c r="S534" i="5"/>
  <c r="F534" i="5"/>
  <c r="E534" i="5"/>
  <c r="D534" i="5"/>
  <c r="I534" i="5"/>
  <c r="C534" i="5"/>
  <c r="B534" i="5"/>
  <c r="A534" i="5"/>
  <c r="L533" i="5"/>
  <c r="Q533" i="5" s="1"/>
  <c r="Z533" i="5"/>
  <c r="Y533" i="5"/>
  <c r="X533" i="5"/>
  <c r="K532" i="5"/>
  <c r="J532" i="5"/>
  <c r="Z532" i="5"/>
  <c r="Y532" i="5"/>
  <c r="X532" i="5"/>
  <c r="H532" i="5"/>
  <c r="W532" i="5" s="1"/>
  <c r="F532" i="5"/>
  <c r="V532" i="5"/>
  <c r="T532" i="5"/>
  <c r="U532" i="5"/>
  <c r="S532" i="5"/>
  <c r="E532" i="5"/>
  <c r="D532" i="5"/>
  <c r="C532" i="5"/>
  <c r="B532" i="5"/>
  <c r="A532" i="5"/>
  <c r="K531" i="5"/>
  <c r="J531" i="5"/>
  <c r="Z531" i="5"/>
  <c r="Y531" i="5"/>
  <c r="X531" i="5"/>
  <c r="H531" i="5"/>
  <c r="W531" i="5" s="1"/>
  <c r="F531" i="5"/>
  <c r="V531" i="5"/>
  <c r="T531" i="5"/>
  <c r="U531" i="5"/>
  <c r="S531" i="5"/>
  <c r="E531" i="5"/>
  <c r="D531" i="5"/>
  <c r="C531" i="5"/>
  <c r="B531" i="5"/>
  <c r="A531" i="5"/>
  <c r="L530" i="5"/>
  <c r="G530" i="5"/>
  <c r="E530" i="5"/>
  <c r="J529" i="5"/>
  <c r="E529" i="5"/>
  <c r="J528" i="5"/>
  <c r="E528" i="5"/>
  <c r="K527" i="5"/>
  <c r="J527" i="5"/>
  <c r="H527" i="5"/>
  <c r="G527" i="5"/>
  <c r="F527" i="5"/>
  <c r="K526" i="5"/>
  <c r="J526" i="5"/>
  <c r="H526" i="5"/>
  <c r="R526" i="5" s="1"/>
  <c r="G526" i="5"/>
  <c r="F526" i="5"/>
  <c r="K525" i="5"/>
  <c r="J525" i="5"/>
  <c r="H525" i="5"/>
  <c r="G525" i="5"/>
  <c r="F525" i="5"/>
  <c r="K524" i="5"/>
  <c r="J524" i="5"/>
  <c r="H524" i="5"/>
  <c r="R524" i="5" s="1"/>
  <c r="G524" i="5"/>
  <c r="F524" i="5"/>
  <c r="C523" i="5"/>
  <c r="V522" i="5"/>
  <c r="T522" i="5"/>
  <c r="U522" i="5"/>
  <c r="S522" i="5"/>
  <c r="F522" i="5"/>
  <c r="E522" i="5"/>
  <c r="D522" i="5"/>
  <c r="I522" i="5"/>
  <c r="C522" i="5"/>
  <c r="B522" i="5"/>
  <c r="A522" i="5"/>
  <c r="L521" i="5"/>
  <c r="Q521" i="5" s="1"/>
  <c r="Z521" i="5"/>
  <c r="Y521" i="5"/>
  <c r="X521" i="5"/>
  <c r="K520" i="5"/>
  <c r="J520" i="5"/>
  <c r="Z520" i="5"/>
  <c r="Y520" i="5"/>
  <c r="X520" i="5"/>
  <c r="H520" i="5"/>
  <c r="W520" i="5" s="1"/>
  <c r="F520" i="5"/>
  <c r="V520" i="5"/>
  <c r="T520" i="5"/>
  <c r="U520" i="5"/>
  <c r="S520" i="5"/>
  <c r="E520" i="5"/>
  <c r="D520" i="5"/>
  <c r="C520" i="5"/>
  <c r="B520" i="5"/>
  <c r="A520" i="5"/>
  <c r="L519" i="5"/>
  <c r="G519" i="5"/>
  <c r="E519" i="5"/>
  <c r="J518" i="5"/>
  <c r="E518" i="5"/>
  <c r="J517" i="5"/>
  <c r="E517" i="5"/>
  <c r="K516" i="5"/>
  <c r="J516" i="5"/>
  <c r="H516" i="5"/>
  <c r="G516" i="5"/>
  <c r="F516" i="5"/>
  <c r="K515" i="5"/>
  <c r="J515" i="5"/>
  <c r="H515" i="5"/>
  <c r="R515" i="5" s="1"/>
  <c r="G515" i="5"/>
  <c r="F515" i="5"/>
  <c r="K514" i="5"/>
  <c r="J514" i="5"/>
  <c r="H514" i="5"/>
  <c r="G514" i="5"/>
  <c r="F514" i="5"/>
  <c r="K513" i="5"/>
  <c r="J513" i="5"/>
  <c r="H513" i="5"/>
  <c r="R513" i="5" s="1"/>
  <c r="G513" i="5"/>
  <c r="F513" i="5"/>
  <c r="C512" i="5"/>
  <c r="V511" i="5"/>
  <c r="T511" i="5"/>
  <c r="U511" i="5"/>
  <c r="S511" i="5"/>
  <c r="F511" i="5"/>
  <c r="E511" i="5"/>
  <c r="D511" i="5"/>
  <c r="I511" i="5"/>
  <c r="C511" i="5"/>
  <c r="B511" i="5"/>
  <c r="A511" i="5"/>
  <c r="L510" i="5"/>
  <c r="Q510" i="5" s="1"/>
  <c r="Z510" i="5"/>
  <c r="Y510" i="5"/>
  <c r="X510" i="5"/>
  <c r="K509" i="5"/>
  <c r="J509" i="5"/>
  <c r="Z509" i="5"/>
  <c r="Y509" i="5"/>
  <c r="X509" i="5"/>
  <c r="H509" i="5"/>
  <c r="W509" i="5" s="1"/>
  <c r="F509" i="5"/>
  <c r="V509" i="5"/>
  <c r="T509" i="5"/>
  <c r="U509" i="5"/>
  <c r="S509" i="5"/>
  <c r="E509" i="5"/>
  <c r="D509" i="5"/>
  <c r="C509" i="5"/>
  <c r="B509" i="5"/>
  <c r="A509" i="5"/>
  <c r="K508" i="5"/>
  <c r="J508" i="5"/>
  <c r="Z508" i="5"/>
  <c r="Y508" i="5"/>
  <c r="X508" i="5"/>
  <c r="H508" i="5"/>
  <c r="W508" i="5" s="1"/>
  <c r="F508" i="5"/>
  <c r="V508" i="5"/>
  <c r="T508" i="5"/>
  <c r="U508" i="5"/>
  <c r="S508" i="5"/>
  <c r="E508" i="5"/>
  <c r="D508" i="5"/>
  <c r="C508" i="5"/>
  <c r="B508" i="5"/>
  <c r="A508" i="5"/>
  <c r="L507" i="5"/>
  <c r="G507" i="5"/>
  <c r="E507" i="5"/>
  <c r="J506" i="5"/>
  <c r="F506" i="5"/>
  <c r="E506" i="5"/>
  <c r="J505" i="5"/>
  <c r="F505" i="5"/>
  <c r="E505" i="5"/>
  <c r="K504" i="5"/>
  <c r="J504" i="5"/>
  <c r="H504" i="5"/>
  <c r="R504" i="5" s="1"/>
  <c r="G504" i="5"/>
  <c r="F504" i="5"/>
  <c r="K503" i="5"/>
  <c r="J503" i="5"/>
  <c r="H503" i="5"/>
  <c r="G503" i="5"/>
  <c r="F503" i="5"/>
  <c r="K502" i="5"/>
  <c r="J502" i="5"/>
  <c r="H502" i="5"/>
  <c r="G502" i="5"/>
  <c r="F502" i="5"/>
  <c r="C501" i="5"/>
  <c r="V500" i="5"/>
  <c r="T500" i="5"/>
  <c r="U500" i="5"/>
  <c r="S500" i="5"/>
  <c r="F500" i="5"/>
  <c r="E500" i="5"/>
  <c r="D500" i="5"/>
  <c r="I500" i="5"/>
  <c r="C500" i="5"/>
  <c r="B500" i="5"/>
  <c r="A500" i="5"/>
  <c r="L499" i="5"/>
  <c r="Q499" i="5" s="1"/>
  <c r="Z499" i="5"/>
  <c r="Y499" i="5"/>
  <c r="X499" i="5"/>
  <c r="K498" i="5"/>
  <c r="J498" i="5"/>
  <c r="Z498" i="5"/>
  <c r="Y498" i="5"/>
  <c r="X498" i="5"/>
  <c r="H498" i="5"/>
  <c r="W498" i="5" s="1"/>
  <c r="F498" i="5"/>
  <c r="V498" i="5"/>
  <c r="T498" i="5"/>
  <c r="U498" i="5"/>
  <c r="S498" i="5"/>
  <c r="E498" i="5"/>
  <c r="D498" i="5"/>
  <c r="C498" i="5"/>
  <c r="B498" i="5"/>
  <c r="A498" i="5"/>
  <c r="K497" i="5"/>
  <c r="J497" i="5"/>
  <c r="Z497" i="5"/>
  <c r="Y497" i="5"/>
  <c r="X497" i="5"/>
  <c r="H497" i="5"/>
  <c r="W497" i="5" s="1"/>
  <c r="F497" i="5"/>
  <c r="V497" i="5"/>
  <c r="T497" i="5"/>
  <c r="U497" i="5"/>
  <c r="S497" i="5"/>
  <c r="E497" i="5"/>
  <c r="D497" i="5"/>
  <c r="C497" i="5"/>
  <c r="B497" i="5"/>
  <c r="A497" i="5"/>
  <c r="K496" i="5"/>
  <c r="J496" i="5"/>
  <c r="Z496" i="5"/>
  <c r="Y496" i="5"/>
  <c r="X496" i="5"/>
  <c r="H496" i="5"/>
  <c r="W496" i="5" s="1"/>
  <c r="F496" i="5"/>
  <c r="V496" i="5"/>
  <c r="T496" i="5"/>
  <c r="U496" i="5"/>
  <c r="S496" i="5"/>
  <c r="E496" i="5"/>
  <c r="D496" i="5"/>
  <c r="C496" i="5"/>
  <c r="B496" i="5"/>
  <c r="A496" i="5"/>
  <c r="L495" i="5"/>
  <c r="G495" i="5"/>
  <c r="E495" i="5"/>
  <c r="J494" i="5"/>
  <c r="F494" i="5"/>
  <c r="E494" i="5"/>
  <c r="J493" i="5"/>
  <c r="F493" i="5"/>
  <c r="E493" i="5"/>
  <c r="K492" i="5"/>
  <c r="J492" i="5"/>
  <c r="H492" i="5"/>
  <c r="G492" i="5"/>
  <c r="F492" i="5"/>
  <c r="K491" i="5"/>
  <c r="J491" i="5"/>
  <c r="H491" i="5"/>
  <c r="R491" i="5" s="1"/>
  <c r="G491" i="5"/>
  <c r="F491" i="5"/>
  <c r="K490" i="5"/>
  <c r="J490" i="5"/>
  <c r="H490" i="5"/>
  <c r="G490" i="5"/>
  <c r="F490" i="5"/>
  <c r="K489" i="5"/>
  <c r="J489" i="5"/>
  <c r="H489" i="5"/>
  <c r="R489" i="5" s="1"/>
  <c r="G489" i="5"/>
  <c r="F489" i="5"/>
  <c r="C488" i="5"/>
  <c r="V487" i="5"/>
  <c r="T487" i="5"/>
  <c r="U487" i="5"/>
  <c r="S487" i="5"/>
  <c r="F487" i="5"/>
  <c r="E487" i="5"/>
  <c r="D487" i="5"/>
  <c r="I487" i="5"/>
  <c r="C487" i="5"/>
  <c r="B487" i="5"/>
  <c r="A487" i="5"/>
  <c r="L486" i="5"/>
  <c r="Q486" i="5" s="1"/>
  <c r="Z486" i="5"/>
  <c r="Y486" i="5"/>
  <c r="X486" i="5"/>
  <c r="K485" i="5"/>
  <c r="J485" i="5"/>
  <c r="Z485" i="5"/>
  <c r="Y485" i="5"/>
  <c r="X485" i="5"/>
  <c r="H485" i="5"/>
  <c r="W485" i="5" s="1"/>
  <c r="F485" i="5"/>
  <c r="V485" i="5"/>
  <c r="T485" i="5"/>
  <c r="U485" i="5"/>
  <c r="S485" i="5"/>
  <c r="E485" i="5"/>
  <c r="D485" i="5"/>
  <c r="C485" i="5"/>
  <c r="B485" i="5"/>
  <c r="A485" i="5"/>
  <c r="K484" i="5"/>
  <c r="J484" i="5"/>
  <c r="Z484" i="5"/>
  <c r="Y484" i="5"/>
  <c r="X484" i="5"/>
  <c r="H484" i="5"/>
  <c r="W484" i="5" s="1"/>
  <c r="F484" i="5"/>
  <c r="V484" i="5"/>
  <c r="T484" i="5"/>
  <c r="U484" i="5"/>
  <c r="S484" i="5"/>
  <c r="E484" i="5"/>
  <c r="D484" i="5"/>
  <c r="C484" i="5"/>
  <c r="B484" i="5"/>
  <c r="A484" i="5"/>
  <c r="K483" i="5"/>
  <c r="J483" i="5"/>
  <c r="Z483" i="5"/>
  <c r="Y483" i="5"/>
  <c r="X483" i="5"/>
  <c r="H483" i="5"/>
  <c r="W483" i="5" s="1"/>
  <c r="F483" i="5"/>
  <c r="V483" i="5"/>
  <c r="T483" i="5"/>
  <c r="U483" i="5"/>
  <c r="S483" i="5"/>
  <c r="E483" i="5"/>
  <c r="D483" i="5"/>
  <c r="C483" i="5"/>
  <c r="B483" i="5"/>
  <c r="A483" i="5"/>
  <c r="L482" i="5"/>
  <c r="G482" i="5"/>
  <c r="E482" i="5"/>
  <c r="J481" i="5"/>
  <c r="E481" i="5"/>
  <c r="J480" i="5"/>
  <c r="E480" i="5"/>
  <c r="K479" i="5"/>
  <c r="J479" i="5"/>
  <c r="H479" i="5"/>
  <c r="G479" i="5"/>
  <c r="F479" i="5"/>
  <c r="K478" i="5"/>
  <c r="J478" i="5"/>
  <c r="H478" i="5"/>
  <c r="G478" i="5"/>
  <c r="F478" i="5"/>
  <c r="K477" i="5"/>
  <c r="J477" i="5"/>
  <c r="H477" i="5"/>
  <c r="R477" i="5" s="1"/>
  <c r="G477" i="5"/>
  <c r="F477" i="5"/>
  <c r="C476" i="5"/>
  <c r="V475" i="5"/>
  <c r="T475" i="5"/>
  <c r="K480" i="5" s="1"/>
  <c r="U475" i="5"/>
  <c r="H481" i="5" s="1"/>
  <c r="S475" i="5"/>
  <c r="H480" i="5" s="1"/>
  <c r="F475" i="5"/>
  <c r="E475" i="5"/>
  <c r="D475" i="5"/>
  <c r="I475" i="5"/>
  <c r="C475" i="5"/>
  <c r="B475" i="5"/>
  <c r="A475" i="5"/>
  <c r="L474" i="5"/>
  <c r="Q474" i="5" s="1"/>
  <c r="Z474" i="5"/>
  <c r="Y474" i="5"/>
  <c r="X474" i="5"/>
  <c r="L473" i="5"/>
  <c r="G473" i="5"/>
  <c r="E473" i="5"/>
  <c r="J472" i="5"/>
  <c r="F472" i="5"/>
  <c r="E472" i="5"/>
  <c r="J471" i="5"/>
  <c r="F471" i="5"/>
  <c r="E471" i="5"/>
  <c r="K470" i="5"/>
  <c r="J470" i="5"/>
  <c r="H470" i="5"/>
  <c r="G470" i="5"/>
  <c r="F470" i="5"/>
  <c r="K469" i="5"/>
  <c r="J469" i="5"/>
  <c r="H469" i="5"/>
  <c r="R469" i="5" s="1"/>
  <c r="G469" i="5"/>
  <c r="F469" i="5"/>
  <c r="K468" i="5"/>
  <c r="J468" i="5"/>
  <c r="H468" i="5"/>
  <c r="G468" i="5"/>
  <c r="F468" i="5"/>
  <c r="K467" i="5"/>
  <c r="J467" i="5"/>
  <c r="H467" i="5"/>
  <c r="G467" i="5"/>
  <c r="F467" i="5"/>
  <c r="C466" i="5"/>
  <c r="V465" i="5"/>
  <c r="K472" i="5" s="1"/>
  <c r="T465" i="5"/>
  <c r="K471" i="5" s="1"/>
  <c r="U465" i="5"/>
  <c r="H472" i="5" s="1"/>
  <c r="S465" i="5"/>
  <c r="H471" i="5" s="1"/>
  <c r="F465" i="5"/>
  <c r="E465" i="5"/>
  <c r="D465" i="5"/>
  <c r="I465" i="5"/>
  <c r="C465" i="5"/>
  <c r="B465" i="5"/>
  <c r="A465" i="5"/>
  <c r="L464" i="5"/>
  <c r="Q464" i="5" s="1"/>
  <c r="Z464" i="5"/>
  <c r="Y464" i="5"/>
  <c r="X464" i="5"/>
  <c r="K463" i="5"/>
  <c r="J463" i="5"/>
  <c r="Z463" i="5"/>
  <c r="Y463" i="5"/>
  <c r="X463" i="5"/>
  <c r="H463" i="5"/>
  <c r="W463" i="5" s="1"/>
  <c r="F463" i="5"/>
  <c r="V463" i="5"/>
  <c r="T463" i="5"/>
  <c r="U463" i="5"/>
  <c r="S463" i="5"/>
  <c r="E463" i="5"/>
  <c r="D463" i="5"/>
  <c r="C463" i="5"/>
  <c r="B463" i="5"/>
  <c r="A463" i="5"/>
  <c r="K462" i="5"/>
  <c r="J462" i="5"/>
  <c r="Z462" i="5"/>
  <c r="Y462" i="5"/>
  <c r="X462" i="5"/>
  <c r="H462" i="5"/>
  <c r="W462" i="5" s="1"/>
  <c r="F462" i="5"/>
  <c r="V462" i="5"/>
  <c r="T462" i="5"/>
  <c r="U462" i="5"/>
  <c r="S462" i="5"/>
  <c r="E462" i="5"/>
  <c r="D462" i="5"/>
  <c r="C462" i="5"/>
  <c r="B462" i="5"/>
  <c r="A462" i="5"/>
  <c r="L461" i="5"/>
  <c r="G461" i="5"/>
  <c r="E461" i="5"/>
  <c r="J460" i="5"/>
  <c r="E460" i="5"/>
  <c r="J459" i="5"/>
  <c r="E459" i="5"/>
  <c r="K458" i="5"/>
  <c r="J458" i="5"/>
  <c r="H458" i="5"/>
  <c r="G458" i="5"/>
  <c r="F458" i="5"/>
  <c r="K457" i="5"/>
  <c r="J457" i="5"/>
  <c r="H457" i="5"/>
  <c r="R457" i="5" s="1"/>
  <c r="G457" i="5"/>
  <c r="F457" i="5"/>
  <c r="K456" i="5"/>
  <c r="J456" i="5"/>
  <c r="H456" i="5"/>
  <c r="G456" i="5"/>
  <c r="F456" i="5"/>
  <c r="K455" i="5"/>
  <c r="J455" i="5"/>
  <c r="H455" i="5"/>
  <c r="R455" i="5" s="1"/>
  <c r="G455" i="5"/>
  <c r="F455" i="5"/>
  <c r="C454" i="5"/>
  <c r="V453" i="5"/>
  <c r="T453" i="5"/>
  <c r="U453" i="5"/>
  <c r="S453" i="5"/>
  <c r="F453" i="5"/>
  <c r="E453" i="5"/>
  <c r="D453" i="5"/>
  <c r="I453" i="5"/>
  <c r="C453" i="5"/>
  <c r="B453" i="5"/>
  <c r="A453" i="5"/>
  <c r="L452" i="5"/>
  <c r="Q452" i="5" s="1"/>
  <c r="Z452" i="5"/>
  <c r="Y452" i="5"/>
  <c r="X452" i="5"/>
  <c r="K451" i="5"/>
  <c r="J451" i="5"/>
  <c r="Z451" i="5"/>
  <c r="Y451" i="5"/>
  <c r="X451" i="5"/>
  <c r="H451" i="5"/>
  <c r="W451" i="5" s="1"/>
  <c r="F451" i="5"/>
  <c r="V451" i="5"/>
  <c r="T451" i="5"/>
  <c r="U451" i="5"/>
  <c r="S451" i="5"/>
  <c r="E451" i="5"/>
  <c r="D451" i="5"/>
  <c r="C451" i="5"/>
  <c r="B451" i="5"/>
  <c r="A451" i="5"/>
  <c r="L450" i="5"/>
  <c r="G450" i="5"/>
  <c r="E450" i="5"/>
  <c r="J449" i="5"/>
  <c r="F449" i="5"/>
  <c r="E449" i="5"/>
  <c r="J448" i="5"/>
  <c r="F448" i="5"/>
  <c r="E448" i="5"/>
  <c r="K447" i="5"/>
  <c r="J447" i="5"/>
  <c r="H447" i="5"/>
  <c r="G447" i="5"/>
  <c r="F447" i="5"/>
  <c r="K446" i="5"/>
  <c r="J446" i="5"/>
  <c r="H446" i="5"/>
  <c r="G446" i="5"/>
  <c r="F446" i="5"/>
  <c r="K445" i="5"/>
  <c r="J445" i="5"/>
  <c r="H445" i="5"/>
  <c r="R445" i="5" s="1"/>
  <c r="G445" i="5"/>
  <c r="F445" i="5"/>
  <c r="V444" i="5"/>
  <c r="T444" i="5"/>
  <c r="U444" i="5"/>
  <c r="S444" i="5"/>
  <c r="F444" i="5"/>
  <c r="E444" i="5"/>
  <c r="D444" i="5"/>
  <c r="I444" i="5"/>
  <c r="C444" i="5"/>
  <c r="B444" i="5"/>
  <c r="A444" i="5"/>
  <c r="L443" i="5"/>
  <c r="Q443" i="5" s="1"/>
  <c r="Z443" i="5"/>
  <c r="Y443" i="5"/>
  <c r="X443" i="5"/>
  <c r="K442" i="5"/>
  <c r="J442" i="5"/>
  <c r="Z442" i="5"/>
  <c r="Y442" i="5"/>
  <c r="X442" i="5"/>
  <c r="H442" i="5"/>
  <c r="W442" i="5" s="1"/>
  <c r="F442" i="5"/>
  <c r="V442" i="5"/>
  <c r="T442" i="5"/>
  <c r="U442" i="5"/>
  <c r="S442" i="5"/>
  <c r="E442" i="5"/>
  <c r="D442" i="5"/>
  <c r="C442" i="5"/>
  <c r="B442" i="5"/>
  <c r="A442" i="5"/>
  <c r="L441" i="5"/>
  <c r="G441" i="5"/>
  <c r="E441" i="5"/>
  <c r="J440" i="5"/>
  <c r="F440" i="5"/>
  <c r="E440" i="5"/>
  <c r="J439" i="5"/>
  <c r="F439" i="5"/>
  <c r="E439" i="5"/>
  <c r="K438" i="5"/>
  <c r="J438" i="5"/>
  <c r="H438" i="5"/>
  <c r="G438" i="5"/>
  <c r="F438" i="5"/>
  <c r="K437" i="5"/>
  <c r="J437" i="5"/>
  <c r="H437" i="5"/>
  <c r="R437" i="5" s="1"/>
  <c r="G437" i="5"/>
  <c r="F437" i="5"/>
  <c r="K436" i="5"/>
  <c r="J436" i="5"/>
  <c r="H436" i="5"/>
  <c r="G436" i="5"/>
  <c r="F436" i="5"/>
  <c r="K435" i="5"/>
  <c r="J435" i="5"/>
  <c r="H435" i="5"/>
  <c r="R435" i="5" s="1"/>
  <c r="G435" i="5"/>
  <c r="F435" i="5"/>
  <c r="V434" i="5"/>
  <c r="T434" i="5"/>
  <c r="U434" i="5"/>
  <c r="S434" i="5"/>
  <c r="F434" i="5"/>
  <c r="E434" i="5"/>
  <c r="D434" i="5"/>
  <c r="I434" i="5"/>
  <c r="C434" i="5"/>
  <c r="B434" i="5"/>
  <c r="A434" i="5"/>
  <c r="L433" i="5"/>
  <c r="Q433" i="5" s="1"/>
  <c r="Z433" i="5"/>
  <c r="Y433" i="5"/>
  <c r="X433" i="5"/>
  <c r="K432" i="5"/>
  <c r="J432" i="5"/>
  <c r="Z432" i="5"/>
  <c r="Y432" i="5"/>
  <c r="X432" i="5"/>
  <c r="H432" i="5"/>
  <c r="W432" i="5" s="1"/>
  <c r="F432" i="5"/>
  <c r="V432" i="5"/>
  <c r="T432" i="5"/>
  <c r="U432" i="5"/>
  <c r="S432" i="5"/>
  <c r="E432" i="5"/>
  <c r="D432" i="5"/>
  <c r="C432" i="5"/>
  <c r="B432" i="5"/>
  <c r="A432" i="5"/>
  <c r="K431" i="5"/>
  <c r="J431" i="5"/>
  <c r="Z431" i="5"/>
  <c r="Y431" i="5"/>
  <c r="X431" i="5"/>
  <c r="H431" i="5"/>
  <c r="W431" i="5" s="1"/>
  <c r="F431" i="5"/>
  <c r="V431" i="5"/>
  <c r="T431" i="5"/>
  <c r="U431" i="5"/>
  <c r="S431" i="5"/>
  <c r="E431" i="5"/>
  <c r="D431" i="5"/>
  <c r="C431" i="5"/>
  <c r="B431" i="5"/>
  <c r="A431" i="5"/>
  <c r="K430" i="5"/>
  <c r="J430" i="5"/>
  <c r="Z430" i="5"/>
  <c r="Y430" i="5"/>
  <c r="X430" i="5"/>
  <c r="H430" i="5"/>
  <c r="W430" i="5" s="1"/>
  <c r="F430" i="5"/>
  <c r="V430" i="5"/>
  <c r="T430" i="5"/>
  <c r="U430" i="5"/>
  <c r="S430" i="5"/>
  <c r="E430" i="5"/>
  <c r="D430" i="5"/>
  <c r="C430" i="5"/>
  <c r="B430" i="5"/>
  <c r="A430" i="5"/>
  <c r="K429" i="5"/>
  <c r="J429" i="5"/>
  <c r="Z429" i="5"/>
  <c r="Y429" i="5"/>
  <c r="X429" i="5"/>
  <c r="H429" i="5"/>
  <c r="W429" i="5" s="1"/>
  <c r="F429" i="5"/>
  <c r="V429" i="5"/>
  <c r="T429" i="5"/>
  <c r="U429" i="5"/>
  <c r="S429" i="5"/>
  <c r="E429" i="5"/>
  <c r="D429" i="5"/>
  <c r="C429" i="5"/>
  <c r="B429" i="5"/>
  <c r="A429" i="5"/>
  <c r="K428" i="5"/>
  <c r="J428" i="5"/>
  <c r="Z428" i="5"/>
  <c r="Y428" i="5"/>
  <c r="X428" i="5"/>
  <c r="H428" i="5"/>
  <c r="W428" i="5" s="1"/>
  <c r="F428" i="5"/>
  <c r="V428" i="5"/>
  <c r="T428" i="5"/>
  <c r="U428" i="5"/>
  <c r="S428" i="5"/>
  <c r="E428" i="5"/>
  <c r="D428" i="5"/>
  <c r="C428" i="5"/>
  <c r="B428" i="5"/>
  <c r="A428" i="5"/>
  <c r="L427" i="5"/>
  <c r="G427" i="5"/>
  <c r="E427" i="5"/>
  <c r="J426" i="5"/>
  <c r="F426" i="5"/>
  <c r="E426" i="5"/>
  <c r="J425" i="5"/>
  <c r="F425" i="5"/>
  <c r="E425" i="5"/>
  <c r="K424" i="5"/>
  <c r="J424" i="5"/>
  <c r="H424" i="5"/>
  <c r="G424" i="5"/>
  <c r="F424" i="5"/>
  <c r="K423" i="5"/>
  <c r="J423" i="5"/>
  <c r="H423" i="5"/>
  <c r="R423" i="5" s="1"/>
  <c r="G423" i="5"/>
  <c r="F423" i="5"/>
  <c r="K422" i="5"/>
  <c r="J422" i="5"/>
  <c r="H422" i="5"/>
  <c r="G422" i="5"/>
  <c r="F422" i="5"/>
  <c r="K421" i="5"/>
  <c r="J421" i="5"/>
  <c r="H421" i="5"/>
  <c r="G421" i="5"/>
  <c r="F421" i="5"/>
  <c r="C420" i="5"/>
  <c r="V419" i="5"/>
  <c r="T419" i="5"/>
  <c r="U419" i="5"/>
  <c r="S419" i="5"/>
  <c r="F419" i="5"/>
  <c r="E419" i="5"/>
  <c r="D419" i="5"/>
  <c r="I419" i="5"/>
  <c r="C419" i="5"/>
  <c r="B419" i="5"/>
  <c r="A419" i="5"/>
  <c r="L418" i="5"/>
  <c r="Q418" i="5" s="1"/>
  <c r="Z418" i="5"/>
  <c r="Y418" i="5"/>
  <c r="X418" i="5"/>
  <c r="K417" i="5"/>
  <c r="J417" i="5"/>
  <c r="Z417" i="5"/>
  <c r="Y417" i="5"/>
  <c r="X417" i="5"/>
  <c r="H417" i="5"/>
  <c r="W417" i="5" s="1"/>
  <c r="F417" i="5"/>
  <c r="V417" i="5"/>
  <c r="T417" i="5"/>
  <c r="U417" i="5"/>
  <c r="S417" i="5"/>
  <c r="E417" i="5"/>
  <c r="D417" i="5"/>
  <c r="C417" i="5"/>
  <c r="B417" i="5"/>
  <c r="A417" i="5"/>
  <c r="K416" i="5"/>
  <c r="J416" i="5"/>
  <c r="Z416" i="5"/>
  <c r="Y416" i="5"/>
  <c r="X416" i="5"/>
  <c r="H416" i="5"/>
  <c r="W416" i="5" s="1"/>
  <c r="F416" i="5"/>
  <c r="V416" i="5"/>
  <c r="T416" i="5"/>
  <c r="U416" i="5"/>
  <c r="S416" i="5"/>
  <c r="E416" i="5"/>
  <c r="D416" i="5"/>
  <c r="C416" i="5"/>
  <c r="B416" i="5"/>
  <c r="A416" i="5"/>
  <c r="L415" i="5"/>
  <c r="G415" i="5"/>
  <c r="E415" i="5"/>
  <c r="J414" i="5"/>
  <c r="F414" i="5"/>
  <c r="E414" i="5"/>
  <c r="J413" i="5"/>
  <c r="F413" i="5"/>
  <c r="E413" i="5"/>
  <c r="K412" i="5"/>
  <c r="J412" i="5"/>
  <c r="H412" i="5"/>
  <c r="G412" i="5"/>
  <c r="F412" i="5"/>
  <c r="K411" i="5"/>
  <c r="J411" i="5"/>
  <c r="H411" i="5"/>
  <c r="R411" i="5" s="1"/>
  <c r="G411" i="5"/>
  <c r="F411" i="5"/>
  <c r="K410" i="5"/>
  <c r="J410" i="5"/>
  <c r="H410" i="5"/>
  <c r="G410" i="5"/>
  <c r="F410" i="5"/>
  <c r="K409" i="5"/>
  <c r="J409" i="5"/>
  <c r="H409" i="5"/>
  <c r="R409" i="5" s="1"/>
  <c r="G409" i="5"/>
  <c r="F409" i="5"/>
  <c r="C408" i="5"/>
  <c r="V407" i="5"/>
  <c r="T407" i="5"/>
  <c r="U407" i="5"/>
  <c r="S407" i="5"/>
  <c r="F407" i="5"/>
  <c r="E407" i="5"/>
  <c r="D407" i="5"/>
  <c r="I407" i="5"/>
  <c r="C407" i="5"/>
  <c r="B407" i="5"/>
  <c r="A407" i="5"/>
  <c r="L406" i="5"/>
  <c r="Q406" i="5" s="1"/>
  <c r="Z406" i="5"/>
  <c r="Y406" i="5"/>
  <c r="X406" i="5"/>
  <c r="L405" i="5"/>
  <c r="G405" i="5"/>
  <c r="E405" i="5"/>
  <c r="J404" i="5"/>
  <c r="F404" i="5"/>
  <c r="E404" i="5"/>
  <c r="J403" i="5"/>
  <c r="F403" i="5"/>
  <c r="E403" i="5"/>
  <c r="K402" i="5"/>
  <c r="J402" i="5"/>
  <c r="H402" i="5"/>
  <c r="G402" i="5"/>
  <c r="F402" i="5"/>
  <c r="C401" i="5"/>
  <c r="V400" i="5"/>
  <c r="K404" i="5" s="1"/>
  <c r="T400" i="5"/>
  <c r="K403" i="5" s="1"/>
  <c r="U400" i="5"/>
  <c r="H404" i="5" s="1"/>
  <c r="S400" i="5"/>
  <c r="H403" i="5" s="1"/>
  <c r="F400" i="5"/>
  <c r="E400" i="5"/>
  <c r="D400" i="5"/>
  <c r="I400" i="5"/>
  <c r="C400" i="5"/>
  <c r="B400" i="5"/>
  <c r="A400" i="5"/>
  <c r="L399" i="5"/>
  <c r="Q399" i="5" s="1"/>
  <c r="Z399" i="5"/>
  <c r="Y399" i="5"/>
  <c r="X399" i="5"/>
  <c r="L398" i="5"/>
  <c r="G398" i="5"/>
  <c r="E398" i="5"/>
  <c r="J397" i="5"/>
  <c r="F397" i="5"/>
  <c r="E397" i="5"/>
  <c r="J396" i="5"/>
  <c r="F396" i="5"/>
  <c r="E396" i="5"/>
  <c r="K395" i="5"/>
  <c r="J395" i="5"/>
  <c r="H395" i="5"/>
  <c r="R395" i="5" s="1"/>
  <c r="G395" i="5"/>
  <c r="F395" i="5"/>
  <c r="K394" i="5"/>
  <c r="J394" i="5"/>
  <c r="H394" i="5"/>
  <c r="G394" i="5"/>
  <c r="F394" i="5"/>
  <c r="K393" i="5"/>
  <c r="J393" i="5"/>
  <c r="H393" i="5"/>
  <c r="R393" i="5" s="1"/>
  <c r="G393" i="5"/>
  <c r="F393" i="5"/>
  <c r="C392" i="5"/>
  <c r="V391" i="5"/>
  <c r="K397" i="5" s="1"/>
  <c r="T391" i="5"/>
  <c r="K396" i="5" s="1"/>
  <c r="U391" i="5"/>
  <c r="H397" i="5" s="1"/>
  <c r="S391" i="5"/>
  <c r="H396" i="5" s="1"/>
  <c r="F391" i="5"/>
  <c r="E391" i="5"/>
  <c r="D391" i="5"/>
  <c r="I391" i="5"/>
  <c r="C391" i="5"/>
  <c r="B391" i="5"/>
  <c r="A391" i="5"/>
  <c r="L390" i="5"/>
  <c r="Q390" i="5" s="1"/>
  <c r="Z390" i="5"/>
  <c r="Y390" i="5"/>
  <c r="X390" i="5"/>
  <c r="L389" i="5"/>
  <c r="G389" i="5"/>
  <c r="E389" i="5"/>
  <c r="J388" i="5"/>
  <c r="F388" i="5"/>
  <c r="E388" i="5"/>
  <c r="J387" i="5"/>
  <c r="F387" i="5"/>
  <c r="E387" i="5"/>
  <c r="K386" i="5"/>
  <c r="J386" i="5"/>
  <c r="H386" i="5"/>
  <c r="R386" i="5" s="1"/>
  <c r="G386" i="5"/>
  <c r="F386" i="5"/>
  <c r="K385" i="5"/>
  <c r="J385" i="5"/>
  <c r="H385" i="5"/>
  <c r="G385" i="5"/>
  <c r="F385" i="5"/>
  <c r="K384" i="5"/>
  <c r="J384" i="5"/>
  <c r="H384" i="5"/>
  <c r="R384" i="5" s="1"/>
  <c r="G384" i="5"/>
  <c r="F384" i="5"/>
  <c r="C383" i="5"/>
  <c r="V382" i="5"/>
  <c r="K388" i="5" s="1"/>
  <c r="T382" i="5"/>
  <c r="K387" i="5" s="1"/>
  <c r="U382" i="5"/>
  <c r="H388" i="5" s="1"/>
  <c r="S382" i="5"/>
  <c r="H387" i="5" s="1"/>
  <c r="F382" i="5"/>
  <c r="E382" i="5"/>
  <c r="D382" i="5"/>
  <c r="I382" i="5"/>
  <c r="C382" i="5"/>
  <c r="B382" i="5"/>
  <c r="A382" i="5"/>
  <c r="L381" i="5"/>
  <c r="Q381" i="5" s="1"/>
  <c r="Z381" i="5"/>
  <c r="Y381" i="5"/>
  <c r="X381" i="5"/>
  <c r="L380" i="5"/>
  <c r="G380" i="5"/>
  <c r="E380" i="5"/>
  <c r="J379" i="5"/>
  <c r="F379" i="5"/>
  <c r="E379" i="5"/>
  <c r="J378" i="5"/>
  <c r="F378" i="5"/>
  <c r="E378" i="5"/>
  <c r="K377" i="5"/>
  <c r="J377" i="5"/>
  <c r="H377" i="5"/>
  <c r="R377" i="5" s="1"/>
  <c r="G377" i="5"/>
  <c r="F377" i="5"/>
  <c r="K376" i="5"/>
  <c r="J376" i="5"/>
  <c r="H376" i="5"/>
  <c r="G376" i="5"/>
  <c r="F376" i="5"/>
  <c r="K375" i="5"/>
  <c r="J375" i="5"/>
  <c r="H375" i="5"/>
  <c r="G375" i="5"/>
  <c r="F375" i="5"/>
  <c r="V374" i="5"/>
  <c r="K379" i="5" s="1"/>
  <c r="T374" i="5"/>
  <c r="K378" i="5" s="1"/>
  <c r="U374" i="5"/>
  <c r="H379" i="5" s="1"/>
  <c r="S374" i="5"/>
  <c r="H378" i="5" s="1"/>
  <c r="F374" i="5"/>
  <c r="E374" i="5"/>
  <c r="D374" i="5"/>
  <c r="I374" i="5"/>
  <c r="C374" i="5"/>
  <c r="B374" i="5"/>
  <c r="A374" i="5"/>
  <c r="L373" i="5"/>
  <c r="Q373" i="5" s="1"/>
  <c r="Z373" i="5"/>
  <c r="Y373" i="5"/>
  <c r="X373" i="5"/>
  <c r="L372" i="5"/>
  <c r="G372" i="5"/>
  <c r="E372" i="5"/>
  <c r="J371" i="5"/>
  <c r="F371" i="5"/>
  <c r="E371" i="5"/>
  <c r="J370" i="5"/>
  <c r="F370" i="5"/>
  <c r="E370" i="5"/>
  <c r="K369" i="5"/>
  <c r="J369" i="5"/>
  <c r="H369" i="5"/>
  <c r="R369" i="5" s="1"/>
  <c r="G369" i="5"/>
  <c r="F369" i="5"/>
  <c r="C368" i="5"/>
  <c r="V367" i="5"/>
  <c r="K371" i="5" s="1"/>
  <c r="T367" i="5"/>
  <c r="K370" i="5" s="1"/>
  <c r="U367" i="5"/>
  <c r="H371" i="5" s="1"/>
  <c r="S367" i="5"/>
  <c r="H370" i="5" s="1"/>
  <c r="F367" i="5"/>
  <c r="E367" i="5"/>
  <c r="D367" i="5"/>
  <c r="I367" i="5"/>
  <c r="C367" i="5"/>
  <c r="B367" i="5"/>
  <c r="A367" i="5"/>
  <c r="L366" i="5"/>
  <c r="Q366" i="5" s="1"/>
  <c r="Z366" i="5"/>
  <c r="Y366" i="5"/>
  <c r="X366" i="5"/>
  <c r="L365" i="5"/>
  <c r="G365" i="5"/>
  <c r="E365" i="5"/>
  <c r="J364" i="5"/>
  <c r="F364" i="5"/>
  <c r="E364" i="5"/>
  <c r="J363" i="5"/>
  <c r="F363" i="5"/>
  <c r="E363" i="5"/>
  <c r="K362" i="5"/>
  <c r="J362" i="5"/>
  <c r="H362" i="5"/>
  <c r="R362" i="5" s="1"/>
  <c r="G362" i="5"/>
  <c r="F362" i="5"/>
  <c r="K361" i="5"/>
  <c r="J361" i="5"/>
  <c r="H361" i="5"/>
  <c r="G361" i="5"/>
  <c r="F361" i="5"/>
  <c r="K360" i="5"/>
  <c r="J360" i="5"/>
  <c r="H360" i="5"/>
  <c r="R360" i="5" s="1"/>
  <c r="G360" i="5"/>
  <c r="F360" i="5"/>
  <c r="C359" i="5"/>
  <c r="V358" i="5"/>
  <c r="K364" i="5" s="1"/>
  <c r="T358" i="5"/>
  <c r="K363" i="5" s="1"/>
  <c r="U358" i="5"/>
  <c r="H364" i="5" s="1"/>
  <c r="S358" i="5"/>
  <c r="H363" i="5" s="1"/>
  <c r="F358" i="5"/>
  <c r="E358" i="5"/>
  <c r="D358" i="5"/>
  <c r="I358" i="5"/>
  <c r="C358" i="5"/>
  <c r="B358" i="5"/>
  <c r="A358" i="5"/>
  <c r="L357" i="5"/>
  <c r="Q357" i="5" s="1"/>
  <c r="Z357" i="5"/>
  <c r="Y357" i="5"/>
  <c r="X357" i="5"/>
  <c r="K356" i="5"/>
  <c r="J356" i="5"/>
  <c r="Z356" i="5"/>
  <c r="Y356" i="5"/>
  <c r="X356" i="5"/>
  <c r="H356" i="5"/>
  <c r="W356" i="5" s="1"/>
  <c r="F356" i="5"/>
  <c r="V356" i="5"/>
  <c r="T356" i="5"/>
  <c r="U356" i="5"/>
  <c r="S356" i="5"/>
  <c r="E356" i="5"/>
  <c r="D356" i="5"/>
  <c r="C356" i="5"/>
  <c r="B356" i="5"/>
  <c r="A356" i="5"/>
  <c r="L355" i="5"/>
  <c r="G355" i="5"/>
  <c r="E355" i="5"/>
  <c r="J354" i="5"/>
  <c r="E354" i="5"/>
  <c r="J353" i="5"/>
  <c r="E353" i="5"/>
  <c r="K352" i="5"/>
  <c r="J352" i="5"/>
  <c r="H352" i="5"/>
  <c r="R352" i="5" s="1"/>
  <c r="G352" i="5"/>
  <c r="F352" i="5"/>
  <c r="C351" i="5"/>
  <c r="V350" i="5"/>
  <c r="T350" i="5"/>
  <c r="U350" i="5"/>
  <c r="S350" i="5"/>
  <c r="F350" i="5"/>
  <c r="E350" i="5"/>
  <c r="D350" i="5"/>
  <c r="I350" i="5"/>
  <c r="C350" i="5"/>
  <c r="B350" i="5"/>
  <c r="A350" i="5"/>
  <c r="L349" i="5"/>
  <c r="Q349" i="5" s="1"/>
  <c r="Z349" i="5"/>
  <c r="Y349" i="5"/>
  <c r="X349" i="5"/>
  <c r="K348" i="5"/>
  <c r="J348" i="5"/>
  <c r="Z348" i="5"/>
  <c r="Y348" i="5"/>
  <c r="X348" i="5"/>
  <c r="H348" i="5"/>
  <c r="W348" i="5" s="1"/>
  <c r="F348" i="5"/>
  <c r="V348" i="5"/>
  <c r="T348" i="5"/>
  <c r="U348" i="5"/>
  <c r="S348" i="5"/>
  <c r="E348" i="5"/>
  <c r="D348" i="5"/>
  <c r="C348" i="5"/>
  <c r="B348" i="5"/>
  <c r="A348" i="5"/>
  <c r="L347" i="5"/>
  <c r="G347" i="5"/>
  <c r="E347" i="5"/>
  <c r="J346" i="5"/>
  <c r="E346" i="5"/>
  <c r="J345" i="5"/>
  <c r="E345" i="5"/>
  <c r="K344" i="5"/>
  <c r="J344" i="5"/>
  <c r="H344" i="5"/>
  <c r="R344" i="5" s="1"/>
  <c r="G344" i="5"/>
  <c r="F344" i="5"/>
  <c r="K343" i="5"/>
  <c r="J343" i="5"/>
  <c r="H343" i="5"/>
  <c r="G343" i="5"/>
  <c r="F343" i="5"/>
  <c r="K342" i="5"/>
  <c r="J342" i="5"/>
  <c r="H342" i="5"/>
  <c r="R342" i="5" s="1"/>
  <c r="G342" i="5"/>
  <c r="F342" i="5"/>
  <c r="C341" i="5"/>
  <c r="V340" i="5"/>
  <c r="K346" i="5" s="1"/>
  <c r="T340" i="5"/>
  <c r="U340" i="5"/>
  <c r="S340" i="5"/>
  <c r="H345" i="5" s="1"/>
  <c r="F340" i="5"/>
  <c r="E340" i="5"/>
  <c r="D340" i="5"/>
  <c r="I340" i="5"/>
  <c r="C340" i="5"/>
  <c r="B340" i="5"/>
  <c r="A340" i="5"/>
  <c r="A339" i="5"/>
  <c r="A337" i="5"/>
  <c r="J335" i="5"/>
  <c r="C335" i="5"/>
  <c r="J334" i="5"/>
  <c r="C334" i="5"/>
  <c r="J333" i="5"/>
  <c r="C333" i="5"/>
  <c r="J332" i="5"/>
  <c r="C332" i="5"/>
  <c r="A331" i="5"/>
  <c r="A329" i="5"/>
  <c r="L327" i="5"/>
  <c r="Q327" i="5" s="1"/>
  <c r="Z327" i="5"/>
  <c r="Y327" i="5"/>
  <c r="X327" i="5"/>
  <c r="L326" i="5"/>
  <c r="G326" i="5"/>
  <c r="E326" i="5"/>
  <c r="J325" i="5"/>
  <c r="E325" i="5"/>
  <c r="J324" i="5"/>
  <c r="E324" i="5"/>
  <c r="K323" i="5"/>
  <c r="J323" i="5"/>
  <c r="H323" i="5"/>
  <c r="R323" i="5" s="1"/>
  <c r="G323" i="5"/>
  <c r="F323" i="5"/>
  <c r="C322" i="5"/>
  <c r="V321" i="5"/>
  <c r="K325" i="5" s="1"/>
  <c r="T321" i="5"/>
  <c r="K324" i="5" s="1"/>
  <c r="U321" i="5"/>
  <c r="H325" i="5" s="1"/>
  <c r="S321" i="5"/>
  <c r="H324" i="5" s="1"/>
  <c r="F321" i="5"/>
  <c r="E321" i="5"/>
  <c r="D321" i="5"/>
  <c r="I321" i="5"/>
  <c r="C321" i="5"/>
  <c r="B321" i="5"/>
  <c r="A321" i="5"/>
  <c r="L320" i="5"/>
  <c r="Q320" i="5" s="1"/>
  <c r="Z320" i="5"/>
  <c r="Y320" i="5"/>
  <c r="X320" i="5"/>
  <c r="L319" i="5"/>
  <c r="G319" i="5"/>
  <c r="E319" i="5"/>
  <c r="J318" i="5"/>
  <c r="E318" i="5"/>
  <c r="J317" i="5"/>
  <c r="E317" i="5"/>
  <c r="K316" i="5"/>
  <c r="J316" i="5"/>
  <c r="H316" i="5"/>
  <c r="R316" i="5" s="1"/>
  <c r="G316" i="5"/>
  <c r="F316" i="5"/>
  <c r="K315" i="5"/>
  <c r="J315" i="5"/>
  <c r="H315" i="5"/>
  <c r="G315" i="5"/>
  <c r="F315" i="5"/>
  <c r="K314" i="5"/>
  <c r="J314" i="5"/>
  <c r="H314" i="5"/>
  <c r="R314" i="5" s="1"/>
  <c r="G314" i="5"/>
  <c r="F314" i="5"/>
  <c r="C313" i="5"/>
  <c r="V312" i="5"/>
  <c r="K318" i="5" s="1"/>
  <c r="T312" i="5"/>
  <c r="K317" i="5" s="1"/>
  <c r="U312" i="5"/>
  <c r="H318" i="5" s="1"/>
  <c r="S312" i="5"/>
  <c r="H317" i="5" s="1"/>
  <c r="F312" i="5"/>
  <c r="E312" i="5"/>
  <c r="D312" i="5"/>
  <c r="I312" i="5"/>
  <c r="C312" i="5"/>
  <c r="B312" i="5"/>
  <c r="A312" i="5"/>
  <c r="A311" i="5"/>
  <c r="A307" i="5"/>
  <c r="L305" i="5"/>
  <c r="Q305" i="5" s="1"/>
  <c r="Z305" i="5"/>
  <c r="Y305" i="5"/>
  <c r="X305" i="5"/>
  <c r="K304" i="5"/>
  <c r="J305" i="5" s="1"/>
  <c r="P305" i="5" s="1"/>
  <c r="H304" i="5"/>
  <c r="G305" i="5" s="1"/>
  <c r="O305" i="5" s="1"/>
  <c r="J304" i="5"/>
  <c r="G304" i="5"/>
  <c r="F304" i="5"/>
  <c r="V304" i="5"/>
  <c r="T304" i="5"/>
  <c r="U304" i="5"/>
  <c r="S304" i="5"/>
  <c r="E304" i="5"/>
  <c r="D304" i="5"/>
  <c r="I304" i="5"/>
  <c r="C304" i="5"/>
  <c r="B304" i="5"/>
  <c r="A304" i="5"/>
  <c r="L303" i="5"/>
  <c r="Q303" i="5" s="1"/>
  <c r="Z303" i="5"/>
  <c r="Y303" i="5"/>
  <c r="X303" i="5"/>
  <c r="K302" i="5"/>
  <c r="J303" i="5" s="1"/>
  <c r="P303" i="5" s="1"/>
  <c r="H302" i="5"/>
  <c r="G303" i="5" s="1"/>
  <c r="O303" i="5" s="1"/>
  <c r="J302" i="5"/>
  <c r="G302" i="5"/>
  <c r="F302" i="5"/>
  <c r="V302" i="5"/>
  <c r="T302" i="5"/>
  <c r="U302" i="5"/>
  <c r="S302" i="5"/>
  <c r="E302" i="5"/>
  <c r="D302" i="5"/>
  <c r="I302" i="5"/>
  <c r="C302" i="5"/>
  <c r="B302" i="5"/>
  <c r="A302" i="5"/>
  <c r="L301" i="5"/>
  <c r="Q301" i="5" s="1"/>
  <c r="Z301" i="5"/>
  <c r="Y301" i="5"/>
  <c r="X301" i="5"/>
  <c r="L300" i="5"/>
  <c r="G300" i="5"/>
  <c r="E300" i="5"/>
  <c r="J299" i="5"/>
  <c r="E299" i="5"/>
  <c r="J298" i="5"/>
  <c r="E298" i="5"/>
  <c r="K297" i="5"/>
  <c r="J297" i="5"/>
  <c r="H297" i="5"/>
  <c r="G297" i="5"/>
  <c r="F297" i="5"/>
  <c r="K296" i="5"/>
  <c r="J296" i="5"/>
  <c r="H296" i="5"/>
  <c r="G296" i="5"/>
  <c r="F296" i="5"/>
  <c r="V295" i="5"/>
  <c r="K299" i="5" s="1"/>
  <c r="T295" i="5"/>
  <c r="K298" i="5" s="1"/>
  <c r="U295" i="5"/>
  <c r="H299" i="5" s="1"/>
  <c r="S295" i="5"/>
  <c r="H298" i="5" s="1"/>
  <c r="F295" i="5"/>
  <c r="E295" i="5"/>
  <c r="D295" i="5"/>
  <c r="I295" i="5"/>
  <c r="C295" i="5"/>
  <c r="B295" i="5"/>
  <c r="A295" i="5"/>
  <c r="L294" i="5"/>
  <c r="Q294" i="5" s="1"/>
  <c r="Z294" i="5"/>
  <c r="Y294" i="5"/>
  <c r="X294" i="5"/>
  <c r="K293" i="5"/>
  <c r="J293" i="5"/>
  <c r="Z293" i="5"/>
  <c r="Y293" i="5"/>
  <c r="X293" i="5"/>
  <c r="H293" i="5"/>
  <c r="W293" i="5" s="1"/>
  <c r="F293" i="5"/>
  <c r="V293" i="5"/>
  <c r="T293" i="5"/>
  <c r="U293" i="5"/>
  <c r="S293" i="5"/>
  <c r="E293" i="5"/>
  <c r="D293" i="5"/>
  <c r="C293" i="5"/>
  <c r="B293" i="5"/>
  <c r="A293" i="5"/>
  <c r="L292" i="5"/>
  <c r="G292" i="5"/>
  <c r="E292" i="5"/>
  <c r="J291" i="5"/>
  <c r="F291" i="5"/>
  <c r="E291" i="5"/>
  <c r="J290" i="5"/>
  <c r="F290" i="5"/>
  <c r="E290" i="5"/>
  <c r="K289" i="5"/>
  <c r="J289" i="5"/>
  <c r="H289" i="5"/>
  <c r="G289" i="5"/>
  <c r="F289" i="5"/>
  <c r="K288" i="5"/>
  <c r="J288" i="5"/>
  <c r="H288" i="5"/>
  <c r="R288" i="5" s="1"/>
  <c r="G288" i="5"/>
  <c r="F288" i="5"/>
  <c r="K287" i="5"/>
  <c r="J287" i="5"/>
  <c r="H287" i="5"/>
  <c r="G287" i="5"/>
  <c r="F287" i="5"/>
  <c r="K286" i="5"/>
  <c r="J286" i="5"/>
  <c r="H286" i="5"/>
  <c r="R286" i="5" s="1"/>
  <c r="G286" i="5"/>
  <c r="F286" i="5"/>
  <c r="C285" i="5"/>
  <c r="V284" i="5"/>
  <c r="T284" i="5"/>
  <c r="U284" i="5"/>
  <c r="S284" i="5"/>
  <c r="F284" i="5"/>
  <c r="E284" i="5"/>
  <c r="D284" i="5"/>
  <c r="I284" i="5"/>
  <c r="C284" i="5"/>
  <c r="B284" i="5"/>
  <c r="A284" i="5"/>
  <c r="L283" i="5"/>
  <c r="Q283" i="5" s="1"/>
  <c r="Z283" i="5"/>
  <c r="Y283" i="5"/>
  <c r="X283" i="5"/>
  <c r="K282" i="5"/>
  <c r="J282" i="5"/>
  <c r="Z282" i="5"/>
  <c r="Y282" i="5"/>
  <c r="X282" i="5"/>
  <c r="H282" i="5"/>
  <c r="W282" i="5" s="1"/>
  <c r="F282" i="5"/>
  <c r="V282" i="5"/>
  <c r="T282" i="5"/>
  <c r="U282" i="5"/>
  <c r="S282" i="5"/>
  <c r="E282" i="5"/>
  <c r="D282" i="5"/>
  <c r="C282" i="5"/>
  <c r="B282" i="5"/>
  <c r="A282" i="5"/>
  <c r="L281" i="5"/>
  <c r="G281" i="5"/>
  <c r="E281" i="5"/>
  <c r="J280" i="5"/>
  <c r="F280" i="5"/>
  <c r="E280" i="5"/>
  <c r="J279" i="5"/>
  <c r="F279" i="5"/>
  <c r="E279" i="5"/>
  <c r="K278" i="5"/>
  <c r="J278" i="5"/>
  <c r="H278" i="5"/>
  <c r="G278" i="5"/>
  <c r="F278" i="5"/>
  <c r="K277" i="5"/>
  <c r="J277" i="5"/>
  <c r="H277" i="5"/>
  <c r="R277" i="5" s="1"/>
  <c r="G277" i="5"/>
  <c r="F277" i="5"/>
  <c r="K276" i="5"/>
  <c r="J276" i="5"/>
  <c r="H276" i="5"/>
  <c r="G276" i="5"/>
  <c r="F276" i="5"/>
  <c r="K275" i="5"/>
  <c r="J275" i="5"/>
  <c r="H275" i="5"/>
  <c r="R275" i="5" s="1"/>
  <c r="G275" i="5"/>
  <c r="F275" i="5"/>
  <c r="C274" i="5"/>
  <c r="V273" i="5"/>
  <c r="T273" i="5"/>
  <c r="U273" i="5"/>
  <c r="S273" i="5"/>
  <c r="F273" i="5"/>
  <c r="E273" i="5"/>
  <c r="D273" i="5"/>
  <c r="I273" i="5"/>
  <c r="C273" i="5"/>
  <c r="B273" i="5"/>
  <c r="A273" i="5"/>
  <c r="L272" i="5"/>
  <c r="Q272" i="5" s="1"/>
  <c r="Z272" i="5"/>
  <c r="Y272" i="5"/>
  <c r="X272" i="5"/>
  <c r="K271" i="5"/>
  <c r="J271" i="5"/>
  <c r="Z271" i="5"/>
  <c r="Y271" i="5"/>
  <c r="X271" i="5"/>
  <c r="H271" i="5"/>
  <c r="W271" i="5" s="1"/>
  <c r="F271" i="5"/>
  <c r="V271" i="5"/>
  <c r="T271" i="5"/>
  <c r="U271" i="5"/>
  <c r="S271" i="5"/>
  <c r="E271" i="5"/>
  <c r="D271" i="5"/>
  <c r="C271" i="5"/>
  <c r="B271" i="5"/>
  <c r="A271" i="5"/>
  <c r="L270" i="5"/>
  <c r="G270" i="5"/>
  <c r="E270" i="5"/>
  <c r="J269" i="5"/>
  <c r="E269" i="5"/>
  <c r="J268" i="5"/>
  <c r="E268" i="5"/>
  <c r="K267" i="5"/>
  <c r="J267" i="5"/>
  <c r="H267" i="5"/>
  <c r="G267" i="5"/>
  <c r="F267" i="5"/>
  <c r="K266" i="5"/>
  <c r="J266" i="5"/>
  <c r="H266" i="5"/>
  <c r="R266" i="5" s="1"/>
  <c r="G266" i="5"/>
  <c r="F266" i="5"/>
  <c r="K265" i="5"/>
  <c r="J265" i="5"/>
  <c r="H265" i="5"/>
  <c r="G265" i="5"/>
  <c r="F265" i="5"/>
  <c r="K264" i="5"/>
  <c r="J264" i="5"/>
  <c r="H264" i="5"/>
  <c r="R264" i="5" s="1"/>
  <c r="G264" i="5"/>
  <c r="F264" i="5"/>
  <c r="C263" i="5"/>
  <c r="V262" i="5"/>
  <c r="T262" i="5"/>
  <c r="U262" i="5"/>
  <c r="S262" i="5"/>
  <c r="F262" i="5"/>
  <c r="E262" i="5"/>
  <c r="D262" i="5"/>
  <c r="I262" i="5"/>
  <c r="C262" i="5"/>
  <c r="B262" i="5"/>
  <c r="A262" i="5"/>
  <c r="L261" i="5"/>
  <c r="Q261" i="5" s="1"/>
  <c r="Z261" i="5"/>
  <c r="Y261" i="5"/>
  <c r="X261" i="5"/>
  <c r="K260" i="5"/>
  <c r="J260" i="5"/>
  <c r="Z260" i="5"/>
  <c r="Y260" i="5"/>
  <c r="X260" i="5"/>
  <c r="H260" i="5"/>
  <c r="W260" i="5" s="1"/>
  <c r="F260" i="5"/>
  <c r="V260" i="5"/>
  <c r="T260" i="5"/>
  <c r="U260" i="5"/>
  <c r="S260" i="5"/>
  <c r="E260" i="5"/>
  <c r="D260" i="5"/>
  <c r="C260" i="5"/>
  <c r="B260" i="5"/>
  <c r="A260" i="5"/>
  <c r="L259" i="5"/>
  <c r="G259" i="5"/>
  <c r="E259" i="5"/>
  <c r="J258" i="5"/>
  <c r="E258" i="5"/>
  <c r="J257" i="5"/>
  <c r="E257" i="5"/>
  <c r="K256" i="5"/>
  <c r="J256" i="5"/>
  <c r="H256" i="5"/>
  <c r="G256" i="5"/>
  <c r="F256" i="5"/>
  <c r="K255" i="5"/>
  <c r="J255" i="5"/>
  <c r="H255" i="5"/>
  <c r="R255" i="5" s="1"/>
  <c r="G255" i="5"/>
  <c r="F255" i="5"/>
  <c r="K254" i="5"/>
  <c r="J254" i="5"/>
  <c r="H254" i="5"/>
  <c r="G254" i="5"/>
  <c r="F254" i="5"/>
  <c r="K253" i="5"/>
  <c r="J253" i="5"/>
  <c r="H253" i="5"/>
  <c r="R253" i="5" s="1"/>
  <c r="G253" i="5"/>
  <c r="F253" i="5"/>
  <c r="C252" i="5"/>
  <c r="V251" i="5"/>
  <c r="T251" i="5"/>
  <c r="U251" i="5"/>
  <c r="S251" i="5"/>
  <c r="F251" i="5"/>
  <c r="E251" i="5"/>
  <c r="D251" i="5"/>
  <c r="I251" i="5"/>
  <c r="C251" i="5"/>
  <c r="B251" i="5"/>
  <c r="A251" i="5"/>
  <c r="L250" i="5"/>
  <c r="Q250" i="5" s="1"/>
  <c r="Z250" i="5"/>
  <c r="Y250" i="5"/>
  <c r="X250" i="5"/>
  <c r="K249" i="5"/>
  <c r="J249" i="5"/>
  <c r="Z249" i="5"/>
  <c r="Y249" i="5"/>
  <c r="X249" i="5"/>
  <c r="H249" i="5"/>
  <c r="W249" i="5" s="1"/>
  <c r="F249" i="5"/>
  <c r="V249" i="5"/>
  <c r="T249" i="5"/>
  <c r="U249" i="5"/>
  <c r="S249" i="5"/>
  <c r="E249" i="5"/>
  <c r="D249" i="5"/>
  <c r="C249" i="5"/>
  <c r="B249" i="5"/>
  <c r="A249" i="5"/>
  <c r="L248" i="5"/>
  <c r="G248" i="5"/>
  <c r="E248" i="5"/>
  <c r="J247" i="5"/>
  <c r="F247" i="5"/>
  <c r="E247" i="5"/>
  <c r="J246" i="5"/>
  <c r="F246" i="5"/>
  <c r="E246" i="5"/>
  <c r="K245" i="5"/>
  <c r="J245" i="5"/>
  <c r="H245" i="5"/>
  <c r="G245" i="5"/>
  <c r="F245" i="5"/>
  <c r="K244" i="5"/>
  <c r="J244" i="5"/>
  <c r="H244" i="5"/>
  <c r="R244" i="5" s="1"/>
  <c r="G244" i="5"/>
  <c r="F244" i="5"/>
  <c r="K243" i="5"/>
  <c r="J243" i="5"/>
  <c r="H243" i="5"/>
  <c r="G243" i="5"/>
  <c r="F243" i="5"/>
  <c r="K242" i="5"/>
  <c r="J242" i="5"/>
  <c r="H242" i="5"/>
  <c r="R242" i="5" s="1"/>
  <c r="G242" i="5"/>
  <c r="F242" i="5"/>
  <c r="C241" i="5"/>
  <c r="V240" i="5"/>
  <c r="T240" i="5"/>
  <c r="U240" i="5"/>
  <c r="S240" i="5"/>
  <c r="F240" i="5"/>
  <c r="E240" i="5"/>
  <c r="D240" i="5"/>
  <c r="I240" i="5"/>
  <c r="C240" i="5"/>
  <c r="B240" i="5"/>
  <c r="A240" i="5"/>
  <c r="L239" i="5"/>
  <c r="Q239" i="5" s="1"/>
  <c r="Z239" i="5"/>
  <c r="Y239" i="5"/>
  <c r="X239" i="5"/>
  <c r="K238" i="5"/>
  <c r="J238" i="5"/>
  <c r="Z238" i="5"/>
  <c r="Y238" i="5"/>
  <c r="X238" i="5"/>
  <c r="H238" i="5"/>
  <c r="W238" i="5" s="1"/>
  <c r="F238" i="5"/>
  <c r="V238" i="5"/>
  <c r="T238" i="5"/>
  <c r="U238" i="5"/>
  <c r="S238" i="5"/>
  <c r="E238" i="5"/>
  <c r="D238" i="5"/>
  <c r="C238" i="5"/>
  <c r="B238" i="5"/>
  <c r="A238" i="5"/>
  <c r="K237" i="5"/>
  <c r="J237" i="5"/>
  <c r="Z237" i="5"/>
  <c r="Y237" i="5"/>
  <c r="X237" i="5"/>
  <c r="H237" i="5"/>
  <c r="W237" i="5" s="1"/>
  <c r="F237" i="5"/>
  <c r="V237" i="5"/>
  <c r="T237" i="5"/>
  <c r="U237" i="5"/>
  <c r="S237" i="5"/>
  <c r="E237" i="5"/>
  <c r="D237" i="5"/>
  <c r="C237" i="5"/>
  <c r="B237" i="5"/>
  <c r="A237" i="5"/>
  <c r="L236" i="5"/>
  <c r="G236" i="5"/>
  <c r="E236" i="5"/>
  <c r="J235" i="5"/>
  <c r="F235" i="5"/>
  <c r="E235" i="5"/>
  <c r="J234" i="5"/>
  <c r="F234" i="5"/>
  <c r="E234" i="5"/>
  <c r="K233" i="5"/>
  <c r="J233" i="5"/>
  <c r="H233" i="5"/>
  <c r="G233" i="5"/>
  <c r="F233" i="5"/>
  <c r="K232" i="5"/>
  <c r="J232" i="5"/>
  <c r="H232" i="5"/>
  <c r="R232" i="5" s="1"/>
  <c r="G232" i="5"/>
  <c r="F232" i="5"/>
  <c r="K231" i="5"/>
  <c r="J231" i="5"/>
  <c r="H231" i="5"/>
  <c r="G231" i="5"/>
  <c r="F231" i="5"/>
  <c r="K230" i="5"/>
  <c r="J230" i="5"/>
  <c r="H230" i="5"/>
  <c r="R230" i="5" s="1"/>
  <c r="G230" i="5"/>
  <c r="F230" i="5"/>
  <c r="C229" i="5"/>
  <c r="V228" i="5"/>
  <c r="T228" i="5"/>
  <c r="U228" i="5"/>
  <c r="S228" i="5"/>
  <c r="F228" i="5"/>
  <c r="E228" i="5"/>
  <c r="D228" i="5"/>
  <c r="I228" i="5"/>
  <c r="C228" i="5"/>
  <c r="B228" i="5"/>
  <c r="A228" i="5"/>
  <c r="L227" i="5"/>
  <c r="Q227" i="5" s="1"/>
  <c r="Z227" i="5"/>
  <c r="Y227" i="5"/>
  <c r="X227" i="5"/>
  <c r="K226" i="5"/>
  <c r="J226" i="5"/>
  <c r="Z226" i="5"/>
  <c r="Y226" i="5"/>
  <c r="X226" i="5"/>
  <c r="H226" i="5"/>
  <c r="W226" i="5" s="1"/>
  <c r="F226" i="5"/>
  <c r="V226" i="5"/>
  <c r="T226" i="5"/>
  <c r="U226" i="5"/>
  <c r="S226" i="5"/>
  <c r="E226" i="5"/>
  <c r="D226" i="5"/>
  <c r="C226" i="5"/>
  <c r="B226" i="5"/>
  <c r="A226" i="5"/>
  <c r="K225" i="5"/>
  <c r="J225" i="5"/>
  <c r="Z225" i="5"/>
  <c r="Y225" i="5"/>
  <c r="X225" i="5"/>
  <c r="H225" i="5"/>
  <c r="W225" i="5" s="1"/>
  <c r="F225" i="5"/>
  <c r="V225" i="5"/>
  <c r="T225" i="5"/>
  <c r="U225" i="5"/>
  <c r="S225" i="5"/>
  <c r="E225" i="5"/>
  <c r="D225" i="5"/>
  <c r="C225" i="5"/>
  <c r="B225" i="5"/>
  <c r="A225" i="5"/>
  <c r="L224" i="5"/>
  <c r="G224" i="5"/>
  <c r="E224" i="5"/>
  <c r="J223" i="5"/>
  <c r="F223" i="5"/>
  <c r="E223" i="5"/>
  <c r="J222" i="5"/>
  <c r="F222" i="5"/>
  <c r="E222" i="5"/>
  <c r="K221" i="5"/>
  <c r="J221" i="5"/>
  <c r="H221" i="5"/>
  <c r="G221" i="5"/>
  <c r="F221" i="5"/>
  <c r="K220" i="5"/>
  <c r="J220" i="5"/>
  <c r="H220" i="5"/>
  <c r="R220" i="5" s="1"/>
  <c r="G220" i="5"/>
  <c r="F220" i="5"/>
  <c r="K219" i="5"/>
  <c r="J219" i="5"/>
  <c r="H219" i="5"/>
  <c r="G219" i="5"/>
  <c r="F219" i="5"/>
  <c r="K218" i="5"/>
  <c r="J218" i="5"/>
  <c r="H218" i="5"/>
  <c r="R218" i="5" s="1"/>
  <c r="G218" i="5"/>
  <c r="F218" i="5"/>
  <c r="C217" i="5"/>
  <c r="V216" i="5"/>
  <c r="T216" i="5"/>
  <c r="U216" i="5"/>
  <c r="S216" i="5"/>
  <c r="F216" i="5"/>
  <c r="E216" i="5"/>
  <c r="D216" i="5"/>
  <c r="I216" i="5"/>
  <c r="C216" i="5"/>
  <c r="B216" i="5"/>
  <c r="A216" i="5"/>
  <c r="L215" i="5"/>
  <c r="Q215" i="5" s="1"/>
  <c r="Z215" i="5"/>
  <c r="Y215" i="5"/>
  <c r="X215" i="5"/>
  <c r="K214" i="5"/>
  <c r="J214" i="5"/>
  <c r="Z214" i="5"/>
  <c r="Y214" i="5"/>
  <c r="X214" i="5"/>
  <c r="H214" i="5"/>
  <c r="W214" i="5" s="1"/>
  <c r="F214" i="5"/>
  <c r="V214" i="5"/>
  <c r="T214" i="5"/>
  <c r="U214" i="5"/>
  <c r="S214" i="5"/>
  <c r="E214" i="5"/>
  <c r="D214" i="5"/>
  <c r="C214" i="5"/>
  <c r="B214" i="5"/>
  <c r="A214" i="5"/>
  <c r="K213" i="5"/>
  <c r="J213" i="5"/>
  <c r="Z213" i="5"/>
  <c r="Y213" i="5"/>
  <c r="X213" i="5"/>
  <c r="H213" i="5"/>
  <c r="W213" i="5" s="1"/>
  <c r="F213" i="5"/>
  <c r="V213" i="5"/>
  <c r="T213" i="5"/>
  <c r="U213" i="5"/>
  <c r="S213" i="5"/>
  <c r="E213" i="5"/>
  <c r="D213" i="5"/>
  <c r="C213" i="5"/>
  <c r="B213" i="5"/>
  <c r="A213" i="5"/>
  <c r="L212" i="5"/>
  <c r="G212" i="5"/>
  <c r="E212" i="5"/>
  <c r="J211" i="5"/>
  <c r="E211" i="5"/>
  <c r="J210" i="5"/>
  <c r="E210" i="5"/>
  <c r="K209" i="5"/>
  <c r="J209" i="5"/>
  <c r="H209" i="5"/>
  <c r="G209" i="5"/>
  <c r="F209" i="5"/>
  <c r="K208" i="5"/>
  <c r="J208" i="5"/>
  <c r="H208" i="5"/>
  <c r="R208" i="5" s="1"/>
  <c r="G208" i="5"/>
  <c r="F208" i="5"/>
  <c r="K207" i="5"/>
  <c r="J207" i="5"/>
  <c r="H207" i="5"/>
  <c r="G207" i="5"/>
  <c r="F207" i="5"/>
  <c r="K206" i="5"/>
  <c r="J206" i="5"/>
  <c r="H206" i="5"/>
  <c r="R206" i="5" s="1"/>
  <c r="G206" i="5"/>
  <c r="F206" i="5"/>
  <c r="C205" i="5"/>
  <c r="V204" i="5"/>
  <c r="T204" i="5"/>
  <c r="U204" i="5"/>
  <c r="S204" i="5"/>
  <c r="F204" i="5"/>
  <c r="E204" i="5"/>
  <c r="D204" i="5"/>
  <c r="I204" i="5"/>
  <c r="C204" i="5"/>
  <c r="B204" i="5"/>
  <c r="A204" i="5"/>
  <c r="L203" i="5"/>
  <c r="Q203" i="5" s="1"/>
  <c r="Z203" i="5"/>
  <c r="Y203" i="5"/>
  <c r="X203" i="5"/>
  <c r="K202" i="5"/>
  <c r="J202" i="5"/>
  <c r="Z202" i="5"/>
  <c r="Y202" i="5"/>
  <c r="X202" i="5"/>
  <c r="H202" i="5"/>
  <c r="W202" i="5" s="1"/>
  <c r="F202" i="5"/>
  <c r="V202" i="5"/>
  <c r="T202" i="5"/>
  <c r="U202" i="5"/>
  <c r="S202" i="5"/>
  <c r="E202" i="5"/>
  <c r="D202" i="5"/>
  <c r="C202" i="5"/>
  <c r="B202" i="5"/>
  <c r="A202" i="5"/>
  <c r="L201" i="5"/>
  <c r="G201" i="5"/>
  <c r="E201" i="5"/>
  <c r="J200" i="5"/>
  <c r="E200" i="5"/>
  <c r="J199" i="5"/>
  <c r="E199" i="5"/>
  <c r="K198" i="5"/>
  <c r="J198" i="5"/>
  <c r="H198" i="5"/>
  <c r="G198" i="5"/>
  <c r="F198" i="5"/>
  <c r="K197" i="5"/>
  <c r="J197" i="5"/>
  <c r="H197" i="5"/>
  <c r="R197" i="5" s="1"/>
  <c r="G197" i="5"/>
  <c r="F197" i="5"/>
  <c r="K196" i="5"/>
  <c r="J196" i="5"/>
  <c r="H196" i="5"/>
  <c r="G196" i="5"/>
  <c r="F196" i="5"/>
  <c r="K195" i="5"/>
  <c r="J195" i="5"/>
  <c r="H195" i="5"/>
  <c r="R195" i="5" s="1"/>
  <c r="G195" i="5"/>
  <c r="F195" i="5"/>
  <c r="C194" i="5"/>
  <c r="V193" i="5"/>
  <c r="T193" i="5"/>
  <c r="U193" i="5"/>
  <c r="S193" i="5"/>
  <c r="F193" i="5"/>
  <c r="E193" i="5"/>
  <c r="D193" i="5"/>
  <c r="I193" i="5"/>
  <c r="C193" i="5"/>
  <c r="B193" i="5"/>
  <c r="A193" i="5"/>
  <c r="L192" i="5"/>
  <c r="Q192" i="5" s="1"/>
  <c r="Z192" i="5"/>
  <c r="Y192" i="5"/>
  <c r="X192" i="5"/>
  <c r="K191" i="5"/>
  <c r="J191" i="5"/>
  <c r="Z191" i="5"/>
  <c r="Y191" i="5"/>
  <c r="X191" i="5"/>
  <c r="H191" i="5"/>
  <c r="W191" i="5" s="1"/>
  <c r="F191" i="5"/>
  <c r="V191" i="5"/>
  <c r="T191" i="5"/>
  <c r="U191" i="5"/>
  <c r="S191" i="5"/>
  <c r="E191" i="5"/>
  <c r="D191" i="5"/>
  <c r="C191" i="5"/>
  <c r="B191" i="5"/>
  <c r="A191" i="5"/>
  <c r="K190" i="5"/>
  <c r="J190" i="5"/>
  <c r="Z190" i="5"/>
  <c r="Y190" i="5"/>
  <c r="X190" i="5"/>
  <c r="H190" i="5"/>
  <c r="W190" i="5" s="1"/>
  <c r="F190" i="5"/>
  <c r="V190" i="5"/>
  <c r="T190" i="5"/>
  <c r="U190" i="5"/>
  <c r="S190" i="5"/>
  <c r="E190" i="5"/>
  <c r="D190" i="5"/>
  <c r="C190" i="5"/>
  <c r="B190" i="5"/>
  <c r="A190" i="5"/>
  <c r="L189" i="5"/>
  <c r="G189" i="5"/>
  <c r="E189" i="5"/>
  <c r="J188" i="5"/>
  <c r="F188" i="5"/>
  <c r="E188" i="5"/>
  <c r="J187" i="5"/>
  <c r="F187" i="5"/>
  <c r="E187" i="5"/>
  <c r="K186" i="5"/>
  <c r="J186" i="5"/>
  <c r="H186" i="5"/>
  <c r="R186" i="5" s="1"/>
  <c r="G186" i="5"/>
  <c r="F186" i="5"/>
  <c r="K185" i="5"/>
  <c r="J185" i="5"/>
  <c r="H185" i="5"/>
  <c r="G185" i="5"/>
  <c r="F185" i="5"/>
  <c r="K184" i="5"/>
  <c r="J184" i="5"/>
  <c r="H184" i="5"/>
  <c r="G184" i="5"/>
  <c r="F184" i="5"/>
  <c r="C183" i="5"/>
  <c r="V182" i="5"/>
  <c r="T182" i="5"/>
  <c r="U182" i="5"/>
  <c r="S182" i="5"/>
  <c r="F182" i="5"/>
  <c r="E182" i="5"/>
  <c r="D182" i="5"/>
  <c r="I182" i="5"/>
  <c r="C182" i="5"/>
  <c r="B182" i="5"/>
  <c r="A182" i="5"/>
  <c r="L181" i="5"/>
  <c r="Q181" i="5" s="1"/>
  <c r="Z181" i="5"/>
  <c r="Y181" i="5"/>
  <c r="X181" i="5"/>
  <c r="K180" i="5"/>
  <c r="J180" i="5"/>
  <c r="Z180" i="5"/>
  <c r="Y180" i="5"/>
  <c r="X180" i="5"/>
  <c r="H180" i="5"/>
  <c r="W180" i="5" s="1"/>
  <c r="F180" i="5"/>
  <c r="V180" i="5"/>
  <c r="T180" i="5"/>
  <c r="U180" i="5"/>
  <c r="S180" i="5"/>
  <c r="E180" i="5"/>
  <c r="D180" i="5"/>
  <c r="C180" i="5"/>
  <c r="B180" i="5"/>
  <c r="A180" i="5"/>
  <c r="K179" i="5"/>
  <c r="J179" i="5"/>
  <c r="Z179" i="5"/>
  <c r="Y179" i="5"/>
  <c r="X179" i="5"/>
  <c r="H179" i="5"/>
  <c r="W179" i="5" s="1"/>
  <c r="F179" i="5"/>
  <c r="V179" i="5"/>
  <c r="T179" i="5"/>
  <c r="U179" i="5"/>
  <c r="S179" i="5"/>
  <c r="E179" i="5"/>
  <c r="D179" i="5"/>
  <c r="C179" i="5"/>
  <c r="B179" i="5"/>
  <c r="A179" i="5"/>
  <c r="K178" i="5"/>
  <c r="J178" i="5"/>
  <c r="Z178" i="5"/>
  <c r="Y178" i="5"/>
  <c r="X178" i="5"/>
  <c r="H178" i="5"/>
  <c r="W178" i="5" s="1"/>
  <c r="F178" i="5"/>
  <c r="V178" i="5"/>
  <c r="T178" i="5"/>
  <c r="U178" i="5"/>
  <c r="S178" i="5"/>
  <c r="E178" i="5"/>
  <c r="D178" i="5"/>
  <c r="C178" i="5"/>
  <c r="B178" i="5"/>
  <c r="A178" i="5"/>
  <c r="L177" i="5"/>
  <c r="G177" i="5"/>
  <c r="E177" i="5"/>
  <c r="J176" i="5"/>
  <c r="F176" i="5"/>
  <c r="E176" i="5"/>
  <c r="J175" i="5"/>
  <c r="F175" i="5"/>
  <c r="E175" i="5"/>
  <c r="K174" i="5"/>
  <c r="J174" i="5"/>
  <c r="H174" i="5"/>
  <c r="G174" i="5"/>
  <c r="F174" i="5"/>
  <c r="K173" i="5"/>
  <c r="J173" i="5"/>
  <c r="H173" i="5"/>
  <c r="R173" i="5" s="1"/>
  <c r="G173" i="5"/>
  <c r="F173" i="5"/>
  <c r="K172" i="5"/>
  <c r="J172" i="5"/>
  <c r="H172" i="5"/>
  <c r="G172" i="5"/>
  <c r="F172" i="5"/>
  <c r="K171" i="5"/>
  <c r="J171" i="5"/>
  <c r="H171" i="5"/>
  <c r="G171" i="5"/>
  <c r="F171" i="5"/>
  <c r="C170" i="5"/>
  <c r="V169" i="5"/>
  <c r="T169" i="5"/>
  <c r="U169" i="5"/>
  <c r="S169" i="5"/>
  <c r="F169" i="5"/>
  <c r="E169" i="5"/>
  <c r="D169" i="5"/>
  <c r="I169" i="5"/>
  <c r="C169" i="5"/>
  <c r="B169" i="5"/>
  <c r="A169" i="5"/>
  <c r="L168" i="5"/>
  <c r="Q168" i="5" s="1"/>
  <c r="Z168" i="5"/>
  <c r="Y168" i="5"/>
  <c r="X168" i="5"/>
  <c r="K167" i="5"/>
  <c r="J167" i="5"/>
  <c r="Z167" i="5"/>
  <c r="Y167" i="5"/>
  <c r="X167" i="5"/>
  <c r="H167" i="5"/>
  <c r="W167" i="5" s="1"/>
  <c r="F167" i="5"/>
  <c r="V167" i="5"/>
  <c r="T167" i="5"/>
  <c r="U167" i="5"/>
  <c r="S167" i="5"/>
  <c r="E167" i="5"/>
  <c r="D167" i="5"/>
  <c r="C167" i="5"/>
  <c r="B167" i="5"/>
  <c r="A167" i="5"/>
  <c r="K166" i="5"/>
  <c r="J166" i="5"/>
  <c r="Z166" i="5"/>
  <c r="Y166" i="5"/>
  <c r="X166" i="5"/>
  <c r="H166" i="5"/>
  <c r="W166" i="5" s="1"/>
  <c r="F166" i="5"/>
  <c r="V166" i="5"/>
  <c r="T166" i="5"/>
  <c r="U166" i="5"/>
  <c r="S166" i="5"/>
  <c r="E166" i="5"/>
  <c r="D166" i="5"/>
  <c r="C166" i="5"/>
  <c r="B166" i="5"/>
  <c r="A166" i="5"/>
  <c r="K165" i="5"/>
  <c r="J165" i="5"/>
  <c r="Z165" i="5"/>
  <c r="Y165" i="5"/>
  <c r="X165" i="5"/>
  <c r="H165" i="5"/>
  <c r="W165" i="5" s="1"/>
  <c r="F165" i="5"/>
  <c r="V165" i="5"/>
  <c r="T165" i="5"/>
  <c r="U165" i="5"/>
  <c r="S165" i="5"/>
  <c r="E165" i="5"/>
  <c r="D165" i="5"/>
  <c r="C165" i="5"/>
  <c r="B165" i="5"/>
  <c r="A165" i="5"/>
  <c r="L164" i="5"/>
  <c r="G164" i="5"/>
  <c r="E164" i="5"/>
  <c r="J163" i="5"/>
  <c r="E163" i="5"/>
  <c r="J162" i="5"/>
  <c r="E162" i="5"/>
  <c r="K161" i="5"/>
  <c r="J161" i="5"/>
  <c r="H161" i="5"/>
  <c r="G161" i="5"/>
  <c r="F161" i="5"/>
  <c r="K160" i="5"/>
  <c r="J160" i="5"/>
  <c r="H160" i="5"/>
  <c r="G160" i="5"/>
  <c r="F160" i="5"/>
  <c r="K159" i="5"/>
  <c r="J159" i="5"/>
  <c r="H159" i="5"/>
  <c r="R159" i="5" s="1"/>
  <c r="G159" i="5"/>
  <c r="F159" i="5"/>
  <c r="C158" i="5"/>
  <c r="V157" i="5"/>
  <c r="K163" i="5" s="1"/>
  <c r="T157" i="5"/>
  <c r="K162" i="5" s="1"/>
  <c r="U157" i="5"/>
  <c r="S157" i="5"/>
  <c r="H162" i="5" s="1"/>
  <c r="F157" i="5"/>
  <c r="E157" i="5"/>
  <c r="D157" i="5"/>
  <c r="I157" i="5"/>
  <c r="C157" i="5"/>
  <c r="B157" i="5"/>
  <c r="A157" i="5"/>
  <c r="L156" i="5"/>
  <c r="Q156" i="5" s="1"/>
  <c r="Z156" i="5"/>
  <c r="Y156" i="5"/>
  <c r="X156" i="5"/>
  <c r="L155" i="5"/>
  <c r="G155" i="5"/>
  <c r="E155" i="5"/>
  <c r="J154" i="5"/>
  <c r="F154" i="5"/>
  <c r="E154" i="5"/>
  <c r="J153" i="5"/>
  <c r="F153" i="5"/>
  <c r="E153" i="5"/>
  <c r="K152" i="5"/>
  <c r="J152" i="5"/>
  <c r="H152" i="5"/>
  <c r="G152" i="5"/>
  <c r="F152" i="5"/>
  <c r="K151" i="5"/>
  <c r="J151" i="5"/>
  <c r="H151" i="5"/>
  <c r="R151" i="5" s="1"/>
  <c r="G151" i="5"/>
  <c r="F151" i="5"/>
  <c r="K150" i="5"/>
  <c r="J150" i="5"/>
  <c r="H150" i="5"/>
  <c r="G150" i="5"/>
  <c r="F150" i="5"/>
  <c r="K149" i="5"/>
  <c r="J149" i="5"/>
  <c r="H149" i="5"/>
  <c r="R149" i="5" s="1"/>
  <c r="G149" i="5"/>
  <c r="F149" i="5"/>
  <c r="C148" i="5"/>
  <c r="V147" i="5"/>
  <c r="K154" i="5" s="1"/>
  <c r="T147" i="5"/>
  <c r="K153" i="5" s="1"/>
  <c r="U147" i="5"/>
  <c r="H154" i="5" s="1"/>
  <c r="S147" i="5"/>
  <c r="H153" i="5" s="1"/>
  <c r="F147" i="5"/>
  <c r="E147" i="5"/>
  <c r="D147" i="5"/>
  <c r="I147" i="5"/>
  <c r="C147" i="5"/>
  <c r="B147" i="5"/>
  <c r="A147" i="5"/>
  <c r="L146" i="5"/>
  <c r="Q146" i="5" s="1"/>
  <c r="Z146" i="5"/>
  <c r="Y146" i="5"/>
  <c r="X146" i="5"/>
  <c r="K145" i="5"/>
  <c r="J145" i="5"/>
  <c r="Z145" i="5"/>
  <c r="Y145" i="5"/>
  <c r="X145" i="5"/>
  <c r="H145" i="5"/>
  <c r="W145" i="5" s="1"/>
  <c r="F145" i="5"/>
  <c r="V145" i="5"/>
  <c r="T145" i="5"/>
  <c r="U145" i="5"/>
  <c r="S145" i="5"/>
  <c r="E145" i="5"/>
  <c r="D145" i="5"/>
  <c r="C145" i="5"/>
  <c r="B145" i="5"/>
  <c r="A145" i="5"/>
  <c r="K144" i="5"/>
  <c r="J144" i="5"/>
  <c r="Z144" i="5"/>
  <c r="Y144" i="5"/>
  <c r="X144" i="5"/>
  <c r="H144" i="5"/>
  <c r="W144" i="5" s="1"/>
  <c r="F144" i="5"/>
  <c r="V144" i="5"/>
  <c r="T144" i="5"/>
  <c r="U144" i="5"/>
  <c r="S144" i="5"/>
  <c r="E144" i="5"/>
  <c r="D144" i="5"/>
  <c r="C144" i="5"/>
  <c r="B144" i="5"/>
  <c r="A144" i="5"/>
  <c r="L143" i="5"/>
  <c r="G143" i="5"/>
  <c r="E143" i="5"/>
  <c r="J142" i="5"/>
  <c r="E142" i="5"/>
  <c r="J141" i="5"/>
  <c r="E141" i="5"/>
  <c r="K140" i="5"/>
  <c r="J140" i="5"/>
  <c r="H140" i="5"/>
  <c r="G140" i="5"/>
  <c r="F140" i="5"/>
  <c r="K139" i="5"/>
  <c r="J139" i="5"/>
  <c r="H139" i="5"/>
  <c r="R139" i="5" s="1"/>
  <c r="G139" i="5"/>
  <c r="F139" i="5"/>
  <c r="K138" i="5"/>
  <c r="J138" i="5"/>
  <c r="H138" i="5"/>
  <c r="G138" i="5"/>
  <c r="F138" i="5"/>
  <c r="K137" i="5"/>
  <c r="J137" i="5"/>
  <c r="H137" i="5"/>
  <c r="G137" i="5"/>
  <c r="F137" i="5"/>
  <c r="C136" i="5"/>
  <c r="V135" i="5"/>
  <c r="T135" i="5"/>
  <c r="U135" i="5"/>
  <c r="S135" i="5"/>
  <c r="F135" i="5"/>
  <c r="E135" i="5"/>
  <c r="D135" i="5"/>
  <c r="I135" i="5"/>
  <c r="C135" i="5"/>
  <c r="B135" i="5"/>
  <c r="A135" i="5"/>
  <c r="L134" i="5"/>
  <c r="Q134" i="5" s="1"/>
  <c r="Z134" i="5"/>
  <c r="Y134" i="5"/>
  <c r="X134" i="5"/>
  <c r="K133" i="5"/>
  <c r="J133" i="5"/>
  <c r="Z133" i="5"/>
  <c r="Y133" i="5"/>
  <c r="X133" i="5"/>
  <c r="H133" i="5"/>
  <c r="W133" i="5" s="1"/>
  <c r="F133" i="5"/>
  <c r="V133" i="5"/>
  <c r="T133" i="5"/>
  <c r="U133" i="5"/>
  <c r="S133" i="5"/>
  <c r="E133" i="5"/>
  <c r="D133" i="5"/>
  <c r="C133" i="5"/>
  <c r="B133" i="5"/>
  <c r="A133" i="5"/>
  <c r="L132" i="5"/>
  <c r="G132" i="5"/>
  <c r="E132" i="5"/>
  <c r="J131" i="5"/>
  <c r="F131" i="5"/>
  <c r="E131" i="5"/>
  <c r="J130" i="5"/>
  <c r="F130" i="5"/>
  <c r="E130" i="5"/>
  <c r="K129" i="5"/>
  <c r="J129" i="5"/>
  <c r="H129" i="5"/>
  <c r="G129" i="5"/>
  <c r="F129" i="5"/>
  <c r="K128" i="5"/>
  <c r="J128" i="5"/>
  <c r="H128" i="5"/>
  <c r="G128" i="5"/>
  <c r="F128" i="5"/>
  <c r="K127" i="5"/>
  <c r="J127" i="5"/>
  <c r="H127" i="5"/>
  <c r="R127" i="5" s="1"/>
  <c r="G127" i="5"/>
  <c r="F127" i="5"/>
  <c r="V126" i="5"/>
  <c r="T126" i="5"/>
  <c r="U126" i="5"/>
  <c r="S126" i="5"/>
  <c r="F126" i="5"/>
  <c r="E126" i="5"/>
  <c r="D126" i="5"/>
  <c r="I126" i="5"/>
  <c r="C126" i="5"/>
  <c r="B126" i="5"/>
  <c r="A126" i="5"/>
  <c r="L125" i="5"/>
  <c r="Q125" i="5" s="1"/>
  <c r="Z125" i="5"/>
  <c r="Y125" i="5"/>
  <c r="X125" i="5"/>
  <c r="K124" i="5"/>
  <c r="J124" i="5"/>
  <c r="Z124" i="5"/>
  <c r="Y124" i="5"/>
  <c r="X124" i="5"/>
  <c r="H124" i="5"/>
  <c r="W124" i="5" s="1"/>
  <c r="F124" i="5"/>
  <c r="V124" i="5"/>
  <c r="T124" i="5"/>
  <c r="U124" i="5"/>
  <c r="S124" i="5"/>
  <c r="E124" i="5"/>
  <c r="D124" i="5"/>
  <c r="C124" i="5"/>
  <c r="B124" i="5"/>
  <c r="A124" i="5"/>
  <c r="L123" i="5"/>
  <c r="G123" i="5"/>
  <c r="E123" i="5"/>
  <c r="J122" i="5"/>
  <c r="F122" i="5"/>
  <c r="E122" i="5"/>
  <c r="J121" i="5"/>
  <c r="F121" i="5"/>
  <c r="E121" i="5"/>
  <c r="K120" i="5"/>
  <c r="J120" i="5"/>
  <c r="H120" i="5"/>
  <c r="G120" i="5"/>
  <c r="F120" i="5"/>
  <c r="K119" i="5"/>
  <c r="J119" i="5"/>
  <c r="H119" i="5"/>
  <c r="R119" i="5" s="1"/>
  <c r="G119" i="5"/>
  <c r="F119" i="5"/>
  <c r="K118" i="5"/>
  <c r="J118" i="5"/>
  <c r="H118" i="5"/>
  <c r="G118" i="5"/>
  <c r="F118" i="5"/>
  <c r="K117" i="5"/>
  <c r="J117" i="5"/>
  <c r="H117" i="5"/>
  <c r="R117" i="5" s="1"/>
  <c r="G117" i="5"/>
  <c r="F117" i="5"/>
  <c r="V116" i="5"/>
  <c r="T116" i="5"/>
  <c r="U116" i="5"/>
  <c r="S116" i="5"/>
  <c r="F116" i="5"/>
  <c r="E116" i="5"/>
  <c r="D116" i="5"/>
  <c r="I116" i="5"/>
  <c r="C116" i="5"/>
  <c r="B116" i="5"/>
  <c r="A116" i="5"/>
  <c r="L115" i="5"/>
  <c r="Q115" i="5" s="1"/>
  <c r="Z115" i="5"/>
  <c r="Y115" i="5"/>
  <c r="X115" i="5"/>
  <c r="K114" i="5"/>
  <c r="J114" i="5"/>
  <c r="Z114" i="5"/>
  <c r="Y114" i="5"/>
  <c r="X114" i="5"/>
  <c r="H114" i="5"/>
  <c r="W114" i="5" s="1"/>
  <c r="F114" i="5"/>
  <c r="V114" i="5"/>
  <c r="T114" i="5"/>
  <c r="U114" i="5"/>
  <c r="S114" i="5"/>
  <c r="E114" i="5"/>
  <c r="D114" i="5"/>
  <c r="C114" i="5"/>
  <c r="B114" i="5"/>
  <c r="A114" i="5"/>
  <c r="K113" i="5"/>
  <c r="J113" i="5"/>
  <c r="Z113" i="5"/>
  <c r="Y113" i="5"/>
  <c r="X113" i="5"/>
  <c r="H113" i="5"/>
  <c r="W113" i="5" s="1"/>
  <c r="F113" i="5"/>
  <c r="V113" i="5"/>
  <c r="T113" i="5"/>
  <c r="U113" i="5"/>
  <c r="S113" i="5"/>
  <c r="E113" i="5"/>
  <c r="D113" i="5"/>
  <c r="C113" i="5"/>
  <c r="B113" i="5"/>
  <c r="A113" i="5"/>
  <c r="K112" i="5"/>
  <c r="J112" i="5"/>
  <c r="Z112" i="5"/>
  <c r="Y112" i="5"/>
  <c r="X112" i="5"/>
  <c r="H112" i="5"/>
  <c r="W112" i="5" s="1"/>
  <c r="F112" i="5"/>
  <c r="V112" i="5"/>
  <c r="T112" i="5"/>
  <c r="U112" i="5"/>
  <c r="S112" i="5"/>
  <c r="E112" i="5"/>
  <c r="D112" i="5"/>
  <c r="C112" i="5"/>
  <c r="B112" i="5"/>
  <c r="A112" i="5"/>
  <c r="K111" i="5"/>
  <c r="J111" i="5"/>
  <c r="Z111" i="5"/>
  <c r="Y111" i="5"/>
  <c r="X111" i="5"/>
  <c r="H111" i="5"/>
  <c r="W111" i="5" s="1"/>
  <c r="F111" i="5"/>
  <c r="V111" i="5"/>
  <c r="T111" i="5"/>
  <c r="U111" i="5"/>
  <c r="S111" i="5"/>
  <c r="E111" i="5"/>
  <c r="D111" i="5"/>
  <c r="C111" i="5"/>
  <c r="B111" i="5"/>
  <c r="A111" i="5"/>
  <c r="K110" i="5"/>
  <c r="J110" i="5"/>
  <c r="Z110" i="5"/>
  <c r="Y110" i="5"/>
  <c r="X110" i="5"/>
  <c r="H110" i="5"/>
  <c r="W110" i="5" s="1"/>
  <c r="F110" i="5"/>
  <c r="V110" i="5"/>
  <c r="T110" i="5"/>
  <c r="U110" i="5"/>
  <c r="S110" i="5"/>
  <c r="E110" i="5"/>
  <c r="D110" i="5"/>
  <c r="C110" i="5"/>
  <c r="B110" i="5"/>
  <c r="A110" i="5"/>
  <c r="L109" i="5"/>
  <c r="G109" i="5"/>
  <c r="E109" i="5"/>
  <c r="J108" i="5"/>
  <c r="F108" i="5"/>
  <c r="E108" i="5"/>
  <c r="J107" i="5"/>
  <c r="F107" i="5"/>
  <c r="E107" i="5"/>
  <c r="K106" i="5"/>
  <c r="J106" i="5"/>
  <c r="H106" i="5"/>
  <c r="G106" i="5"/>
  <c r="F106" i="5"/>
  <c r="K105" i="5"/>
  <c r="J105" i="5"/>
  <c r="H105" i="5"/>
  <c r="R105" i="5" s="1"/>
  <c r="G105" i="5"/>
  <c r="F105" i="5"/>
  <c r="K104" i="5"/>
  <c r="J104" i="5"/>
  <c r="H104" i="5"/>
  <c r="G104" i="5"/>
  <c r="F104" i="5"/>
  <c r="K103" i="5"/>
  <c r="J103" i="5"/>
  <c r="H103" i="5"/>
  <c r="R103" i="5" s="1"/>
  <c r="G103" i="5"/>
  <c r="F103" i="5"/>
  <c r="C102" i="5"/>
  <c r="V101" i="5"/>
  <c r="T101" i="5"/>
  <c r="U101" i="5"/>
  <c r="S101" i="5"/>
  <c r="F101" i="5"/>
  <c r="E101" i="5"/>
  <c r="D101" i="5"/>
  <c r="I101" i="5"/>
  <c r="C101" i="5"/>
  <c r="B101" i="5"/>
  <c r="A101" i="5"/>
  <c r="L100" i="5"/>
  <c r="Q100" i="5" s="1"/>
  <c r="Z100" i="5"/>
  <c r="Y100" i="5"/>
  <c r="X100" i="5"/>
  <c r="K99" i="5"/>
  <c r="J99" i="5"/>
  <c r="Z99" i="5"/>
  <c r="Y99" i="5"/>
  <c r="X99" i="5"/>
  <c r="H99" i="5"/>
  <c r="W99" i="5" s="1"/>
  <c r="F99" i="5"/>
  <c r="V99" i="5"/>
  <c r="T99" i="5"/>
  <c r="U99" i="5"/>
  <c r="S99" i="5"/>
  <c r="E99" i="5"/>
  <c r="D99" i="5"/>
  <c r="C99" i="5"/>
  <c r="B99" i="5"/>
  <c r="A99" i="5"/>
  <c r="K98" i="5"/>
  <c r="J98" i="5"/>
  <c r="Z98" i="5"/>
  <c r="Y98" i="5"/>
  <c r="X98" i="5"/>
  <c r="H98" i="5"/>
  <c r="W98" i="5" s="1"/>
  <c r="F98" i="5"/>
  <c r="V98" i="5"/>
  <c r="T98" i="5"/>
  <c r="U98" i="5"/>
  <c r="S98" i="5"/>
  <c r="E98" i="5"/>
  <c r="D98" i="5"/>
  <c r="C98" i="5"/>
  <c r="B98" i="5"/>
  <c r="A98" i="5"/>
  <c r="L97" i="5"/>
  <c r="G97" i="5"/>
  <c r="E97" i="5"/>
  <c r="J96" i="5"/>
  <c r="F96" i="5"/>
  <c r="E96" i="5"/>
  <c r="J95" i="5"/>
  <c r="F95" i="5"/>
  <c r="E95" i="5"/>
  <c r="K94" i="5"/>
  <c r="J94" i="5"/>
  <c r="H94" i="5"/>
  <c r="G94" i="5"/>
  <c r="F94" i="5"/>
  <c r="K93" i="5"/>
  <c r="J93" i="5"/>
  <c r="H93" i="5"/>
  <c r="R93" i="5" s="1"/>
  <c r="G93" i="5"/>
  <c r="F93" i="5"/>
  <c r="K92" i="5"/>
  <c r="J92" i="5"/>
  <c r="H92" i="5"/>
  <c r="G92" i="5"/>
  <c r="F92" i="5"/>
  <c r="K91" i="5"/>
  <c r="J91" i="5"/>
  <c r="H91" i="5"/>
  <c r="R91" i="5" s="1"/>
  <c r="G91" i="5"/>
  <c r="F91" i="5"/>
  <c r="C90" i="5"/>
  <c r="V89" i="5"/>
  <c r="T89" i="5"/>
  <c r="U89" i="5"/>
  <c r="S89" i="5"/>
  <c r="F89" i="5"/>
  <c r="E89" i="5"/>
  <c r="D89" i="5"/>
  <c r="I89" i="5"/>
  <c r="C89" i="5"/>
  <c r="B89" i="5"/>
  <c r="A89" i="5"/>
  <c r="L88" i="5"/>
  <c r="Q88" i="5" s="1"/>
  <c r="Z88" i="5"/>
  <c r="Y88" i="5"/>
  <c r="X88" i="5"/>
  <c r="L87" i="5"/>
  <c r="G87" i="5"/>
  <c r="E87" i="5"/>
  <c r="J86" i="5"/>
  <c r="F86" i="5"/>
  <c r="E86" i="5"/>
  <c r="J85" i="5"/>
  <c r="F85" i="5"/>
  <c r="E85" i="5"/>
  <c r="K84" i="5"/>
  <c r="J84" i="5"/>
  <c r="H84" i="5"/>
  <c r="G84" i="5"/>
  <c r="F84" i="5"/>
  <c r="C83" i="5"/>
  <c r="V82" i="5"/>
  <c r="K86" i="5" s="1"/>
  <c r="T82" i="5"/>
  <c r="K85" i="5" s="1"/>
  <c r="U82" i="5"/>
  <c r="H86" i="5" s="1"/>
  <c r="S82" i="5"/>
  <c r="H85" i="5" s="1"/>
  <c r="F82" i="5"/>
  <c r="E82" i="5"/>
  <c r="D82" i="5"/>
  <c r="I82" i="5"/>
  <c r="C82" i="5"/>
  <c r="B82" i="5"/>
  <c r="A82" i="5"/>
  <c r="L81" i="5"/>
  <c r="Q81" i="5" s="1"/>
  <c r="Z81" i="5"/>
  <c r="Y81" i="5"/>
  <c r="X81" i="5"/>
  <c r="L80" i="5"/>
  <c r="G80" i="5"/>
  <c r="E80" i="5"/>
  <c r="J79" i="5"/>
  <c r="F79" i="5"/>
  <c r="E79" i="5"/>
  <c r="J78" i="5"/>
  <c r="F78" i="5"/>
  <c r="E78" i="5"/>
  <c r="K77" i="5"/>
  <c r="J77" i="5"/>
  <c r="H77" i="5"/>
  <c r="R77" i="5" s="1"/>
  <c r="G77" i="5"/>
  <c r="F77" i="5"/>
  <c r="K76" i="5"/>
  <c r="J76" i="5"/>
  <c r="H76" i="5"/>
  <c r="G76" i="5"/>
  <c r="F76" i="5"/>
  <c r="K75" i="5"/>
  <c r="J75" i="5"/>
  <c r="H75" i="5"/>
  <c r="G75" i="5"/>
  <c r="F75" i="5"/>
  <c r="C74" i="5"/>
  <c r="V73" i="5"/>
  <c r="K79" i="5" s="1"/>
  <c r="T73" i="5"/>
  <c r="K78" i="5" s="1"/>
  <c r="U73" i="5"/>
  <c r="H79" i="5" s="1"/>
  <c r="S73" i="5"/>
  <c r="H78" i="5" s="1"/>
  <c r="F73" i="5"/>
  <c r="E73" i="5"/>
  <c r="D73" i="5"/>
  <c r="I73" i="5"/>
  <c r="C73" i="5"/>
  <c r="B73" i="5"/>
  <c r="A73" i="5"/>
  <c r="L72" i="5"/>
  <c r="Q72" i="5" s="1"/>
  <c r="Z72" i="5"/>
  <c r="Y72" i="5"/>
  <c r="X72" i="5"/>
  <c r="L71" i="5"/>
  <c r="G71" i="5"/>
  <c r="E71" i="5"/>
  <c r="J70" i="5"/>
  <c r="F70" i="5"/>
  <c r="E70" i="5"/>
  <c r="J69" i="5"/>
  <c r="F69" i="5"/>
  <c r="E69" i="5"/>
  <c r="K68" i="5"/>
  <c r="J68" i="5"/>
  <c r="H68" i="5"/>
  <c r="R68" i="5" s="1"/>
  <c r="G68" i="5"/>
  <c r="F68" i="5"/>
  <c r="K67" i="5"/>
  <c r="J67" i="5"/>
  <c r="H67" i="5"/>
  <c r="G67" i="5"/>
  <c r="F67" i="5"/>
  <c r="K66" i="5"/>
  <c r="J66" i="5"/>
  <c r="H66" i="5"/>
  <c r="G66" i="5"/>
  <c r="F66" i="5"/>
  <c r="C65" i="5"/>
  <c r="V64" i="5"/>
  <c r="K70" i="5" s="1"/>
  <c r="T64" i="5"/>
  <c r="K69" i="5" s="1"/>
  <c r="U64" i="5"/>
  <c r="H70" i="5" s="1"/>
  <c r="S64" i="5"/>
  <c r="H69" i="5" s="1"/>
  <c r="F64" i="5"/>
  <c r="E64" i="5"/>
  <c r="D64" i="5"/>
  <c r="I64" i="5"/>
  <c r="C64" i="5"/>
  <c r="B64" i="5"/>
  <c r="A64" i="5"/>
  <c r="L63" i="5"/>
  <c r="Q63" i="5" s="1"/>
  <c r="Z63" i="5"/>
  <c r="Y63" i="5"/>
  <c r="X63" i="5"/>
  <c r="L62" i="5"/>
  <c r="G62" i="5"/>
  <c r="E62" i="5"/>
  <c r="J61" i="5"/>
  <c r="F61" i="5"/>
  <c r="E61" i="5"/>
  <c r="J60" i="5"/>
  <c r="F60" i="5"/>
  <c r="E60" i="5"/>
  <c r="K59" i="5"/>
  <c r="J59" i="5"/>
  <c r="H59" i="5"/>
  <c r="R59" i="5" s="1"/>
  <c r="G59" i="5"/>
  <c r="F59" i="5"/>
  <c r="K58" i="5"/>
  <c r="J58" i="5"/>
  <c r="H58" i="5"/>
  <c r="G58" i="5"/>
  <c r="F58" i="5"/>
  <c r="K57" i="5"/>
  <c r="J57" i="5"/>
  <c r="H57" i="5"/>
  <c r="G57" i="5"/>
  <c r="F57" i="5"/>
  <c r="V56" i="5"/>
  <c r="K61" i="5" s="1"/>
  <c r="T56" i="5"/>
  <c r="K60" i="5" s="1"/>
  <c r="U56" i="5"/>
  <c r="H61" i="5" s="1"/>
  <c r="S56" i="5"/>
  <c r="H60" i="5" s="1"/>
  <c r="F56" i="5"/>
  <c r="E56" i="5"/>
  <c r="D56" i="5"/>
  <c r="I56" i="5"/>
  <c r="C56" i="5"/>
  <c r="B56" i="5"/>
  <c r="A56" i="5"/>
  <c r="L55" i="5"/>
  <c r="Q55" i="5" s="1"/>
  <c r="Z55" i="5"/>
  <c r="Y55" i="5"/>
  <c r="X55" i="5"/>
  <c r="L54" i="5"/>
  <c r="G54" i="5"/>
  <c r="E54" i="5"/>
  <c r="J53" i="5"/>
  <c r="F53" i="5"/>
  <c r="E53" i="5"/>
  <c r="J52" i="5"/>
  <c r="F52" i="5"/>
  <c r="E52" i="5"/>
  <c r="K51" i="5"/>
  <c r="J51" i="5"/>
  <c r="H51" i="5"/>
  <c r="G51" i="5"/>
  <c r="F51" i="5"/>
  <c r="C50" i="5"/>
  <c r="V49" i="5"/>
  <c r="K53" i="5" s="1"/>
  <c r="T49" i="5"/>
  <c r="K52" i="5" s="1"/>
  <c r="U49" i="5"/>
  <c r="H53" i="5" s="1"/>
  <c r="S49" i="5"/>
  <c r="H52" i="5" s="1"/>
  <c r="F49" i="5"/>
  <c r="E49" i="5"/>
  <c r="D49" i="5"/>
  <c r="I49" i="5"/>
  <c r="C49" i="5"/>
  <c r="B49" i="5"/>
  <c r="A49" i="5"/>
  <c r="L48" i="5"/>
  <c r="Q48" i="5" s="1"/>
  <c r="Z48" i="5"/>
  <c r="Y48" i="5"/>
  <c r="X48" i="5"/>
  <c r="L47" i="5"/>
  <c r="G47" i="5"/>
  <c r="E47" i="5"/>
  <c r="J46" i="5"/>
  <c r="F46" i="5"/>
  <c r="E46" i="5"/>
  <c r="J45" i="5"/>
  <c r="F45" i="5"/>
  <c r="E45" i="5"/>
  <c r="K44" i="5"/>
  <c r="J44" i="5"/>
  <c r="H44" i="5"/>
  <c r="R44" i="5" s="1"/>
  <c r="G44" i="5"/>
  <c r="F44" i="5"/>
  <c r="K43" i="5"/>
  <c r="J43" i="5"/>
  <c r="H43" i="5"/>
  <c r="G43" i="5"/>
  <c r="F43" i="5"/>
  <c r="K42" i="5"/>
  <c r="J42" i="5"/>
  <c r="H42" i="5"/>
  <c r="R42" i="5" s="1"/>
  <c r="G42" i="5"/>
  <c r="F42" i="5"/>
  <c r="C41" i="5"/>
  <c r="V40" i="5"/>
  <c r="K46" i="5" s="1"/>
  <c r="T40" i="5"/>
  <c r="K45" i="5" s="1"/>
  <c r="U40" i="5"/>
  <c r="H46" i="5" s="1"/>
  <c r="S40" i="5"/>
  <c r="H45" i="5" s="1"/>
  <c r="F40" i="5"/>
  <c r="E40" i="5"/>
  <c r="D40" i="5"/>
  <c r="I40" i="5"/>
  <c r="C40" i="5"/>
  <c r="B40" i="5"/>
  <c r="A40" i="5"/>
  <c r="L39" i="5"/>
  <c r="Q39" i="5" s="1"/>
  <c r="Z39" i="5"/>
  <c r="Y39" i="5"/>
  <c r="X39" i="5"/>
  <c r="K38" i="5"/>
  <c r="J38" i="5"/>
  <c r="Z38" i="5"/>
  <c r="Y38" i="5"/>
  <c r="X38" i="5"/>
  <c r="H38" i="5"/>
  <c r="W38" i="5" s="1"/>
  <c r="F38" i="5"/>
  <c r="V38" i="5"/>
  <c r="T38" i="5"/>
  <c r="U38" i="5"/>
  <c r="S38" i="5"/>
  <c r="E38" i="5"/>
  <c r="D38" i="5"/>
  <c r="C38" i="5"/>
  <c r="B38" i="5"/>
  <c r="A38" i="5"/>
  <c r="L37" i="5"/>
  <c r="G37" i="5"/>
  <c r="E37" i="5"/>
  <c r="J36" i="5"/>
  <c r="E36" i="5"/>
  <c r="J35" i="5"/>
  <c r="E35" i="5"/>
  <c r="K34" i="5"/>
  <c r="J34" i="5"/>
  <c r="H34" i="5"/>
  <c r="R34" i="5" s="1"/>
  <c r="G34" i="5"/>
  <c r="F34" i="5"/>
  <c r="C33" i="5"/>
  <c r="V32" i="5"/>
  <c r="T32" i="5"/>
  <c r="U32" i="5"/>
  <c r="S32" i="5"/>
  <c r="F32" i="5"/>
  <c r="E32" i="5"/>
  <c r="D32" i="5"/>
  <c r="I32" i="5"/>
  <c r="C32" i="5"/>
  <c r="B32" i="5"/>
  <c r="A32" i="5"/>
  <c r="L31" i="5"/>
  <c r="Q31" i="5" s="1"/>
  <c r="Z31" i="5"/>
  <c r="Y31" i="5"/>
  <c r="X31" i="5"/>
  <c r="K30" i="5"/>
  <c r="J30" i="5"/>
  <c r="Z30" i="5"/>
  <c r="Y30" i="5"/>
  <c r="X30" i="5"/>
  <c r="H30" i="5"/>
  <c r="W30" i="5" s="1"/>
  <c r="F30" i="5"/>
  <c r="V30" i="5"/>
  <c r="T30" i="5"/>
  <c r="U30" i="5"/>
  <c r="S30" i="5"/>
  <c r="E30" i="5"/>
  <c r="D30" i="5"/>
  <c r="C30" i="5"/>
  <c r="B30" i="5"/>
  <c r="A30" i="5"/>
  <c r="L29" i="5"/>
  <c r="G29" i="5"/>
  <c r="E29" i="5"/>
  <c r="J28" i="5"/>
  <c r="E28" i="5"/>
  <c r="J27" i="5"/>
  <c r="E27" i="5"/>
  <c r="K26" i="5"/>
  <c r="J26" i="5"/>
  <c r="H26" i="5"/>
  <c r="R26" i="5" s="1"/>
  <c r="G26" i="5"/>
  <c r="F26" i="5"/>
  <c r="K25" i="5"/>
  <c r="J25" i="5"/>
  <c r="H25" i="5"/>
  <c r="G25" i="5"/>
  <c r="F25" i="5"/>
  <c r="K24" i="5"/>
  <c r="J24" i="5"/>
  <c r="H24" i="5"/>
  <c r="R24" i="5" s="1"/>
  <c r="G24" i="5"/>
  <c r="F24" i="5"/>
  <c r="C23" i="5"/>
  <c r="V22" i="5"/>
  <c r="T22" i="5"/>
  <c r="U22" i="5"/>
  <c r="S22" i="5"/>
  <c r="H27" i="5" s="1"/>
  <c r="F22" i="5"/>
  <c r="E22" i="5"/>
  <c r="D22" i="5"/>
  <c r="I22" i="5"/>
  <c r="C22" i="5"/>
  <c r="B22" i="5"/>
  <c r="A22" i="5"/>
  <c r="A21" i="5"/>
  <c r="A19" i="5"/>
  <c r="B6" i="5"/>
  <c r="A1" i="5"/>
  <c r="K258" i="5" l="1"/>
  <c r="H222" i="5"/>
  <c r="K235" i="5"/>
  <c r="K280" i="5"/>
  <c r="K290" i="5"/>
  <c r="H95" i="5"/>
  <c r="W100" i="5" s="1"/>
  <c r="H493" i="5"/>
  <c r="K564" i="5"/>
  <c r="K598" i="5"/>
  <c r="K608" i="5"/>
  <c r="K122" i="5"/>
  <c r="H448" i="5"/>
  <c r="K576" i="5"/>
  <c r="H586" i="5"/>
  <c r="H517" i="5"/>
  <c r="K587" i="5"/>
  <c r="H279" i="5"/>
  <c r="K291" i="5"/>
  <c r="J294" i="5" s="1"/>
  <c r="P294" i="5" s="1"/>
  <c r="K597" i="5"/>
  <c r="J601" i="5" s="1"/>
  <c r="P601" i="5" s="1"/>
  <c r="H609" i="5"/>
  <c r="H176" i="5"/>
  <c r="H246" i="5"/>
  <c r="H280" i="5"/>
  <c r="G283" i="5" s="1"/>
  <c r="O283" i="5" s="1"/>
  <c r="K506" i="5"/>
  <c r="K96" i="5"/>
  <c r="K107" i="5"/>
  <c r="K36" i="5"/>
  <c r="K121" i="5"/>
  <c r="H187" i="5"/>
  <c r="K131" i="5"/>
  <c r="H141" i="5"/>
  <c r="H163" i="5"/>
  <c r="W168" i="5" s="1"/>
  <c r="K246" i="5"/>
  <c r="H96" i="5"/>
  <c r="K223" i="5"/>
  <c r="K234" i="5"/>
  <c r="K493" i="5"/>
  <c r="H553" i="5"/>
  <c r="K268" i="5"/>
  <c r="K505" i="5"/>
  <c r="J510" i="5" s="1"/>
  <c r="P510" i="5" s="1"/>
  <c r="K200" i="5"/>
  <c r="K257" i="5"/>
  <c r="J261" i="5" s="1"/>
  <c r="P261" i="5" s="1"/>
  <c r="K269" i="5"/>
  <c r="K448" i="5"/>
  <c r="K211" i="5"/>
  <c r="H257" i="5"/>
  <c r="J399" i="5"/>
  <c r="P399" i="5" s="1"/>
  <c r="K517" i="5"/>
  <c r="K529" i="5"/>
  <c r="H576" i="5"/>
  <c r="W621" i="5"/>
  <c r="H235" i="5"/>
  <c r="J366" i="5"/>
  <c r="P366" i="5" s="1"/>
  <c r="H439" i="5"/>
  <c r="H541" i="5"/>
  <c r="H565" i="5"/>
  <c r="H598" i="5"/>
  <c r="H353" i="5"/>
  <c r="K528" i="5"/>
  <c r="K27" i="5"/>
  <c r="J88" i="5"/>
  <c r="P88" i="5" s="1"/>
  <c r="K130" i="5"/>
  <c r="K142" i="5"/>
  <c r="K141" i="5"/>
  <c r="J320" i="5"/>
  <c r="P320" i="5" s="1"/>
  <c r="W381" i="5"/>
  <c r="K460" i="5"/>
  <c r="K95" i="5"/>
  <c r="H121" i="5"/>
  <c r="K175" i="5"/>
  <c r="H234" i="5"/>
  <c r="H268" i="5"/>
  <c r="H290" i="5"/>
  <c r="J301" i="5"/>
  <c r="P301" i="5" s="1"/>
  <c r="L329" i="5"/>
  <c r="K413" i="5"/>
  <c r="H440" i="5"/>
  <c r="K541" i="5"/>
  <c r="H597" i="5"/>
  <c r="L645" i="5"/>
  <c r="H28" i="5"/>
  <c r="G31" i="5" s="1"/>
  <c r="O31" i="5" s="1"/>
  <c r="H131" i="5"/>
  <c r="H130" i="5"/>
  <c r="H200" i="5"/>
  <c r="K210" i="5"/>
  <c r="H291" i="5"/>
  <c r="J327" i="5"/>
  <c r="P327" i="5" s="1"/>
  <c r="K353" i="5"/>
  <c r="H426" i="5"/>
  <c r="K439" i="5"/>
  <c r="K459" i="5"/>
  <c r="J464" i="5" s="1"/>
  <c r="P464" i="5" s="1"/>
  <c r="K586" i="5"/>
  <c r="J619" i="5"/>
  <c r="P619" i="5" s="1"/>
  <c r="J643" i="5"/>
  <c r="P643" i="5" s="1"/>
  <c r="H188" i="5"/>
  <c r="K481" i="5"/>
  <c r="J486" i="5" s="1"/>
  <c r="P486" i="5" s="1"/>
  <c r="K35" i="5"/>
  <c r="H122" i="5"/>
  <c r="H142" i="5"/>
  <c r="W146" i="5" s="1"/>
  <c r="G156" i="5"/>
  <c r="O156" i="5" s="1"/>
  <c r="K176" i="5"/>
  <c r="H175" i="5"/>
  <c r="K187" i="5"/>
  <c r="H210" i="5"/>
  <c r="K247" i="5"/>
  <c r="K354" i="5"/>
  <c r="R375" i="5"/>
  <c r="H414" i="5"/>
  <c r="K425" i="5"/>
  <c r="H459" i="5"/>
  <c r="H494" i="5"/>
  <c r="G499" i="5" s="1"/>
  <c r="O499" i="5" s="1"/>
  <c r="H505" i="5"/>
  <c r="H528" i="5"/>
  <c r="K540" i="5"/>
  <c r="H564" i="5"/>
  <c r="W636" i="5"/>
  <c r="G636" i="5"/>
  <c r="O636" i="5" s="1"/>
  <c r="J48" i="5"/>
  <c r="P48" i="5" s="1"/>
  <c r="H36" i="5"/>
  <c r="G63" i="5"/>
  <c r="O63" i="5" s="1"/>
  <c r="J72" i="5"/>
  <c r="P72" i="5" s="1"/>
  <c r="J168" i="5"/>
  <c r="P168" i="5" s="1"/>
  <c r="H199" i="5"/>
  <c r="W203" i="5" s="1"/>
  <c r="K199" i="5"/>
  <c r="J203" i="5" s="1"/>
  <c r="P203" i="5" s="1"/>
  <c r="G301" i="5"/>
  <c r="O301" i="5" s="1"/>
  <c r="W305" i="5"/>
  <c r="G320" i="5"/>
  <c r="O320" i="5" s="1"/>
  <c r="K440" i="5"/>
  <c r="K449" i="5"/>
  <c r="K494" i="5"/>
  <c r="H506" i="5"/>
  <c r="K518" i="5"/>
  <c r="K575" i="5"/>
  <c r="J579" i="5" s="1"/>
  <c r="P579" i="5" s="1"/>
  <c r="H575" i="5"/>
  <c r="G579" i="5" s="1"/>
  <c r="O579" i="5" s="1"/>
  <c r="H587" i="5"/>
  <c r="G590" i="5" s="1"/>
  <c r="O590" i="5" s="1"/>
  <c r="K609" i="5"/>
  <c r="G619" i="5"/>
  <c r="O619" i="5" s="1"/>
  <c r="K565" i="5"/>
  <c r="K28" i="5"/>
  <c r="H35" i="5"/>
  <c r="H107" i="5"/>
  <c r="K222" i="5"/>
  <c r="H223" i="5"/>
  <c r="G227" i="5" s="1"/>
  <c r="O227" i="5" s="1"/>
  <c r="K279" i="5"/>
  <c r="J283" i="5" s="1"/>
  <c r="P283" i="5" s="1"/>
  <c r="R296" i="5"/>
  <c r="W303" i="5"/>
  <c r="K345" i="5"/>
  <c r="J349" i="5" s="1"/>
  <c r="P349" i="5" s="1"/>
  <c r="G373" i="5"/>
  <c r="O373" i="5" s="1"/>
  <c r="K414" i="5"/>
  <c r="H425" i="5"/>
  <c r="W433" i="5" s="1"/>
  <c r="H540" i="5"/>
  <c r="W545" i="5" s="1"/>
  <c r="H552" i="5"/>
  <c r="H608" i="5"/>
  <c r="R614" i="5"/>
  <c r="J55" i="5"/>
  <c r="P55" i="5" s="1"/>
  <c r="L653" i="5"/>
  <c r="L307" i="5"/>
  <c r="L331" i="5"/>
  <c r="J39" i="5"/>
  <c r="P39" i="5" s="1"/>
  <c r="L625" i="5"/>
  <c r="L647" i="5"/>
  <c r="H108" i="5"/>
  <c r="J156" i="5"/>
  <c r="P156" i="5" s="1"/>
  <c r="W48" i="5"/>
  <c r="G48" i="5"/>
  <c r="O48" i="5" s="1"/>
  <c r="G55" i="5"/>
  <c r="O55" i="5" s="1"/>
  <c r="J63" i="5"/>
  <c r="P63" i="5" s="1"/>
  <c r="G72" i="5"/>
  <c r="O72" i="5" s="1"/>
  <c r="J81" i="5"/>
  <c r="P81" i="5" s="1"/>
  <c r="G88" i="5"/>
  <c r="O88" i="5" s="1"/>
  <c r="R137" i="5"/>
  <c r="R171" i="5"/>
  <c r="G366" i="5"/>
  <c r="O366" i="5" s="1"/>
  <c r="W366" i="5"/>
  <c r="G81" i="5"/>
  <c r="O81" i="5" s="1"/>
  <c r="R51" i="5"/>
  <c r="W55" i="5"/>
  <c r="G100" i="5"/>
  <c r="O100" i="5" s="1"/>
  <c r="K108" i="5"/>
  <c r="J134" i="5"/>
  <c r="P134" i="5" s="1"/>
  <c r="W373" i="5"/>
  <c r="G474" i="5"/>
  <c r="O474" i="5" s="1"/>
  <c r="W474" i="5"/>
  <c r="R467" i="5"/>
  <c r="R57" i="5"/>
  <c r="R66" i="5"/>
  <c r="R75" i="5"/>
  <c r="R84" i="5"/>
  <c r="W88" i="5"/>
  <c r="H211" i="5"/>
  <c r="H247" i="5"/>
  <c r="H258" i="5"/>
  <c r="G261" i="5" s="1"/>
  <c r="O261" i="5" s="1"/>
  <c r="H269" i="5"/>
  <c r="W272" i="5" s="1"/>
  <c r="W320" i="5"/>
  <c r="H346" i="5"/>
  <c r="J373" i="5"/>
  <c r="P373" i="5" s="1"/>
  <c r="H460" i="5"/>
  <c r="K553" i="5"/>
  <c r="K188" i="5"/>
  <c r="R184" i="5"/>
  <c r="H354" i="5"/>
  <c r="G381" i="5"/>
  <c r="O381" i="5" s="1"/>
  <c r="J406" i="5"/>
  <c r="P406" i="5" s="1"/>
  <c r="W63" i="5"/>
  <c r="W72" i="5"/>
  <c r="W81" i="5"/>
  <c r="W156" i="5"/>
  <c r="J181" i="5"/>
  <c r="P181" i="5" s="1"/>
  <c r="G327" i="5"/>
  <c r="O327" i="5" s="1"/>
  <c r="W327" i="5"/>
  <c r="J636" i="5"/>
  <c r="P636" i="5" s="1"/>
  <c r="J390" i="5"/>
  <c r="P390" i="5" s="1"/>
  <c r="G406" i="5"/>
  <c r="O406" i="5" s="1"/>
  <c r="H413" i="5"/>
  <c r="K426" i="5"/>
  <c r="J433" i="5" s="1"/>
  <c r="P433" i="5" s="1"/>
  <c r="H449" i="5"/>
  <c r="H529" i="5"/>
  <c r="G533" i="5" s="1"/>
  <c r="O533" i="5" s="1"/>
  <c r="R536" i="5"/>
  <c r="G643" i="5"/>
  <c r="O643" i="5" s="1"/>
  <c r="W643" i="5"/>
  <c r="R639" i="5"/>
  <c r="W301" i="5"/>
  <c r="J381" i="5"/>
  <c r="P381" i="5" s="1"/>
  <c r="J474" i="5"/>
  <c r="P474" i="5" s="1"/>
  <c r="H518" i="5"/>
  <c r="K552" i="5"/>
  <c r="R593" i="5"/>
  <c r="W390" i="5"/>
  <c r="G390" i="5"/>
  <c r="O390" i="5" s="1"/>
  <c r="W399" i="5"/>
  <c r="G399" i="5"/>
  <c r="O399" i="5" s="1"/>
  <c r="W486" i="5"/>
  <c r="G486" i="5"/>
  <c r="O486" i="5" s="1"/>
  <c r="W623" i="5"/>
  <c r="R402" i="5"/>
  <c r="W406" i="5"/>
  <c r="R421" i="5"/>
  <c r="R502" i="5"/>
  <c r="W619" i="5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405" i="4"/>
  <c r="A406" i="4"/>
  <c r="A407" i="4"/>
  <c r="A408" i="4"/>
  <c r="A409" i="4"/>
  <c r="A410" i="4"/>
  <c r="A411" i="4"/>
  <c r="A412" i="4"/>
  <c r="A413" i="4"/>
  <c r="A414" i="4"/>
  <c r="A415" i="4"/>
  <c r="A416" i="4"/>
  <c r="A417" i="4"/>
  <c r="A418" i="4"/>
  <c r="A419" i="4"/>
  <c r="A420" i="4"/>
  <c r="A421" i="4"/>
  <c r="A422" i="4"/>
  <c r="A423" i="4"/>
  <c r="A424" i="4"/>
  <c r="A425" i="4"/>
  <c r="A426" i="4"/>
  <c r="A427" i="4"/>
  <c r="A428" i="4"/>
  <c r="A429" i="4"/>
  <c r="A430" i="4"/>
  <c r="A431" i="4"/>
  <c r="A432" i="4"/>
  <c r="A433" i="4"/>
  <c r="A434" i="4"/>
  <c r="A435" i="4"/>
  <c r="A436" i="4"/>
  <c r="A437" i="4"/>
  <c r="A438" i="4"/>
  <c r="A439" i="4"/>
  <c r="A440" i="4"/>
  <c r="A441" i="4"/>
  <c r="A442" i="4"/>
  <c r="A443" i="4"/>
  <c r="A444" i="4"/>
  <c r="A445" i="4"/>
  <c r="A446" i="4"/>
  <c r="A447" i="4"/>
  <c r="A448" i="4"/>
  <c r="A449" i="4"/>
  <c r="A450" i="4"/>
  <c r="A451" i="4"/>
  <c r="A452" i="4"/>
  <c r="A453" i="4"/>
  <c r="A454" i="4"/>
  <c r="A455" i="4"/>
  <c r="A456" i="4"/>
  <c r="A457" i="4"/>
  <c r="A458" i="4"/>
  <c r="A459" i="4"/>
  <c r="A460" i="4"/>
  <c r="A461" i="4"/>
  <c r="A462" i="4"/>
  <c r="A463" i="4"/>
  <c r="A464" i="4"/>
  <c r="A465" i="4"/>
  <c r="A466" i="4"/>
  <c r="A467" i="4"/>
  <c r="A468" i="4"/>
  <c r="A469" i="4"/>
  <c r="A470" i="4"/>
  <c r="A471" i="4"/>
  <c r="A472" i="4"/>
  <c r="A473" i="4"/>
  <c r="A474" i="4"/>
  <c r="A475" i="4"/>
  <c r="A476" i="4"/>
  <c r="A477" i="4"/>
  <c r="A478" i="4"/>
  <c r="A479" i="4"/>
  <c r="A480" i="4"/>
  <c r="A481" i="4"/>
  <c r="A482" i="4"/>
  <c r="A483" i="4"/>
  <c r="A484" i="4"/>
  <c r="A485" i="4"/>
  <c r="A486" i="4"/>
  <c r="A487" i="4"/>
  <c r="A488" i="4"/>
  <c r="A489" i="4"/>
  <c r="A490" i="4"/>
  <c r="A491" i="4"/>
  <c r="A492" i="4"/>
  <c r="A493" i="4"/>
  <c r="A494" i="4"/>
  <c r="A495" i="4"/>
  <c r="A496" i="4"/>
  <c r="A497" i="4"/>
  <c r="A498" i="4"/>
  <c r="A499" i="4"/>
  <c r="A500" i="4"/>
  <c r="A501" i="4"/>
  <c r="A502" i="4"/>
  <c r="A503" i="4"/>
  <c r="A504" i="4"/>
  <c r="A505" i="4"/>
  <c r="A506" i="4"/>
  <c r="A507" i="4"/>
  <c r="A508" i="4"/>
  <c r="A509" i="4"/>
  <c r="A510" i="4"/>
  <c r="A511" i="4"/>
  <c r="A512" i="4"/>
  <c r="A513" i="4"/>
  <c r="A514" i="4"/>
  <c r="A515" i="4"/>
  <c r="A516" i="4"/>
  <c r="A517" i="4"/>
  <c r="A518" i="4"/>
  <c r="A519" i="4"/>
  <c r="A520" i="4"/>
  <c r="A521" i="4"/>
  <c r="A522" i="4"/>
  <c r="A523" i="4"/>
  <c r="A524" i="4"/>
  <c r="A525" i="4"/>
  <c r="A526" i="4"/>
  <c r="A527" i="4"/>
  <c r="A528" i="4"/>
  <c r="A529" i="4"/>
  <c r="A530" i="4"/>
  <c r="A531" i="4"/>
  <c r="A532" i="4"/>
  <c r="A533" i="4"/>
  <c r="A534" i="4"/>
  <c r="A535" i="4"/>
  <c r="A536" i="4"/>
  <c r="A537" i="4"/>
  <c r="A538" i="4"/>
  <c r="A539" i="4"/>
  <c r="A540" i="4"/>
  <c r="A541" i="4"/>
  <c r="A542" i="4"/>
  <c r="A543" i="4"/>
  <c r="A544" i="4"/>
  <c r="A545" i="4"/>
  <c r="A546" i="4"/>
  <c r="A547" i="4"/>
  <c r="A548" i="4"/>
  <c r="A549" i="4"/>
  <c r="A550" i="4"/>
  <c r="A551" i="4"/>
  <c r="A552" i="4"/>
  <c r="A553" i="4"/>
  <c r="A554" i="4"/>
  <c r="A555" i="4"/>
  <c r="A556" i="4"/>
  <c r="A557" i="4"/>
  <c r="A558" i="4"/>
  <c r="A559" i="4"/>
  <c r="A560" i="4"/>
  <c r="A561" i="4"/>
  <c r="A562" i="4"/>
  <c r="A563" i="4"/>
  <c r="A564" i="4"/>
  <c r="A565" i="4"/>
  <c r="A566" i="4"/>
  <c r="A567" i="4"/>
  <c r="A568" i="4"/>
  <c r="A569" i="4"/>
  <c r="A570" i="4"/>
  <c r="A571" i="4"/>
  <c r="A572" i="4"/>
  <c r="A573" i="4"/>
  <c r="A574" i="4"/>
  <c r="A575" i="4"/>
  <c r="A576" i="4"/>
  <c r="A577" i="4"/>
  <c r="A578" i="4"/>
  <c r="A579" i="4"/>
  <c r="A580" i="4"/>
  <c r="A581" i="4"/>
  <c r="A582" i="4"/>
  <c r="A583" i="4"/>
  <c r="A584" i="4"/>
  <c r="A585" i="4"/>
  <c r="A586" i="4"/>
  <c r="A587" i="4"/>
  <c r="A588" i="4"/>
  <c r="A589" i="4"/>
  <c r="A590" i="4"/>
  <c r="A591" i="4"/>
  <c r="A592" i="4"/>
  <c r="A593" i="4"/>
  <c r="A594" i="4"/>
  <c r="A595" i="4"/>
  <c r="A596" i="4"/>
  <c r="A597" i="4"/>
  <c r="A598" i="4"/>
  <c r="A599" i="4"/>
  <c r="A600" i="4"/>
  <c r="A601" i="4"/>
  <c r="A602" i="4"/>
  <c r="A603" i="4"/>
  <c r="A604" i="4"/>
  <c r="A605" i="4"/>
  <c r="A606" i="4"/>
  <c r="A607" i="4"/>
  <c r="A608" i="4"/>
  <c r="A609" i="4"/>
  <c r="A610" i="4"/>
  <c r="A611" i="4"/>
  <c r="A612" i="4"/>
  <c r="A613" i="4"/>
  <c r="A614" i="4"/>
  <c r="A615" i="4"/>
  <c r="A616" i="4"/>
  <c r="A617" i="4"/>
  <c r="A618" i="4"/>
  <c r="A619" i="4"/>
  <c r="A620" i="4"/>
  <c r="A621" i="4"/>
  <c r="A622" i="4"/>
  <c r="A623" i="4"/>
  <c r="A624" i="4"/>
  <c r="A625" i="4"/>
  <c r="A626" i="4"/>
  <c r="A627" i="4"/>
  <c r="A628" i="4"/>
  <c r="A629" i="4"/>
  <c r="A630" i="4"/>
  <c r="A631" i="4"/>
  <c r="A632" i="4"/>
  <c r="A633" i="4"/>
  <c r="A634" i="4"/>
  <c r="A635" i="4"/>
  <c r="A636" i="4"/>
  <c r="A637" i="4"/>
  <c r="A638" i="4"/>
  <c r="A639" i="4"/>
  <c r="A640" i="4"/>
  <c r="A641" i="4"/>
  <c r="A642" i="4"/>
  <c r="A643" i="4"/>
  <c r="A644" i="4"/>
  <c r="A645" i="4"/>
  <c r="A646" i="4"/>
  <c r="A647" i="4"/>
  <c r="A648" i="4"/>
  <c r="A649" i="4"/>
  <c r="A650" i="4"/>
  <c r="A651" i="4"/>
  <c r="A652" i="4"/>
  <c r="A653" i="4"/>
  <c r="A654" i="4"/>
  <c r="A655" i="4"/>
  <c r="A656" i="4"/>
  <c r="A657" i="4"/>
  <c r="A658" i="4"/>
  <c r="A659" i="4"/>
  <c r="A660" i="4"/>
  <c r="A661" i="4"/>
  <c r="A662" i="4"/>
  <c r="A663" i="4"/>
  <c r="A664" i="4"/>
  <c r="A665" i="4"/>
  <c r="A666" i="4"/>
  <c r="A667" i="4"/>
  <c r="A668" i="4"/>
  <c r="A669" i="4"/>
  <c r="A670" i="4"/>
  <c r="A671" i="4"/>
  <c r="A672" i="4"/>
  <c r="A673" i="4"/>
  <c r="A674" i="4"/>
  <c r="A675" i="4"/>
  <c r="A676" i="4"/>
  <c r="A677" i="4"/>
  <c r="A678" i="4"/>
  <c r="A679" i="4"/>
  <c r="A680" i="4"/>
  <c r="A681" i="4"/>
  <c r="A682" i="4"/>
  <c r="A683" i="4"/>
  <c r="A684" i="4"/>
  <c r="A685" i="4"/>
  <c r="A686" i="4"/>
  <c r="A687" i="4"/>
  <c r="A688" i="4"/>
  <c r="A689" i="4"/>
  <c r="A690" i="4"/>
  <c r="A691" i="4"/>
  <c r="A692" i="4"/>
  <c r="A693" i="4"/>
  <c r="A694" i="4"/>
  <c r="A695" i="4"/>
  <c r="A696" i="4"/>
  <c r="A697" i="4"/>
  <c r="A698" i="4"/>
  <c r="A699" i="4"/>
  <c r="A700" i="4"/>
  <c r="A701" i="4"/>
  <c r="A702" i="4"/>
  <c r="A703" i="4"/>
  <c r="A704" i="4"/>
  <c r="A705" i="4"/>
  <c r="A706" i="4"/>
  <c r="A707" i="4"/>
  <c r="A708" i="4"/>
  <c r="A709" i="4"/>
  <c r="A710" i="4"/>
  <c r="A711" i="4"/>
  <c r="A712" i="4"/>
  <c r="A713" i="4"/>
  <c r="A714" i="4"/>
  <c r="A715" i="4"/>
  <c r="A716" i="4"/>
  <c r="A717" i="4"/>
  <c r="A718" i="4"/>
  <c r="A719" i="4"/>
  <c r="A720" i="4"/>
  <c r="A721" i="4"/>
  <c r="A722" i="4"/>
  <c r="A723" i="4"/>
  <c r="A724" i="4"/>
  <c r="A725" i="4"/>
  <c r="A726" i="4"/>
  <c r="A727" i="4"/>
  <c r="A728" i="4"/>
  <c r="A729" i="4"/>
  <c r="A730" i="4"/>
  <c r="A731" i="4"/>
  <c r="A732" i="4"/>
  <c r="A733" i="4"/>
  <c r="A734" i="4"/>
  <c r="A735" i="4"/>
  <c r="A736" i="4"/>
  <c r="A737" i="4"/>
  <c r="A738" i="4"/>
  <c r="A739" i="4"/>
  <c r="A740" i="4"/>
  <c r="A741" i="4"/>
  <c r="A742" i="4"/>
  <c r="A743" i="4"/>
  <c r="A744" i="4"/>
  <c r="A745" i="4"/>
  <c r="A746" i="4"/>
  <c r="A747" i="4"/>
  <c r="A748" i="4"/>
  <c r="A749" i="4"/>
  <c r="A750" i="4"/>
  <c r="A751" i="4"/>
  <c r="A752" i="4"/>
  <c r="A753" i="4"/>
  <c r="A754" i="4"/>
  <c r="A755" i="4"/>
  <c r="A756" i="4"/>
  <c r="A757" i="4"/>
  <c r="A758" i="4"/>
  <c r="A759" i="4"/>
  <c r="A760" i="4"/>
  <c r="A761" i="4"/>
  <c r="A762" i="4"/>
  <c r="A763" i="4"/>
  <c r="A764" i="4"/>
  <c r="A765" i="4"/>
  <c r="A766" i="4"/>
  <c r="A767" i="4"/>
  <c r="A768" i="4"/>
  <c r="A769" i="4"/>
  <c r="A770" i="4"/>
  <c r="A771" i="4"/>
  <c r="A772" i="4"/>
  <c r="A773" i="4"/>
  <c r="A774" i="4"/>
  <c r="A775" i="4"/>
  <c r="A776" i="4"/>
  <c r="A777" i="4"/>
  <c r="A778" i="4"/>
  <c r="A779" i="4"/>
  <c r="A780" i="4"/>
  <c r="A781" i="4"/>
  <c r="A782" i="4"/>
  <c r="A783" i="4"/>
  <c r="A784" i="4"/>
  <c r="A785" i="4"/>
  <c r="A786" i="4"/>
  <c r="A787" i="4"/>
  <c r="A788" i="4"/>
  <c r="A789" i="4"/>
  <c r="A790" i="4"/>
  <c r="A791" i="4"/>
  <c r="A792" i="4"/>
  <c r="A793" i="4"/>
  <c r="A794" i="4"/>
  <c r="A795" i="4"/>
  <c r="A796" i="4"/>
  <c r="A797" i="4"/>
  <c r="A798" i="4"/>
  <c r="A799" i="4"/>
  <c r="A800" i="4"/>
  <c r="A801" i="4"/>
  <c r="A802" i="4"/>
  <c r="A803" i="4"/>
  <c r="A804" i="4"/>
  <c r="A805" i="4"/>
  <c r="A806" i="4"/>
  <c r="A807" i="4"/>
  <c r="A808" i="4"/>
  <c r="A809" i="4"/>
  <c r="A810" i="4"/>
  <c r="A811" i="4"/>
  <c r="A812" i="4"/>
  <c r="A813" i="4"/>
  <c r="A814" i="4"/>
  <c r="A815" i="4"/>
  <c r="A816" i="4"/>
  <c r="A817" i="4"/>
  <c r="A818" i="4"/>
  <c r="A819" i="4"/>
  <c r="A820" i="4"/>
  <c r="A821" i="4"/>
  <c r="A822" i="4"/>
  <c r="A823" i="4"/>
  <c r="A824" i="4"/>
  <c r="A825" i="4"/>
  <c r="A826" i="4"/>
  <c r="A827" i="4"/>
  <c r="A828" i="4"/>
  <c r="A829" i="4"/>
  <c r="A830" i="4"/>
  <c r="A831" i="4"/>
  <c r="A832" i="4"/>
  <c r="A833" i="4"/>
  <c r="A834" i="4"/>
  <c r="A835" i="4"/>
  <c r="A836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X29" i="3"/>
  <c r="CY29" i="3"/>
  <c r="CZ29" i="3"/>
  <c r="DA29" i="3"/>
  <c r="A30" i="3"/>
  <c r="CX30" i="3"/>
  <c r="CY30" i="3"/>
  <c r="CZ30" i="3"/>
  <c r="DA30" i="3"/>
  <c r="A31" i="3"/>
  <c r="CX31" i="3"/>
  <c r="CY31" i="3"/>
  <c r="CZ31" i="3"/>
  <c r="DA31" i="3"/>
  <c r="A32" i="3"/>
  <c r="CX32" i="3"/>
  <c r="CY32" i="3"/>
  <c r="CZ32" i="3"/>
  <c r="DA32" i="3"/>
  <c r="A33" i="3"/>
  <c r="CX33" i="3"/>
  <c r="CY33" i="3"/>
  <c r="CZ33" i="3"/>
  <c r="DA33" i="3"/>
  <c r="A34" i="3"/>
  <c r="CX34" i="3"/>
  <c r="CY34" i="3"/>
  <c r="CZ34" i="3"/>
  <c r="DA34" i="3"/>
  <c r="A35" i="3"/>
  <c r="CX35" i="3"/>
  <c r="CY35" i="3"/>
  <c r="CZ35" i="3"/>
  <c r="DA35" i="3"/>
  <c r="A36" i="3"/>
  <c r="CX36" i="3"/>
  <c r="CY36" i="3"/>
  <c r="CZ36" i="3"/>
  <c r="DA36" i="3"/>
  <c r="A37" i="3"/>
  <c r="CX37" i="3"/>
  <c r="CY37" i="3"/>
  <c r="CZ37" i="3"/>
  <c r="DA37" i="3"/>
  <c r="A38" i="3"/>
  <c r="CX38" i="3"/>
  <c r="CY38" i="3"/>
  <c r="CZ38" i="3"/>
  <c r="DA38" i="3"/>
  <c r="A39" i="3"/>
  <c r="CX39" i="3"/>
  <c r="CY39" i="3"/>
  <c r="CZ39" i="3"/>
  <c r="DA39" i="3"/>
  <c r="A40" i="3"/>
  <c r="CX40" i="3"/>
  <c r="CY40" i="3"/>
  <c r="CZ40" i="3"/>
  <c r="DA40" i="3"/>
  <c r="A41" i="3"/>
  <c r="CX41" i="3"/>
  <c r="CY41" i="3"/>
  <c r="CZ41" i="3"/>
  <c r="DA41" i="3"/>
  <c r="A42" i="3"/>
  <c r="CX42" i="3"/>
  <c r="CY42" i="3"/>
  <c r="CZ42" i="3"/>
  <c r="DA42" i="3"/>
  <c r="A43" i="3"/>
  <c r="CX43" i="3"/>
  <c r="CY43" i="3"/>
  <c r="CZ43" i="3"/>
  <c r="DA43" i="3"/>
  <c r="A44" i="3"/>
  <c r="CX44" i="3"/>
  <c r="CY44" i="3"/>
  <c r="CZ44" i="3"/>
  <c r="DA44" i="3"/>
  <c r="A45" i="3"/>
  <c r="CX45" i="3"/>
  <c r="CY45" i="3"/>
  <c r="CZ45" i="3"/>
  <c r="DA45" i="3"/>
  <c r="A46" i="3"/>
  <c r="CX46" i="3"/>
  <c r="CY46" i="3"/>
  <c r="CZ46" i="3"/>
  <c r="DA46" i="3"/>
  <c r="A47" i="3"/>
  <c r="CX47" i="3"/>
  <c r="CY47" i="3"/>
  <c r="CZ47" i="3"/>
  <c r="DA47" i="3"/>
  <c r="A48" i="3"/>
  <c r="CX48" i="3"/>
  <c r="CY48" i="3"/>
  <c r="CZ48" i="3"/>
  <c r="DA48" i="3"/>
  <c r="A49" i="3"/>
  <c r="CX49" i="3"/>
  <c r="CY49" i="3"/>
  <c r="CZ49" i="3"/>
  <c r="DA49" i="3"/>
  <c r="A50" i="3"/>
  <c r="CX50" i="3"/>
  <c r="CY50" i="3"/>
  <c r="CZ50" i="3"/>
  <c r="DA50" i="3"/>
  <c r="A51" i="3"/>
  <c r="CX51" i="3"/>
  <c r="CY51" i="3"/>
  <c r="CZ51" i="3"/>
  <c r="DA51" i="3"/>
  <c r="A52" i="3"/>
  <c r="CX52" i="3"/>
  <c r="CY52" i="3"/>
  <c r="CZ52" i="3"/>
  <c r="DA52" i="3"/>
  <c r="A53" i="3"/>
  <c r="CX53" i="3"/>
  <c r="CY53" i="3"/>
  <c r="CZ53" i="3"/>
  <c r="DA53" i="3"/>
  <c r="A54" i="3"/>
  <c r="CX54" i="3"/>
  <c r="CY54" i="3"/>
  <c r="CZ54" i="3"/>
  <c r="DA54" i="3"/>
  <c r="A55" i="3"/>
  <c r="CX55" i="3"/>
  <c r="CY55" i="3"/>
  <c r="CZ55" i="3"/>
  <c r="DA55" i="3"/>
  <c r="A56" i="3"/>
  <c r="CX56" i="3"/>
  <c r="CY56" i="3"/>
  <c r="CZ56" i="3"/>
  <c r="DA56" i="3"/>
  <c r="A57" i="3"/>
  <c r="CX57" i="3"/>
  <c r="CY57" i="3"/>
  <c r="CZ57" i="3"/>
  <c r="DA57" i="3"/>
  <c r="A58" i="3"/>
  <c r="CX58" i="3"/>
  <c r="CY58" i="3"/>
  <c r="CZ58" i="3"/>
  <c r="DA58" i="3"/>
  <c r="A59" i="3"/>
  <c r="CX59" i="3"/>
  <c r="CY59" i="3"/>
  <c r="CZ59" i="3"/>
  <c r="DA59" i="3"/>
  <c r="A60" i="3"/>
  <c r="CX60" i="3"/>
  <c r="CY60" i="3"/>
  <c r="CZ60" i="3"/>
  <c r="DA60" i="3"/>
  <c r="A61" i="3"/>
  <c r="CX61" i="3"/>
  <c r="CY61" i="3"/>
  <c r="CZ61" i="3"/>
  <c r="DA61" i="3"/>
  <c r="A62" i="3"/>
  <c r="CX62" i="3"/>
  <c r="CY62" i="3"/>
  <c r="CZ62" i="3"/>
  <c r="DA62" i="3"/>
  <c r="A63" i="3"/>
  <c r="CX63" i="3"/>
  <c r="CY63" i="3"/>
  <c r="CZ63" i="3"/>
  <c r="DA63" i="3"/>
  <c r="A64" i="3"/>
  <c r="CX64" i="3"/>
  <c r="CY64" i="3"/>
  <c r="CZ64" i="3"/>
  <c r="DA64" i="3"/>
  <c r="A65" i="3"/>
  <c r="CY65" i="3"/>
  <c r="CZ65" i="3"/>
  <c r="DA65" i="3"/>
  <c r="A66" i="3"/>
  <c r="CY66" i="3"/>
  <c r="CZ66" i="3"/>
  <c r="DA66" i="3"/>
  <c r="A67" i="3"/>
  <c r="CY67" i="3"/>
  <c r="CZ67" i="3"/>
  <c r="DA67" i="3"/>
  <c r="A68" i="3"/>
  <c r="CY68" i="3"/>
  <c r="CZ68" i="3"/>
  <c r="DA68" i="3"/>
  <c r="A69" i="3"/>
  <c r="CY69" i="3"/>
  <c r="CZ69" i="3"/>
  <c r="DA69" i="3"/>
  <c r="A70" i="3"/>
  <c r="CY70" i="3"/>
  <c r="CZ70" i="3"/>
  <c r="DA70" i="3"/>
  <c r="A71" i="3"/>
  <c r="CY71" i="3"/>
  <c r="CZ71" i="3"/>
  <c r="DA71" i="3"/>
  <c r="A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Y75" i="3"/>
  <c r="CZ75" i="3"/>
  <c r="DA75" i="3"/>
  <c r="A76" i="3"/>
  <c r="CY76" i="3"/>
  <c r="CZ76" i="3"/>
  <c r="DA76" i="3"/>
  <c r="A77" i="3"/>
  <c r="CY77" i="3"/>
  <c r="CZ77" i="3"/>
  <c r="DA77" i="3"/>
  <c r="A78" i="3"/>
  <c r="CY78" i="3"/>
  <c r="CZ78" i="3"/>
  <c r="DA78" i="3"/>
  <c r="A79" i="3"/>
  <c r="CY79" i="3"/>
  <c r="CZ79" i="3"/>
  <c r="DA79" i="3"/>
  <c r="A80" i="3"/>
  <c r="CY80" i="3"/>
  <c r="CZ80" i="3"/>
  <c r="DA80" i="3"/>
  <c r="A81" i="3"/>
  <c r="CY81" i="3"/>
  <c r="CZ81" i="3"/>
  <c r="DA81" i="3"/>
  <c r="A82" i="3"/>
  <c r="CY82" i="3"/>
  <c r="CZ82" i="3"/>
  <c r="DA82" i="3"/>
  <c r="A83" i="3"/>
  <c r="CY83" i="3"/>
  <c r="CZ83" i="3"/>
  <c r="DA83" i="3"/>
  <c r="A84" i="3"/>
  <c r="CY84" i="3"/>
  <c r="CZ84" i="3"/>
  <c r="DA84" i="3"/>
  <c r="A85" i="3"/>
  <c r="CY85" i="3"/>
  <c r="CZ85" i="3"/>
  <c r="DA85" i="3"/>
  <c r="A86" i="3"/>
  <c r="CY86" i="3"/>
  <c r="CZ86" i="3"/>
  <c r="DA86" i="3"/>
  <c r="A87" i="3"/>
  <c r="CY87" i="3"/>
  <c r="CZ87" i="3"/>
  <c r="DA87" i="3"/>
  <c r="A88" i="3"/>
  <c r="CY88" i="3"/>
  <c r="CZ88" i="3"/>
  <c r="DA88" i="3"/>
  <c r="A89" i="3"/>
  <c r="CY89" i="3"/>
  <c r="CZ89" i="3"/>
  <c r="DA89" i="3"/>
  <c r="A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Y95" i="3"/>
  <c r="CZ95" i="3"/>
  <c r="DA95" i="3"/>
  <c r="A96" i="3"/>
  <c r="CY96" i="3"/>
  <c r="CZ96" i="3"/>
  <c r="DA96" i="3"/>
  <c r="A97" i="3"/>
  <c r="CY97" i="3"/>
  <c r="CZ97" i="3"/>
  <c r="DA97" i="3"/>
  <c r="A98" i="3"/>
  <c r="CY98" i="3"/>
  <c r="CZ98" i="3"/>
  <c r="DA98" i="3"/>
  <c r="A99" i="3"/>
  <c r="CY99" i="3"/>
  <c r="CZ99" i="3"/>
  <c r="DA99" i="3"/>
  <c r="A100" i="3"/>
  <c r="CY100" i="3"/>
  <c r="CZ100" i="3"/>
  <c r="DA100" i="3"/>
  <c r="A101" i="3"/>
  <c r="CY101" i="3"/>
  <c r="CZ101" i="3"/>
  <c r="DA101" i="3"/>
  <c r="A102" i="3"/>
  <c r="CY102" i="3"/>
  <c r="CZ102" i="3"/>
  <c r="DA102" i="3"/>
  <c r="A103" i="3"/>
  <c r="CY103" i="3"/>
  <c r="CZ103" i="3"/>
  <c r="DA103" i="3"/>
  <c r="A104" i="3"/>
  <c r="CY104" i="3"/>
  <c r="CZ104" i="3"/>
  <c r="DA104" i="3"/>
  <c r="A105" i="3"/>
  <c r="CY105" i="3"/>
  <c r="CZ105" i="3"/>
  <c r="DA105" i="3"/>
  <c r="A106" i="3"/>
  <c r="CY106" i="3"/>
  <c r="CZ106" i="3"/>
  <c r="DA106" i="3"/>
  <c r="A107" i="3"/>
  <c r="CY107" i="3"/>
  <c r="CZ107" i="3"/>
  <c r="DA107" i="3"/>
  <c r="A108" i="3"/>
  <c r="CY108" i="3"/>
  <c r="CZ108" i="3"/>
  <c r="DA108" i="3"/>
  <c r="A109" i="3"/>
  <c r="CY109" i="3"/>
  <c r="CZ109" i="3"/>
  <c r="DA109" i="3"/>
  <c r="A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X123" i="3"/>
  <c r="CY123" i="3"/>
  <c r="CZ123" i="3"/>
  <c r="DA123" i="3"/>
  <c r="A124" i="3"/>
  <c r="CX124" i="3"/>
  <c r="CY124" i="3"/>
  <c r="CZ124" i="3"/>
  <c r="DA124" i="3"/>
  <c r="A125" i="3"/>
  <c r="CX125" i="3"/>
  <c r="CY125" i="3"/>
  <c r="CZ125" i="3"/>
  <c r="DA125" i="3"/>
  <c r="A126" i="3"/>
  <c r="CX126" i="3"/>
  <c r="CY126" i="3"/>
  <c r="CZ126" i="3"/>
  <c r="DA126" i="3"/>
  <c r="A127" i="3"/>
  <c r="CX127" i="3"/>
  <c r="CY127" i="3"/>
  <c r="CZ127" i="3"/>
  <c r="DA127" i="3"/>
  <c r="A128" i="3"/>
  <c r="CX128" i="3"/>
  <c r="CY128" i="3"/>
  <c r="CZ128" i="3"/>
  <c r="DA128" i="3"/>
  <c r="A129" i="3"/>
  <c r="CX129" i="3"/>
  <c r="CY129" i="3"/>
  <c r="CZ129" i="3"/>
  <c r="DA129" i="3"/>
  <c r="A130" i="3"/>
  <c r="CX130" i="3"/>
  <c r="CY130" i="3"/>
  <c r="CZ130" i="3"/>
  <c r="DA130" i="3"/>
  <c r="A131" i="3"/>
  <c r="CX131" i="3"/>
  <c r="CY131" i="3"/>
  <c r="CZ131" i="3"/>
  <c r="DA131" i="3"/>
  <c r="A132" i="3"/>
  <c r="CX132" i="3"/>
  <c r="CY132" i="3"/>
  <c r="CZ132" i="3"/>
  <c r="DA132" i="3"/>
  <c r="A133" i="3"/>
  <c r="CX133" i="3"/>
  <c r="CY133" i="3"/>
  <c r="CZ133" i="3"/>
  <c r="DA133" i="3"/>
  <c r="A134" i="3"/>
  <c r="CX134" i="3"/>
  <c r="CY134" i="3"/>
  <c r="CZ134" i="3"/>
  <c r="DA134" i="3"/>
  <c r="A135" i="3"/>
  <c r="CX135" i="3"/>
  <c r="CY135" i="3"/>
  <c r="CZ135" i="3"/>
  <c r="DA135" i="3"/>
  <c r="A136" i="3"/>
  <c r="CX136" i="3"/>
  <c r="CY136" i="3"/>
  <c r="CZ136" i="3"/>
  <c r="DA136" i="3"/>
  <c r="A137" i="3"/>
  <c r="CX137" i="3"/>
  <c r="CY137" i="3"/>
  <c r="CZ137" i="3"/>
  <c r="DA137" i="3"/>
  <c r="A138" i="3"/>
  <c r="CX138" i="3"/>
  <c r="CY138" i="3"/>
  <c r="CZ138" i="3"/>
  <c r="DA138" i="3"/>
  <c r="A139" i="3"/>
  <c r="CX139" i="3"/>
  <c r="CY139" i="3"/>
  <c r="CZ139" i="3"/>
  <c r="DA139" i="3"/>
  <c r="A140" i="3"/>
  <c r="CX140" i="3"/>
  <c r="CY140" i="3"/>
  <c r="CZ140" i="3"/>
  <c r="DA140" i="3"/>
  <c r="A141" i="3"/>
  <c r="CX141" i="3"/>
  <c r="CY141" i="3"/>
  <c r="CZ141" i="3"/>
  <c r="DA141" i="3"/>
  <c r="A142" i="3"/>
  <c r="CX142" i="3"/>
  <c r="CY142" i="3"/>
  <c r="CZ142" i="3"/>
  <c r="DA142" i="3"/>
  <c r="A143" i="3"/>
  <c r="CX143" i="3"/>
  <c r="CY143" i="3"/>
  <c r="CZ143" i="3"/>
  <c r="DA143" i="3"/>
  <c r="A144" i="3"/>
  <c r="CX144" i="3"/>
  <c r="CY144" i="3"/>
  <c r="CZ144" i="3"/>
  <c r="DA144" i="3"/>
  <c r="A145" i="3"/>
  <c r="CX145" i="3"/>
  <c r="CY145" i="3"/>
  <c r="CZ145" i="3"/>
  <c r="DA145" i="3"/>
  <c r="A146" i="3"/>
  <c r="CX146" i="3"/>
  <c r="CY146" i="3"/>
  <c r="CZ146" i="3"/>
  <c r="DA146" i="3"/>
  <c r="A147" i="3"/>
  <c r="CX147" i="3"/>
  <c r="CY147" i="3"/>
  <c r="CZ147" i="3"/>
  <c r="DA147" i="3"/>
  <c r="A148" i="3"/>
  <c r="CX148" i="3"/>
  <c r="CY148" i="3"/>
  <c r="CZ148" i="3"/>
  <c r="DA148" i="3"/>
  <c r="A149" i="3"/>
  <c r="CX149" i="3"/>
  <c r="CY149" i="3"/>
  <c r="CZ149" i="3"/>
  <c r="DA149" i="3"/>
  <c r="A150" i="3"/>
  <c r="CX150" i="3"/>
  <c r="CY150" i="3"/>
  <c r="CZ150" i="3"/>
  <c r="DA150" i="3"/>
  <c r="A151" i="3"/>
  <c r="CX151" i="3"/>
  <c r="CY151" i="3"/>
  <c r="CZ151" i="3"/>
  <c r="DA151" i="3"/>
  <c r="A152" i="3"/>
  <c r="CX152" i="3"/>
  <c r="CY152" i="3"/>
  <c r="CZ152" i="3"/>
  <c r="DA152" i="3"/>
  <c r="A153" i="3"/>
  <c r="CX153" i="3"/>
  <c r="CY153" i="3"/>
  <c r="CZ153" i="3"/>
  <c r="DA153" i="3"/>
  <c r="A154" i="3"/>
  <c r="CX154" i="3"/>
  <c r="CY154" i="3"/>
  <c r="CZ154" i="3"/>
  <c r="DA154" i="3"/>
  <c r="A155" i="3"/>
  <c r="CX155" i="3"/>
  <c r="CY155" i="3"/>
  <c r="CZ155" i="3"/>
  <c r="DA155" i="3"/>
  <c r="A156" i="3"/>
  <c r="CX156" i="3"/>
  <c r="CY156" i="3"/>
  <c r="CZ156" i="3"/>
  <c r="DA156" i="3"/>
  <c r="A157" i="3"/>
  <c r="CX157" i="3"/>
  <c r="CY157" i="3"/>
  <c r="CZ157" i="3"/>
  <c r="DA157" i="3"/>
  <c r="A158" i="3"/>
  <c r="CX158" i="3"/>
  <c r="CY158" i="3"/>
  <c r="CZ158" i="3"/>
  <c r="DA158" i="3"/>
  <c r="A159" i="3"/>
  <c r="CX159" i="3"/>
  <c r="CY159" i="3"/>
  <c r="CZ159" i="3"/>
  <c r="DA159" i="3"/>
  <c r="A160" i="3"/>
  <c r="CX160" i="3"/>
  <c r="CY160" i="3"/>
  <c r="CZ160" i="3"/>
  <c r="DA160" i="3"/>
  <c r="A161" i="3"/>
  <c r="CX161" i="3"/>
  <c r="CY161" i="3"/>
  <c r="CZ161" i="3"/>
  <c r="DA161" i="3"/>
  <c r="A162" i="3"/>
  <c r="CX162" i="3"/>
  <c r="CY162" i="3"/>
  <c r="CZ162" i="3"/>
  <c r="DA162" i="3"/>
  <c r="A163" i="3"/>
  <c r="CX163" i="3"/>
  <c r="CY163" i="3"/>
  <c r="CZ163" i="3"/>
  <c r="DA163" i="3"/>
  <c r="A164" i="3"/>
  <c r="CX164" i="3"/>
  <c r="CY164" i="3"/>
  <c r="CZ164" i="3"/>
  <c r="DA164" i="3"/>
  <c r="A165" i="3"/>
  <c r="CX165" i="3"/>
  <c r="CY165" i="3"/>
  <c r="CZ165" i="3"/>
  <c r="DA165" i="3"/>
  <c r="A166" i="3"/>
  <c r="CX166" i="3"/>
  <c r="CY166" i="3"/>
  <c r="CZ166" i="3"/>
  <c r="DA166" i="3"/>
  <c r="A167" i="3"/>
  <c r="CX167" i="3"/>
  <c r="CY167" i="3"/>
  <c r="CZ167" i="3"/>
  <c r="DA167" i="3"/>
  <c r="A168" i="3"/>
  <c r="CX168" i="3"/>
  <c r="CY168" i="3"/>
  <c r="CZ168" i="3"/>
  <c r="DA168" i="3"/>
  <c r="A169" i="3"/>
  <c r="CX169" i="3"/>
  <c r="CY169" i="3"/>
  <c r="CZ169" i="3"/>
  <c r="DA169" i="3"/>
  <c r="A170" i="3"/>
  <c r="CX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Y179" i="3"/>
  <c r="CZ179" i="3"/>
  <c r="DA179" i="3"/>
  <c r="A180" i="3"/>
  <c r="CY180" i="3"/>
  <c r="CZ180" i="3"/>
  <c r="DA180" i="3"/>
  <c r="A181" i="3"/>
  <c r="CY181" i="3"/>
  <c r="CZ181" i="3"/>
  <c r="DA181" i="3"/>
  <c r="A182" i="3"/>
  <c r="CY182" i="3"/>
  <c r="CZ182" i="3"/>
  <c r="DA182" i="3"/>
  <c r="A183" i="3"/>
  <c r="CY183" i="3"/>
  <c r="CZ183" i="3"/>
  <c r="DA183" i="3"/>
  <c r="A184" i="3"/>
  <c r="CY184" i="3"/>
  <c r="CZ184" i="3"/>
  <c r="DA184" i="3"/>
  <c r="A185" i="3"/>
  <c r="CY185" i="3"/>
  <c r="CZ185" i="3"/>
  <c r="DA185" i="3"/>
  <c r="A186" i="3"/>
  <c r="CY186" i="3"/>
  <c r="CZ186" i="3"/>
  <c r="DA186" i="3"/>
  <c r="A187" i="3"/>
  <c r="CY187" i="3"/>
  <c r="CZ187" i="3"/>
  <c r="DA187" i="3"/>
  <c r="A188" i="3"/>
  <c r="CY188" i="3"/>
  <c r="CZ188" i="3"/>
  <c r="DA188" i="3"/>
  <c r="A189" i="3"/>
  <c r="CY189" i="3"/>
  <c r="CZ189" i="3"/>
  <c r="DA189" i="3"/>
  <c r="A190" i="3"/>
  <c r="CY190" i="3"/>
  <c r="CZ190" i="3"/>
  <c r="DA190" i="3"/>
  <c r="A191" i="3"/>
  <c r="CY191" i="3"/>
  <c r="CZ191" i="3"/>
  <c r="DA191" i="3"/>
  <c r="A192" i="3"/>
  <c r="CY192" i="3"/>
  <c r="CZ192" i="3"/>
  <c r="DA192" i="3"/>
  <c r="A193" i="3"/>
  <c r="CY193" i="3"/>
  <c r="CZ193" i="3"/>
  <c r="DA193" i="3"/>
  <c r="A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Y219" i="3"/>
  <c r="CZ219" i="3"/>
  <c r="DA219" i="3"/>
  <c r="A220" i="3"/>
  <c r="CY220" i="3"/>
  <c r="CZ220" i="3"/>
  <c r="DA220" i="3"/>
  <c r="A221" i="3"/>
  <c r="CY221" i="3"/>
  <c r="CZ221" i="3"/>
  <c r="DA221" i="3"/>
  <c r="A222" i="3"/>
  <c r="CY222" i="3"/>
  <c r="CZ222" i="3"/>
  <c r="DA222" i="3"/>
  <c r="A223" i="3"/>
  <c r="CY223" i="3"/>
  <c r="CZ223" i="3"/>
  <c r="DA223" i="3"/>
  <c r="A224" i="3"/>
  <c r="CY224" i="3"/>
  <c r="CZ224" i="3"/>
  <c r="DA224" i="3"/>
  <c r="A225" i="3"/>
  <c r="CY225" i="3"/>
  <c r="CZ225" i="3"/>
  <c r="DA225" i="3"/>
  <c r="A226" i="3"/>
  <c r="CY226" i="3"/>
  <c r="CZ226" i="3"/>
  <c r="DA226" i="3"/>
  <c r="A227" i="3"/>
  <c r="CY227" i="3"/>
  <c r="CZ227" i="3"/>
  <c r="DA227" i="3"/>
  <c r="A228" i="3"/>
  <c r="CY228" i="3"/>
  <c r="CZ228" i="3"/>
  <c r="DA228" i="3"/>
  <c r="A229" i="3"/>
  <c r="CY229" i="3"/>
  <c r="CZ229" i="3"/>
  <c r="DA229" i="3"/>
  <c r="A230" i="3"/>
  <c r="CY230" i="3"/>
  <c r="CZ230" i="3"/>
  <c r="DA230" i="3"/>
  <c r="A231" i="3"/>
  <c r="CY231" i="3"/>
  <c r="CZ231" i="3"/>
  <c r="DA231" i="3"/>
  <c r="A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Y265" i="3"/>
  <c r="CZ265" i="3"/>
  <c r="DA265" i="3"/>
  <c r="A266" i="3"/>
  <c r="CY266" i="3"/>
  <c r="CZ266" i="3"/>
  <c r="DA266" i="3"/>
  <c r="A267" i="3"/>
  <c r="CY267" i="3"/>
  <c r="CZ267" i="3"/>
  <c r="DA267" i="3"/>
  <c r="A268" i="3"/>
  <c r="CY268" i="3"/>
  <c r="CZ268" i="3"/>
  <c r="DA268" i="3"/>
  <c r="A269" i="3"/>
  <c r="CY269" i="3"/>
  <c r="CZ269" i="3"/>
  <c r="DA269" i="3"/>
  <c r="A270" i="3"/>
  <c r="CY270" i="3"/>
  <c r="CZ270" i="3"/>
  <c r="DA270" i="3"/>
  <c r="A271" i="3"/>
  <c r="CY271" i="3"/>
  <c r="CZ271" i="3"/>
  <c r="DA271" i="3"/>
  <c r="A272" i="3"/>
  <c r="CY272" i="3"/>
  <c r="CZ272" i="3"/>
  <c r="DA272" i="3"/>
  <c r="A273" i="3"/>
  <c r="CY273" i="3"/>
  <c r="CZ273" i="3"/>
  <c r="DA273" i="3"/>
  <c r="A274" i="3"/>
  <c r="CY274" i="3"/>
  <c r="CZ274" i="3"/>
  <c r="DA274" i="3"/>
  <c r="A275" i="3"/>
  <c r="CY275" i="3"/>
  <c r="CZ275" i="3"/>
  <c r="DA275" i="3"/>
  <c r="A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Y285" i="3"/>
  <c r="CZ285" i="3"/>
  <c r="DA285" i="3"/>
  <c r="A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Y290" i="3"/>
  <c r="CZ290" i="3"/>
  <c r="DA290" i="3"/>
  <c r="A291" i="3"/>
  <c r="CY291" i="3"/>
  <c r="CZ291" i="3"/>
  <c r="DA291" i="3"/>
  <c r="A292" i="3"/>
  <c r="CY292" i="3"/>
  <c r="CZ292" i="3"/>
  <c r="DA292" i="3"/>
  <c r="A293" i="3"/>
  <c r="CY293" i="3"/>
  <c r="CZ293" i="3"/>
  <c r="DA293" i="3"/>
  <c r="A294" i="3"/>
  <c r="CY294" i="3"/>
  <c r="CZ294" i="3"/>
  <c r="DA294" i="3"/>
  <c r="A295" i="3"/>
  <c r="CY295" i="3"/>
  <c r="CZ295" i="3"/>
  <c r="DA295" i="3"/>
  <c r="A296" i="3"/>
  <c r="CY296" i="3"/>
  <c r="CZ296" i="3"/>
  <c r="DA296" i="3"/>
  <c r="A297" i="3"/>
  <c r="CY297" i="3"/>
  <c r="CZ297" i="3"/>
  <c r="DA297" i="3"/>
  <c r="A298" i="3"/>
  <c r="CY298" i="3"/>
  <c r="CZ298" i="3"/>
  <c r="DA298" i="3"/>
  <c r="A299" i="3"/>
  <c r="CY299" i="3"/>
  <c r="CZ299" i="3"/>
  <c r="DA299" i="3"/>
  <c r="A300" i="3"/>
  <c r="CY300" i="3"/>
  <c r="CZ300" i="3"/>
  <c r="DA300" i="3"/>
  <c r="A301" i="3"/>
  <c r="CY301" i="3"/>
  <c r="CZ301" i="3"/>
  <c r="DA301" i="3"/>
  <c r="A302" i="3"/>
  <c r="CY302" i="3"/>
  <c r="CZ302" i="3"/>
  <c r="DA302" i="3"/>
  <c r="A303" i="3"/>
  <c r="CY303" i="3"/>
  <c r="CZ303" i="3"/>
  <c r="DA303" i="3"/>
  <c r="A304" i="3"/>
  <c r="CY304" i="3"/>
  <c r="CZ304" i="3"/>
  <c r="DA304" i="3"/>
  <c r="A305" i="3"/>
  <c r="CY305" i="3"/>
  <c r="CZ305" i="3"/>
  <c r="DA305" i="3"/>
  <c r="A306" i="3"/>
  <c r="CY306" i="3"/>
  <c r="CZ306" i="3"/>
  <c r="DA306" i="3"/>
  <c r="A307" i="3"/>
  <c r="CY307" i="3"/>
  <c r="CZ307" i="3"/>
  <c r="DA307" i="3"/>
  <c r="A308" i="3"/>
  <c r="CY308" i="3"/>
  <c r="CZ308" i="3"/>
  <c r="DA308" i="3"/>
  <c r="A309" i="3"/>
  <c r="CY309" i="3"/>
  <c r="CZ309" i="3"/>
  <c r="DA309" i="3"/>
  <c r="A310" i="3"/>
  <c r="CY310" i="3"/>
  <c r="CZ310" i="3"/>
  <c r="DA310" i="3"/>
  <c r="A311" i="3"/>
  <c r="CY311" i="3"/>
  <c r="CZ311" i="3"/>
  <c r="DA311" i="3"/>
  <c r="A312" i="3"/>
  <c r="CY312" i="3"/>
  <c r="CZ312" i="3"/>
  <c r="DA312" i="3"/>
  <c r="A313" i="3"/>
  <c r="CY313" i="3"/>
  <c r="CZ313" i="3"/>
  <c r="DA313" i="3"/>
  <c r="A314" i="3"/>
  <c r="CY314" i="3"/>
  <c r="CZ314" i="3"/>
  <c r="DA314" i="3"/>
  <c r="A315" i="3"/>
  <c r="CY315" i="3"/>
  <c r="CZ315" i="3"/>
  <c r="DA315" i="3"/>
  <c r="A316" i="3"/>
  <c r="CY316" i="3"/>
  <c r="CZ316" i="3"/>
  <c r="DA316" i="3"/>
  <c r="A317" i="3"/>
  <c r="CY317" i="3"/>
  <c r="CZ317" i="3"/>
  <c r="DA317" i="3"/>
  <c r="A318" i="3"/>
  <c r="CY318" i="3"/>
  <c r="CZ318" i="3"/>
  <c r="DA318" i="3"/>
  <c r="A319" i="3"/>
  <c r="CY319" i="3"/>
  <c r="CZ319" i="3"/>
  <c r="DA319" i="3"/>
  <c r="A320" i="3"/>
  <c r="CY320" i="3"/>
  <c r="CZ320" i="3"/>
  <c r="DA320" i="3"/>
  <c r="A321" i="3"/>
  <c r="CY321" i="3"/>
  <c r="CZ321" i="3"/>
  <c r="DA321" i="3"/>
  <c r="A322" i="3"/>
  <c r="CY322" i="3"/>
  <c r="CZ322" i="3"/>
  <c r="DA322" i="3"/>
  <c r="A323" i="3"/>
  <c r="CY323" i="3"/>
  <c r="CZ323" i="3"/>
  <c r="DA323" i="3"/>
  <c r="A324" i="3"/>
  <c r="CY324" i="3"/>
  <c r="CZ324" i="3"/>
  <c r="DA324" i="3"/>
  <c r="A325" i="3"/>
  <c r="CY325" i="3"/>
  <c r="CZ325" i="3"/>
  <c r="DA325" i="3"/>
  <c r="A326" i="3"/>
  <c r="CY326" i="3"/>
  <c r="CZ326" i="3"/>
  <c r="DA326" i="3"/>
  <c r="A327" i="3"/>
  <c r="CY327" i="3"/>
  <c r="CZ327" i="3"/>
  <c r="DA327" i="3"/>
  <c r="A328" i="3"/>
  <c r="CY328" i="3"/>
  <c r="CZ328" i="3"/>
  <c r="DA328" i="3"/>
  <c r="A329" i="3"/>
  <c r="CY329" i="3"/>
  <c r="CZ329" i="3"/>
  <c r="DA329" i="3"/>
  <c r="A330" i="3"/>
  <c r="CY330" i="3"/>
  <c r="CZ330" i="3"/>
  <c r="DA330" i="3"/>
  <c r="A331" i="3"/>
  <c r="CY331" i="3"/>
  <c r="CZ331" i="3"/>
  <c r="DA331" i="3"/>
  <c r="A332" i="3"/>
  <c r="CY332" i="3"/>
  <c r="CZ332" i="3"/>
  <c r="DA332" i="3"/>
  <c r="A333" i="3"/>
  <c r="CY333" i="3"/>
  <c r="CZ333" i="3"/>
  <c r="DA333" i="3"/>
  <c r="A334" i="3"/>
  <c r="CY334" i="3"/>
  <c r="CZ334" i="3"/>
  <c r="DA334" i="3"/>
  <c r="A335" i="3"/>
  <c r="CY335" i="3"/>
  <c r="CZ335" i="3"/>
  <c r="DA335" i="3"/>
  <c r="A336" i="3"/>
  <c r="CY336" i="3"/>
  <c r="CZ336" i="3"/>
  <c r="DA336" i="3"/>
  <c r="A337" i="3"/>
  <c r="CY337" i="3"/>
  <c r="CZ337" i="3"/>
  <c r="DA337" i="3"/>
  <c r="A338" i="3"/>
  <c r="CY338" i="3"/>
  <c r="CZ338" i="3"/>
  <c r="DA338" i="3"/>
  <c r="A339" i="3"/>
  <c r="CY339" i="3"/>
  <c r="CZ339" i="3"/>
  <c r="DA339" i="3"/>
  <c r="A340" i="3"/>
  <c r="CY340" i="3"/>
  <c r="CZ340" i="3"/>
  <c r="DA340" i="3"/>
  <c r="A341" i="3"/>
  <c r="CY341" i="3"/>
  <c r="CZ341" i="3"/>
  <c r="DA341" i="3"/>
  <c r="A342" i="3"/>
  <c r="CY342" i="3"/>
  <c r="CZ342" i="3"/>
  <c r="DA342" i="3"/>
  <c r="A343" i="3"/>
  <c r="CY343" i="3"/>
  <c r="CZ343" i="3"/>
  <c r="DA343" i="3"/>
  <c r="A344" i="3"/>
  <c r="CY344" i="3"/>
  <c r="CZ344" i="3"/>
  <c r="DA344" i="3"/>
  <c r="A345" i="3"/>
  <c r="CY345" i="3"/>
  <c r="CZ345" i="3"/>
  <c r="DA345" i="3"/>
  <c r="A346" i="3"/>
  <c r="CY346" i="3"/>
  <c r="CZ346" i="3"/>
  <c r="DA346" i="3"/>
  <c r="A347" i="3"/>
  <c r="CY347" i="3"/>
  <c r="CZ347" i="3"/>
  <c r="DA347" i="3"/>
  <c r="A348" i="3"/>
  <c r="CY348" i="3"/>
  <c r="CZ348" i="3"/>
  <c r="DA348" i="3"/>
  <c r="A349" i="3"/>
  <c r="CY349" i="3"/>
  <c r="CZ349" i="3"/>
  <c r="DA349" i="3"/>
  <c r="A350" i="3"/>
  <c r="CY350" i="3"/>
  <c r="CZ350" i="3"/>
  <c r="DA350" i="3"/>
  <c r="A351" i="3"/>
  <c r="CY351" i="3"/>
  <c r="CZ351" i="3"/>
  <c r="DA351" i="3"/>
  <c r="A352" i="3"/>
  <c r="CY352" i="3"/>
  <c r="CZ352" i="3"/>
  <c r="DA352" i="3"/>
  <c r="A353" i="3"/>
  <c r="CY353" i="3"/>
  <c r="CZ353" i="3"/>
  <c r="DA353" i="3"/>
  <c r="A354" i="3"/>
  <c r="CY354" i="3"/>
  <c r="CZ354" i="3"/>
  <c r="DA354" i="3"/>
  <c r="A355" i="3"/>
  <c r="CY355" i="3"/>
  <c r="CZ355" i="3"/>
  <c r="DA355" i="3"/>
  <c r="A356" i="3"/>
  <c r="CY356" i="3"/>
  <c r="CZ356" i="3"/>
  <c r="DA356" i="3"/>
  <c r="A357" i="3"/>
  <c r="CY357" i="3"/>
  <c r="CZ357" i="3"/>
  <c r="DA357" i="3"/>
  <c r="A358" i="3"/>
  <c r="CY358" i="3"/>
  <c r="CZ358" i="3"/>
  <c r="DA358" i="3"/>
  <c r="A359" i="3"/>
  <c r="CY359" i="3"/>
  <c r="CZ359" i="3"/>
  <c r="DA359" i="3"/>
  <c r="A360" i="3"/>
  <c r="CY360" i="3"/>
  <c r="CZ360" i="3"/>
  <c r="DA360" i="3"/>
  <c r="A361" i="3"/>
  <c r="CY361" i="3"/>
  <c r="CZ361" i="3"/>
  <c r="DA361" i="3"/>
  <c r="A362" i="3"/>
  <c r="CY362" i="3"/>
  <c r="CZ362" i="3"/>
  <c r="DA362" i="3"/>
  <c r="A363" i="3"/>
  <c r="CY363" i="3"/>
  <c r="CZ363" i="3"/>
  <c r="DA363" i="3"/>
  <c r="A364" i="3"/>
  <c r="CY364" i="3"/>
  <c r="CZ364" i="3"/>
  <c r="DA364" i="3"/>
  <c r="A365" i="3"/>
  <c r="CY365" i="3"/>
  <c r="CZ365" i="3"/>
  <c r="DA365" i="3"/>
  <c r="A366" i="3"/>
  <c r="CY366" i="3"/>
  <c r="CZ366" i="3"/>
  <c r="DA366" i="3"/>
  <c r="A367" i="3"/>
  <c r="CY367" i="3"/>
  <c r="CZ367" i="3"/>
  <c r="DA367" i="3"/>
  <c r="A368" i="3"/>
  <c r="CY368" i="3"/>
  <c r="CZ368" i="3"/>
  <c r="DA368" i="3"/>
  <c r="A369" i="3"/>
  <c r="CY369" i="3"/>
  <c r="CZ369" i="3"/>
  <c r="DA369" i="3"/>
  <c r="A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Y373" i="3"/>
  <c r="CZ373" i="3"/>
  <c r="DA373" i="3"/>
  <c r="A374" i="3"/>
  <c r="CY374" i="3"/>
  <c r="CZ374" i="3"/>
  <c r="DA374" i="3"/>
  <c r="A375" i="3"/>
  <c r="CY375" i="3"/>
  <c r="CZ375" i="3"/>
  <c r="DA375" i="3"/>
  <c r="A376" i="3"/>
  <c r="CY376" i="3"/>
  <c r="CZ376" i="3"/>
  <c r="DA376" i="3"/>
  <c r="A377" i="3"/>
  <c r="CY377" i="3"/>
  <c r="CZ377" i="3"/>
  <c r="DA377" i="3"/>
  <c r="A378" i="3"/>
  <c r="CY378" i="3"/>
  <c r="CZ378" i="3"/>
  <c r="DA378" i="3"/>
  <c r="A379" i="3"/>
  <c r="CY379" i="3"/>
  <c r="CZ379" i="3"/>
  <c r="DA379" i="3"/>
  <c r="A380" i="3"/>
  <c r="CY380" i="3"/>
  <c r="CZ380" i="3"/>
  <c r="DA380" i="3"/>
  <c r="A381" i="3"/>
  <c r="CY381" i="3"/>
  <c r="CZ381" i="3"/>
  <c r="DA381" i="3"/>
  <c r="A382" i="3"/>
  <c r="CY382" i="3"/>
  <c r="CZ382" i="3"/>
  <c r="DA382" i="3"/>
  <c r="A383" i="3"/>
  <c r="CY383" i="3"/>
  <c r="CZ383" i="3"/>
  <c r="DA383" i="3"/>
  <c r="A384" i="3"/>
  <c r="CY384" i="3"/>
  <c r="CZ384" i="3"/>
  <c r="DA384" i="3"/>
  <c r="A385" i="3"/>
  <c r="CY385" i="3"/>
  <c r="CZ385" i="3"/>
  <c r="DA385" i="3"/>
  <c r="A386" i="3"/>
  <c r="CY386" i="3"/>
  <c r="CZ386" i="3"/>
  <c r="DA386" i="3"/>
  <c r="A387" i="3"/>
  <c r="CY387" i="3"/>
  <c r="CZ387" i="3"/>
  <c r="DA387" i="3"/>
  <c r="A388" i="3"/>
  <c r="CY388" i="3"/>
  <c r="CZ388" i="3"/>
  <c r="DA388" i="3"/>
  <c r="A389" i="3"/>
  <c r="CY389" i="3"/>
  <c r="CZ389" i="3"/>
  <c r="DA389" i="3"/>
  <c r="A390" i="3"/>
  <c r="CY390" i="3"/>
  <c r="CZ390" i="3"/>
  <c r="DA390" i="3"/>
  <c r="A391" i="3"/>
  <c r="CY391" i="3"/>
  <c r="CZ391" i="3"/>
  <c r="DA391" i="3"/>
  <c r="A392" i="3"/>
  <c r="CY392" i="3"/>
  <c r="CZ392" i="3"/>
  <c r="DA392" i="3"/>
  <c r="A393" i="3"/>
  <c r="CX393" i="3"/>
  <c r="CY393" i="3"/>
  <c r="CZ393" i="3"/>
  <c r="DA393" i="3"/>
  <c r="A394" i="3"/>
  <c r="CX394" i="3"/>
  <c r="CY394" i="3"/>
  <c r="CZ394" i="3"/>
  <c r="DA394" i="3"/>
  <c r="A395" i="3"/>
  <c r="CX395" i="3"/>
  <c r="CY395" i="3"/>
  <c r="CZ395" i="3"/>
  <c r="DA395" i="3"/>
  <c r="A396" i="3"/>
  <c r="CX396" i="3"/>
  <c r="CY396" i="3"/>
  <c r="CZ396" i="3"/>
  <c r="DA396" i="3"/>
  <c r="A397" i="3"/>
  <c r="CY397" i="3"/>
  <c r="CZ397" i="3"/>
  <c r="DA397" i="3"/>
  <c r="A398" i="3"/>
  <c r="CY398" i="3"/>
  <c r="CZ398" i="3"/>
  <c r="DA398" i="3"/>
  <c r="A399" i="3"/>
  <c r="CY399" i="3"/>
  <c r="CZ399" i="3"/>
  <c r="DA399" i="3"/>
  <c r="A400" i="3"/>
  <c r="CY400" i="3"/>
  <c r="CZ400" i="3"/>
  <c r="DA400" i="3"/>
  <c r="A401" i="3"/>
  <c r="CY401" i="3"/>
  <c r="CZ401" i="3"/>
  <c r="DA401" i="3"/>
  <c r="A402" i="3"/>
  <c r="CY402" i="3"/>
  <c r="CZ402" i="3"/>
  <c r="DA402" i="3"/>
  <c r="A403" i="3"/>
  <c r="CY403" i="3"/>
  <c r="CZ403" i="3"/>
  <c r="DA403" i="3"/>
  <c r="A404" i="3"/>
  <c r="CY404" i="3"/>
  <c r="CZ404" i="3"/>
  <c r="DA404" i="3"/>
  <c r="A405" i="3"/>
  <c r="CY405" i="3"/>
  <c r="CZ405" i="3"/>
  <c r="DA405" i="3"/>
  <c r="A406" i="3"/>
  <c r="CY406" i="3"/>
  <c r="CZ406" i="3"/>
  <c r="DA406" i="3"/>
  <c r="A407" i="3"/>
  <c r="CY407" i="3"/>
  <c r="CZ407" i="3"/>
  <c r="DA407" i="3"/>
  <c r="A408" i="3"/>
  <c r="CY408" i="3"/>
  <c r="CZ408" i="3"/>
  <c r="DA408" i="3"/>
  <c r="A409" i="3"/>
  <c r="CY409" i="3"/>
  <c r="CZ409" i="3"/>
  <c r="DA409" i="3"/>
  <c r="A410" i="3"/>
  <c r="CY410" i="3"/>
  <c r="CZ410" i="3"/>
  <c r="DA410" i="3"/>
  <c r="A411" i="3"/>
  <c r="CY411" i="3"/>
  <c r="CZ411" i="3"/>
  <c r="DA411" i="3"/>
  <c r="A412" i="3"/>
  <c r="CY412" i="3"/>
  <c r="CZ412" i="3"/>
  <c r="DA412" i="3"/>
  <c r="A413" i="3"/>
  <c r="CY413" i="3"/>
  <c r="CZ413" i="3"/>
  <c r="DA413" i="3"/>
  <c r="A414" i="3"/>
  <c r="CY414" i="3"/>
  <c r="CZ414" i="3"/>
  <c r="DA414" i="3"/>
  <c r="A415" i="3"/>
  <c r="CY415" i="3"/>
  <c r="CZ415" i="3"/>
  <c r="DA415" i="3"/>
  <c r="A416" i="3"/>
  <c r="CY416" i="3"/>
  <c r="CZ416" i="3"/>
  <c r="DA416" i="3"/>
  <c r="A417" i="3"/>
  <c r="CY417" i="3"/>
  <c r="CZ417" i="3"/>
  <c r="DA417" i="3"/>
  <c r="A418" i="3"/>
  <c r="CY418" i="3"/>
  <c r="CZ418" i="3"/>
  <c r="DA418" i="3"/>
  <c r="A419" i="3"/>
  <c r="CY419" i="3"/>
  <c r="CZ419" i="3"/>
  <c r="DA419" i="3"/>
  <c r="A420" i="3"/>
  <c r="CY420" i="3"/>
  <c r="CZ420" i="3"/>
  <c r="DA420" i="3"/>
  <c r="A421" i="3"/>
  <c r="CY421" i="3"/>
  <c r="CZ421" i="3"/>
  <c r="DA421" i="3"/>
  <c r="A422" i="3"/>
  <c r="CY422" i="3"/>
  <c r="CZ422" i="3"/>
  <c r="DA422" i="3"/>
  <c r="A423" i="3"/>
  <c r="CY423" i="3"/>
  <c r="CZ423" i="3"/>
  <c r="DA423" i="3"/>
  <c r="A424" i="3"/>
  <c r="CY424" i="3"/>
  <c r="CZ424" i="3"/>
  <c r="DA424" i="3"/>
  <c r="A425" i="3"/>
  <c r="CY425" i="3"/>
  <c r="CZ425" i="3"/>
  <c r="DA425" i="3"/>
  <c r="A426" i="3"/>
  <c r="CY426" i="3"/>
  <c r="CZ426" i="3"/>
  <c r="DA426" i="3"/>
  <c r="A427" i="3"/>
  <c r="CY427" i="3"/>
  <c r="CZ427" i="3"/>
  <c r="DA427" i="3"/>
  <c r="A428" i="3"/>
  <c r="CY428" i="3"/>
  <c r="CZ428" i="3"/>
  <c r="DA428" i="3"/>
  <c r="A429" i="3"/>
  <c r="CY429" i="3"/>
  <c r="CZ429" i="3"/>
  <c r="DA429" i="3"/>
  <c r="A430" i="3"/>
  <c r="CY430" i="3"/>
  <c r="CZ430" i="3"/>
  <c r="DA430" i="3"/>
  <c r="A431" i="3"/>
  <c r="CY431" i="3"/>
  <c r="CZ431" i="3"/>
  <c r="DA431" i="3"/>
  <c r="A432" i="3"/>
  <c r="CY432" i="3"/>
  <c r="CZ432" i="3"/>
  <c r="DA432" i="3"/>
  <c r="A433" i="3"/>
  <c r="CX433" i="3"/>
  <c r="CY433" i="3"/>
  <c r="CZ433" i="3"/>
  <c r="DA433" i="3"/>
  <c r="A434" i="3"/>
  <c r="CX434" i="3"/>
  <c r="CY434" i="3"/>
  <c r="CZ434" i="3"/>
  <c r="DA434" i="3"/>
  <c r="A435" i="3"/>
  <c r="CX435" i="3"/>
  <c r="CY435" i="3"/>
  <c r="CZ435" i="3"/>
  <c r="DA435" i="3"/>
  <c r="A436" i="3"/>
  <c r="CX436" i="3"/>
  <c r="CY436" i="3"/>
  <c r="CZ436" i="3"/>
  <c r="DA436" i="3"/>
  <c r="A437" i="3"/>
  <c r="CX437" i="3"/>
  <c r="CY437" i="3"/>
  <c r="CZ437" i="3"/>
  <c r="DA437" i="3"/>
  <c r="A438" i="3"/>
  <c r="CX438" i="3"/>
  <c r="CY438" i="3"/>
  <c r="CZ438" i="3"/>
  <c r="DA438" i="3"/>
  <c r="A439" i="3"/>
  <c r="CX439" i="3"/>
  <c r="CY439" i="3"/>
  <c r="CZ439" i="3"/>
  <c r="DA439" i="3"/>
  <c r="A440" i="3"/>
  <c r="CX440" i="3"/>
  <c r="CY440" i="3"/>
  <c r="CZ440" i="3"/>
  <c r="DA440" i="3"/>
  <c r="A441" i="3"/>
  <c r="CX441" i="3"/>
  <c r="CY441" i="3"/>
  <c r="CZ441" i="3"/>
  <c r="DA441" i="3"/>
  <c r="A442" i="3"/>
  <c r="CX442" i="3"/>
  <c r="CY442" i="3"/>
  <c r="CZ442" i="3"/>
  <c r="DA442" i="3"/>
  <c r="A443" i="3"/>
  <c r="CX443" i="3"/>
  <c r="CY443" i="3"/>
  <c r="CZ443" i="3"/>
  <c r="DA443" i="3"/>
  <c r="A444" i="3"/>
  <c r="CX444" i="3"/>
  <c r="CY444" i="3"/>
  <c r="CZ444" i="3"/>
  <c r="DA444" i="3"/>
  <c r="A445" i="3"/>
  <c r="CX445" i="3"/>
  <c r="CY445" i="3"/>
  <c r="CZ445" i="3"/>
  <c r="DA445" i="3"/>
  <c r="A446" i="3"/>
  <c r="CX446" i="3"/>
  <c r="CY446" i="3"/>
  <c r="CZ446" i="3"/>
  <c r="DA446" i="3"/>
  <c r="A447" i="3"/>
  <c r="CX447" i="3"/>
  <c r="CY447" i="3"/>
  <c r="CZ447" i="3"/>
  <c r="DA447" i="3"/>
  <c r="A448" i="3"/>
  <c r="CX448" i="3"/>
  <c r="CY448" i="3"/>
  <c r="CZ448" i="3"/>
  <c r="DA448" i="3"/>
  <c r="A449" i="3"/>
  <c r="CX449" i="3"/>
  <c r="CY449" i="3"/>
  <c r="CZ449" i="3"/>
  <c r="DA449" i="3"/>
  <c r="A450" i="3"/>
  <c r="CX450" i="3"/>
  <c r="CY450" i="3"/>
  <c r="CZ450" i="3"/>
  <c r="DA450" i="3"/>
  <c r="A451" i="3"/>
  <c r="CX451" i="3"/>
  <c r="CY451" i="3"/>
  <c r="CZ451" i="3"/>
  <c r="DA451" i="3"/>
  <c r="A452" i="3"/>
  <c r="CX452" i="3"/>
  <c r="CY452" i="3"/>
  <c r="CZ452" i="3"/>
  <c r="DA452" i="3"/>
  <c r="A453" i="3"/>
  <c r="CX453" i="3"/>
  <c r="CY453" i="3"/>
  <c r="CZ453" i="3"/>
  <c r="DA453" i="3"/>
  <c r="A454" i="3"/>
  <c r="CX454" i="3"/>
  <c r="CY454" i="3"/>
  <c r="CZ454" i="3"/>
  <c r="DA454" i="3"/>
  <c r="A455" i="3"/>
  <c r="CX455" i="3"/>
  <c r="CY455" i="3"/>
  <c r="CZ455" i="3"/>
  <c r="DA455" i="3"/>
  <c r="A456" i="3"/>
  <c r="CX456" i="3"/>
  <c r="CY456" i="3"/>
  <c r="CZ456" i="3"/>
  <c r="DA456" i="3"/>
  <c r="A457" i="3"/>
  <c r="CX457" i="3"/>
  <c r="CY457" i="3"/>
  <c r="CZ457" i="3"/>
  <c r="DA457" i="3"/>
  <c r="A458" i="3"/>
  <c r="CX458" i="3"/>
  <c r="CY458" i="3"/>
  <c r="CZ458" i="3"/>
  <c r="DA458" i="3"/>
  <c r="A459" i="3"/>
  <c r="CX459" i="3"/>
  <c r="CY459" i="3"/>
  <c r="CZ459" i="3"/>
  <c r="DA459" i="3"/>
  <c r="A460" i="3"/>
  <c r="CX460" i="3"/>
  <c r="CY460" i="3"/>
  <c r="CZ460" i="3"/>
  <c r="DA460" i="3"/>
  <c r="A461" i="3"/>
  <c r="CX461" i="3"/>
  <c r="CY461" i="3"/>
  <c r="CZ461" i="3"/>
  <c r="DA461" i="3"/>
  <c r="A462" i="3"/>
  <c r="CX462" i="3"/>
  <c r="CY462" i="3"/>
  <c r="CZ462" i="3"/>
  <c r="DA462" i="3"/>
  <c r="A463" i="3"/>
  <c r="CX463" i="3"/>
  <c r="CY463" i="3"/>
  <c r="CZ463" i="3"/>
  <c r="DA463" i="3"/>
  <c r="A464" i="3"/>
  <c r="CX464" i="3"/>
  <c r="CY464" i="3"/>
  <c r="CZ464" i="3"/>
  <c r="DA464" i="3"/>
  <c r="A465" i="3"/>
  <c r="CX465" i="3"/>
  <c r="CY465" i="3"/>
  <c r="CZ465" i="3"/>
  <c r="DA465" i="3"/>
  <c r="A466" i="3"/>
  <c r="CX466" i="3"/>
  <c r="CY466" i="3"/>
  <c r="CZ466" i="3"/>
  <c r="DA466" i="3"/>
  <c r="A467" i="3"/>
  <c r="CX467" i="3"/>
  <c r="CY467" i="3"/>
  <c r="CZ467" i="3"/>
  <c r="DA467" i="3"/>
  <c r="A468" i="3"/>
  <c r="CX468" i="3"/>
  <c r="CY468" i="3"/>
  <c r="CZ468" i="3"/>
  <c r="DA468" i="3"/>
  <c r="A469" i="3"/>
  <c r="CY469" i="3"/>
  <c r="CZ469" i="3"/>
  <c r="DA469" i="3"/>
  <c r="A470" i="3"/>
  <c r="CY470" i="3"/>
  <c r="CZ470" i="3"/>
  <c r="DA470" i="3"/>
  <c r="A471" i="3"/>
  <c r="CY471" i="3"/>
  <c r="CZ471" i="3"/>
  <c r="DA471" i="3"/>
  <c r="A472" i="3"/>
  <c r="CY472" i="3"/>
  <c r="CZ472" i="3"/>
  <c r="DA472" i="3"/>
  <c r="A473" i="3"/>
  <c r="CY473" i="3"/>
  <c r="CZ473" i="3"/>
  <c r="DA473" i="3"/>
  <c r="A474" i="3"/>
  <c r="CY474" i="3"/>
  <c r="CZ474" i="3"/>
  <c r="DA474" i="3"/>
  <c r="A475" i="3"/>
  <c r="CY475" i="3"/>
  <c r="CZ475" i="3"/>
  <c r="DA475" i="3"/>
  <c r="A476" i="3"/>
  <c r="CY476" i="3"/>
  <c r="CZ476" i="3"/>
  <c r="DA476" i="3"/>
  <c r="A477" i="3"/>
  <c r="CY477" i="3"/>
  <c r="CZ477" i="3"/>
  <c r="DA477" i="3"/>
  <c r="A478" i="3"/>
  <c r="CY478" i="3"/>
  <c r="CZ478" i="3"/>
  <c r="DA478" i="3"/>
  <c r="A479" i="3"/>
  <c r="CY479" i="3"/>
  <c r="CZ479" i="3"/>
  <c r="DA479" i="3"/>
  <c r="A480" i="3"/>
  <c r="CY480" i="3"/>
  <c r="CZ480" i="3"/>
  <c r="DA480" i="3"/>
  <c r="A481" i="3"/>
  <c r="CY481" i="3"/>
  <c r="CZ481" i="3"/>
  <c r="DA481" i="3"/>
  <c r="A482" i="3"/>
  <c r="CY482" i="3"/>
  <c r="CZ482" i="3"/>
  <c r="DA482" i="3"/>
  <c r="A483" i="3"/>
  <c r="CY483" i="3"/>
  <c r="CZ483" i="3"/>
  <c r="DA483" i="3"/>
  <c r="A484" i="3"/>
  <c r="CY484" i="3"/>
  <c r="CZ484" i="3"/>
  <c r="DA484" i="3"/>
  <c r="A485" i="3"/>
  <c r="CY485" i="3"/>
  <c r="CZ485" i="3"/>
  <c r="DA485" i="3"/>
  <c r="A486" i="3"/>
  <c r="CY486" i="3"/>
  <c r="CZ486" i="3"/>
  <c r="DA486" i="3"/>
  <c r="A487" i="3"/>
  <c r="CY487" i="3"/>
  <c r="CZ487" i="3"/>
  <c r="DA487" i="3"/>
  <c r="A488" i="3"/>
  <c r="CY488" i="3"/>
  <c r="CZ488" i="3"/>
  <c r="DA488" i="3"/>
  <c r="A489" i="3"/>
  <c r="CY489" i="3"/>
  <c r="CZ489" i="3"/>
  <c r="DA489" i="3"/>
  <c r="A490" i="3"/>
  <c r="CY490" i="3"/>
  <c r="CZ490" i="3"/>
  <c r="DA490" i="3"/>
  <c r="A491" i="3"/>
  <c r="CY491" i="3"/>
  <c r="CZ491" i="3"/>
  <c r="DA491" i="3"/>
  <c r="A492" i="3"/>
  <c r="CY492" i="3"/>
  <c r="CZ492" i="3"/>
  <c r="DA492" i="3"/>
  <c r="A493" i="3"/>
  <c r="CY493" i="3"/>
  <c r="CZ493" i="3"/>
  <c r="DA493" i="3"/>
  <c r="A494" i="3"/>
  <c r="CY494" i="3"/>
  <c r="CZ494" i="3"/>
  <c r="DA494" i="3"/>
  <c r="A495" i="3"/>
  <c r="CY495" i="3"/>
  <c r="CZ495" i="3"/>
  <c r="DA495" i="3"/>
  <c r="A496" i="3"/>
  <c r="CY496" i="3"/>
  <c r="CZ496" i="3"/>
  <c r="DA496" i="3"/>
  <c r="A497" i="3"/>
  <c r="CY497" i="3"/>
  <c r="CZ497" i="3"/>
  <c r="DA497" i="3"/>
  <c r="A498" i="3"/>
  <c r="CY498" i="3"/>
  <c r="CZ498" i="3"/>
  <c r="DA498" i="3"/>
  <c r="A499" i="3"/>
  <c r="CY499" i="3"/>
  <c r="CZ499" i="3"/>
  <c r="DA499" i="3"/>
  <c r="A500" i="3"/>
  <c r="CY500" i="3"/>
  <c r="CZ500" i="3"/>
  <c r="DA500" i="3"/>
  <c r="A501" i="3"/>
  <c r="CY501" i="3"/>
  <c r="CZ501" i="3"/>
  <c r="DA501" i="3"/>
  <c r="A502" i="3"/>
  <c r="CY502" i="3"/>
  <c r="CZ502" i="3"/>
  <c r="DA502" i="3"/>
  <c r="A503" i="3"/>
  <c r="CY503" i="3"/>
  <c r="CZ503" i="3"/>
  <c r="DA503" i="3"/>
  <c r="A504" i="3"/>
  <c r="CY504" i="3"/>
  <c r="CZ504" i="3"/>
  <c r="DA504" i="3"/>
  <c r="A505" i="3"/>
  <c r="CY505" i="3"/>
  <c r="CZ505" i="3"/>
  <c r="DA505" i="3"/>
  <c r="A506" i="3"/>
  <c r="CY506" i="3"/>
  <c r="CZ506" i="3"/>
  <c r="DA506" i="3"/>
  <c r="A507" i="3"/>
  <c r="CY507" i="3"/>
  <c r="CZ507" i="3"/>
  <c r="DA507" i="3"/>
  <c r="A508" i="3"/>
  <c r="CY508" i="3"/>
  <c r="CZ508" i="3"/>
  <c r="DA508" i="3"/>
  <c r="A509" i="3"/>
  <c r="CY509" i="3"/>
  <c r="CZ509" i="3"/>
  <c r="DA509" i="3"/>
  <c r="A510" i="3"/>
  <c r="CY510" i="3"/>
  <c r="CZ510" i="3"/>
  <c r="DA510" i="3"/>
  <c r="A511" i="3"/>
  <c r="CY511" i="3"/>
  <c r="CZ511" i="3"/>
  <c r="DA511" i="3"/>
  <c r="A512" i="3"/>
  <c r="CY512" i="3"/>
  <c r="CZ512" i="3"/>
  <c r="DA512" i="3"/>
  <c r="A513" i="3"/>
  <c r="CY513" i="3"/>
  <c r="CZ513" i="3"/>
  <c r="DA513" i="3"/>
  <c r="A514" i="3"/>
  <c r="CY514" i="3"/>
  <c r="CZ514" i="3"/>
  <c r="DA514" i="3"/>
  <c r="A515" i="3"/>
  <c r="CY515" i="3"/>
  <c r="CZ515" i="3"/>
  <c r="DA515" i="3"/>
  <c r="A516" i="3"/>
  <c r="CY516" i="3"/>
  <c r="CZ516" i="3"/>
  <c r="DA516" i="3"/>
  <c r="A517" i="3"/>
  <c r="CY517" i="3"/>
  <c r="CZ517" i="3"/>
  <c r="DA517" i="3"/>
  <c r="A518" i="3"/>
  <c r="CY518" i="3"/>
  <c r="CZ518" i="3"/>
  <c r="DA518" i="3"/>
  <c r="A519" i="3"/>
  <c r="CY519" i="3"/>
  <c r="CZ519" i="3"/>
  <c r="DA519" i="3"/>
  <c r="A520" i="3"/>
  <c r="CY520" i="3"/>
  <c r="CZ520" i="3"/>
  <c r="DA520" i="3"/>
  <c r="A521" i="3"/>
  <c r="CY521" i="3"/>
  <c r="CZ521" i="3"/>
  <c r="DA521" i="3"/>
  <c r="A522" i="3"/>
  <c r="CY522" i="3"/>
  <c r="CZ522" i="3"/>
  <c r="DA522" i="3"/>
  <c r="A523" i="3"/>
  <c r="CY523" i="3"/>
  <c r="CZ523" i="3"/>
  <c r="DA523" i="3"/>
  <c r="A524" i="3"/>
  <c r="CY524" i="3"/>
  <c r="CZ524" i="3"/>
  <c r="DA524" i="3"/>
  <c r="A525" i="3"/>
  <c r="CY525" i="3"/>
  <c r="CZ525" i="3"/>
  <c r="DA525" i="3"/>
  <c r="A526" i="3"/>
  <c r="CY526" i="3"/>
  <c r="CZ526" i="3"/>
  <c r="DA526" i="3"/>
  <c r="A527" i="3"/>
  <c r="CX527" i="3"/>
  <c r="CY527" i="3"/>
  <c r="CZ527" i="3"/>
  <c r="DA527" i="3"/>
  <c r="A528" i="3"/>
  <c r="CX528" i="3"/>
  <c r="CY528" i="3"/>
  <c r="CZ528" i="3"/>
  <c r="DA528" i="3"/>
  <c r="A529" i="3"/>
  <c r="CX529" i="3"/>
  <c r="CY529" i="3"/>
  <c r="CZ529" i="3"/>
  <c r="DA529" i="3"/>
  <c r="A530" i="3"/>
  <c r="CX530" i="3"/>
  <c r="CY530" i="3"/>
  <c r="CZ530" i="3"/>
  <c r="DA530" i="3"/>
  <c r="A531" i="3"/>
  <c r="CX531" i="3"/>
  <c r="CY531" i="3"/>
  <c r="CZ531" i="3"/>
  <c r="DA531" i="3"/>
  <c r="A532" i="3"/>
  <c r="CX532" i="3"/>
  <c r="CY532" i="3"/>
  <c r="CZ532" i="3"/>
  <c r="DA532" i="3"/>
  <c r="A533" i="3"/>
  <c r="CX533" i="3"/>
  <c r="CY533" i="3"/>
  <c r="CZ533" i="3"/>
  <c r="DA533" i="3"/>
  <c r="A534" i="3"/>
  <c r="CX534" i="3"/>
  <c r="CY534" i="3"/>
  <c r="CZ534" i="3"/>
  <c r="DA534" i="3"/>
  <c r="A535" i="3"/>
  <c r="CX535" i="3"/>
  <c r="CY535" i="3"/>
  <c r="CZ535" i="3"/>
  <c r="DA535" i="3"/>
  <c r="A536" i="3"/>
  <c r="CX536" i="3"/>
  <c r="CY536" i="3"/>
  <c r="CZ536" i="3"/>
  <c r="DA536" i="3"/>
  <c r="A537" i="3"/>
  <c r="CX537" i="3"/>
  <c r="CY537" i="3"/>
  <c r="CZ537" i="3"/>
  <c r="DA537" i="3"/>
  <c r="A538" i="3"/>
  <c r="CX538" i="3"/>
  <c r="CY538" i="3"/>
  <c r="CZ538" i="3"/>
  <c r="DA538" i="3"/>
  <c r="A539" i="3"/>
  <c r="CX539" i="3"/>
  <c r="CY539" i="3"/>
  <c r="CZ539" i="3"/>
  <c r="DA539" i="3"/>
  <c r="A540" i="3"/>
  <c r="CX540" i="3"/>
  <c r="CY540" i="3"/>
  <c r="CZ540" i="3"/>
  <c r="DA540" i="3"/>
  <c r="A541" i="3"/>
  <c r="CX541" i="3"/>
  <c r="CY541" i="3"/>
  <c r="CZ541" i="3"/>
  <c r="DA541" i="3"/>
  <c r="A542" i="3"/>
  <c r="CX542" i="3"/>
  <c r="CY542" i="3"/>
  <c r="CZ542" i="3"/>
  <c r="DA542" i="3"/>
  <c r="A543" i="3"/>
  <c r="CX543" i="3"/>
  <c r="CY543" i="3"/>
  <c r="CZ543" i="3"/>
  <c r="DA543" i="3"/>
  <c r="A544" i="3"/>
  <c r="CX544" i="3"/>
  <c r="CY544" i="3"/>
  <c r="CZ544" i="3"/>
  <c r="DA544" i="3"/>
  <c r="A545" i="3"/>
  <c r="CX545" i="3"/>
  <c r="CY545" i="3"/>
  <c r="CZ545" i="3"/>
  <c r="DA545" i="3"/>
  <c r="A546" i="3"/>
  <c r="CX546" i="3"/>
  <c r="CY546" i="3"/>
  <c r="CZ546" i="3"/>
  <c r="DA546" i="3"/>
  <c r="A547" i="3"/>
  <c r="CX547" i="3"/>
  <c r="CY547" i="3"/>
  <c r="CZ547" i="3"/>
  <c r="DA547" i="3"/>
  <c r="A548" i="3"/>
  <c r="CX548" i="3"/>
  <c r="CY548" i="3"/>
  <c r="CZ548" i="3"/>
  <c r="DA548" i="3"/>
  <c r="A549" i="3"/>
  <c r="CX549" i="3"/>
  <c r="CY549" i="3"/>
  <c r="CZ549" i="3"/>
  <c r="DA549" i="3"/>
  <c r="A550" i="3"/>
  <c r="CX550" i="3"/>
  <c r="CY550" i="3"/>
  <c r="CZ550" i="3"/>
  <c r="DA550" i="3"/>
  <c r="A551" i="3"/>
  <c r="CX551" i="3"/>
  <c r="CY551" i="3"/>
  <c r="CZ551" i="3"/>
  <c r="DA551" i="3"/>
  <c r="A552" i="3"/>
  <c r="CX552" i="3"/>
  <c r="CY552" i="3"/>
  <c r="CZ552" i="3"/>
  <c r="DA552" i="3"/>
  <c r="A553" i="3"/>
  <c r="CX553" i="3"/>
  <c r="CY553" i="3"/>
  <c r="CZ553" i="3"/>
  <c r="DA553" i="3"/>
  <c r="A554" i="3"/>
  <c r="CX554" i="3"/>
  <c r="CY554" i="3"/>
  <c r="CZ554" i="3"/>
  <c r="DA554" i="3"/>
  <c r="A555" i="3"/>
  <c r="CX555" i="3"/>
  <c r="CY555" i="3"/>
  <c r="CZ555" i="3"/>
  <c r="DA555" i="3"/>
  <c r="A556" i="3"/>
  <c r="CX556" i="3"/>
  <c r="CY556" i="3"/>
  <c r="CZ556" i="3"/>
  <c r="DA556" i="3"/>
  <c r="A557" i="3"/>
  <c r="CX557" i="3"/>
  <c r="CY557" i="3"/>
  <c r="CZ557" i="3"/>
  <c r="DA557" i="3"/>
  <c r="A558" i="3"/>
  <c r="CX558" i="3"/>
  <c r="CY558" i="3"/>
  <c r="CZ558" i="3"/>
  <c r="DA558" i="3"/>
  <c r="A559" i="3"/>
  <c r="CX559" i="3"/>
  <c r="CY559" i="3"/>
  <c r="CZ559" i="3"/>
  <c r="DA559" i="3"/>
  <c r="A560" i="3"/>
  <c r="CX560" i="3"/>
  <c r="CY560" i="3"/>
  <c r="CZ560" i="3"/>
  <c r="DA560" i="3"/>
  <c r="A561" i="3"/>
  <c r="CX561" i="3"/>
  <c r="CY561" i="3"/>
  <c r="CZ561" i="3"/>
  <c r="DA561" i="3"/>
  <c r="A562" i="3"/>
  <c r="CX562" i="3"/>
  <c r="CY562" i="3"/>
  <c r="CZ562" i="3"/>
  <c r="DA562" i="3"/>
  <c r="A563" i="3"/>
  <c r="CX563" i="3"/>
  <c r="CY563" i="3"/>
  <c r="CZ563" i="3"/>
  <c r="DA563" i="3"/>
  <c r="A564" i="3"/>
  <c r="CX564" i="3"/>
  <c r="CY564" i="3"/>
  <c r="CZ564" i="3"/>
  <c r="DA564" i="3"/>
  <c r="A565" i="3"/>
  <c r="CX565" i="3"/>
  <c r="CY565" i="3"/>
  <c r="CZ565" i="3"/>
  <c r="DA565" i="3"/>
  <c r="A566" i="3"/>
  <c r="CX566" i="3"/>
  <c r="CY566" i="3"/>
  <c r="CZ566" i="3"/>
  <c r="DA566" i="3"/>
  <c r="A567" i="3"/>
  <c r="CX567" i="3"/>
  <c r="CY567" i="3"/>
  <c r="CZ567" i="3"/>
  <c r="DA567" i="3"/>
  <c r="A568" i="3"/>
  <c r="CX568" i="3"/>
  <c r="CY568" i="3"/>
  <c r="CZ568" i="3"/>
  <c r="DA568" i="3"/>
  <c r="A569" i="3"/>
  <c r="CX569" i="3"/>
  <c r="CY569" i="3"/>
  <c r="CZ569" i="3"/>
  <c r="DA569" i="3"/>
  <c r="A570" i="3"/>
  <c r="CX570" i="3"/>
  <c r="CY570" i="3"/>
  <c r="CZ570" i="3"/>
  <c r="DA570" i="3"/>
  <c r="A571" i="3"/>
  <c r="CX571" i="3"/>
  <c r="CY571" i="3"/>
  <c r="CZ571" i="3"/>
  <c r="DA571" i="3"/>
  <c r="A572" i="3"/>
  <c r="CX572" i="3"/>
  <c r="CY572" i="3"/>
  <c r="CZ572" i="3"/>
  <c r="DA572" i="3"/>
  <c r="A573" i="3"/>
  <c r="CX573" i="3"/>
  <c r="CY573" i="3"/>
  <c r="CZ573" i="3"/>
  <c r="DA573" i="3"/>
  <c r="A574" i="3"/>
  <c r="CX574" i="3"/>
  <c r="CY574" i="3"/>
  <c r="CZ574" i="3"/>
  <c r="DA574" i="3"/>
  <c r="A575" i="3"/>
  <c r="CY575" i="3"/>
  <c r="CZ575" i="3"/>
  <c r="DA575" i="3"/>
  <c r="A576" i="3"/>
  <c r="CY576" i="3"/>
  <c r="CZ576" i="3"/>
  <c r="DA576" i="3"/>
  <c r="A577" i="3"/>
  <c r="CY577" i="3"/>
  <c r="CZ577" i="3"/>
  <c r="DA577" i="3"/>
  <c r="A578" i="3"/>
  <c r="CY578" i="3"/>
  <c r="CZ578" i="3"/>
  <c r="DA578" i="3"/>
  <c r="A579" i="3"/>
  <c r="CY579" i="3"/>
  <c r="CZ579" i="3"/>
  <c r="DA579" i="3"/>
  <c r="A580" i="3"/>
  <c r="CY580" i="3"/>
  <c r="CZ580" i="3"/>
  <c r="DA580" i="3"/>
  <c r="A581" i="3"/>
  <c r="CY581" i="3"/>
  <c r="CZ581" i="3"/>
  <c r="DA581" i="3"/>
  <c r="A582" i="3"/>
  <c r="CY582" i="3"/>
  <c r="CZ582" i="3"/>
  <c r="DA582" i="3"/>
  <c r="A583" i="3"/>
  <c r="CY583" i="3"/>
  <c r="CZ583" i="3"/>
  <c r="DA583" i="3"/>
  <c r="A584" i="3"/>
  <c r="CY584" i="3"/>
  <c r="CZ584" i="3"/>
  <c r="DA584" i="3"/>
  <c r="A585" i="3"/>
  <c r="CY585" i="3"/>
  <c r="CZ585" i="3"/>
  <c r="DA585" i="3"/>
  <c r="A586" i="3"/>
  <c r="CY586" i="3"/>
  <c r="CZ586" i="3"/>
  <c r="DA586" i="3"/>
  <c r="A587" i="3"/>
  <c r="CY587" i="3"/>
  <c r="CZ587" i="3"/>
  <c r="DA587" i="3"/>
  <c r="A588" i="3"/>
  <c r="CY588" i="3"/>
  <c r="CZ588" i="3"/>
  <c r="DA588" i="3"/>
  <c r="A589" i="3"/>
  <c r="CY589" i="3"/>
  <c r="CZ589" i="3"/>
  <c r="DA589" i="3"/>
  <c r="A590" i="3"/>
  <c r="CY590" i="3"/>
  <c r="CZ590" i="3"/>
  <c r="DA590" i="3"/>
  <c r="A591" i="3"/>
  <c r="CY591" i="3"/>
  <c r="CZ591" i="3"/>
  <c r="DA591" i="3"/>
  <c r="A592" i="3"/>
  <c r="CY592" i="3"/>
  <c r="CZ592" i="3"/>
  <c r="DA592" i="3"/>
  <c r="A593" i="3"/>
  <c r="CY593" i="3"/>
  <c r="CZ593" i="3"/>
  <c r="DA593" i="3"/>
  <c r="A594" i="3"/>
  <c r="CY594" i="3"/>
  <c r="CZ594" i="3"/>
  <c r="DA594" i="3"/>
  <c r="A595" i="3"/>
  <c r="CY595" i="3"/>
  <c r="CZ595" i="3"/>
  <c r="DA595" i="3"/>
  <c r="A596" i="3"/>
  <c r="CY596" i="3"/>
  <c r="CZ596" i="3"/>
  <c r="DA596" i="3"/>
  <c r="A597" i="3"/>
  <c r="CY597" i="3"/>
  <c r="CZ597" i="3"/>
  <c r="DA597" i="3"/>
  <c r="A598" i="3"/>
  <c r="CY598" i="3"/>
  <c r="CZ598" i="3"/>
  <c r="DA598" i="3"/>
  <c r="A599" i="3"/>
  <c r="CY599" i="3"/>
  <c r="CZ599" i="3"/>
  <c r="DA599" i="3"/>
  <c r="A600" i="3"/>
  <c r="CY600" i="3"/>
  <c r="CZ600" i="3"/>
  <c r="DA600" i="3"/>
  <c r="A601" i="3"/>
  <c r="CY601" i="3"/>
  <c r="CZ601" i="3"/>
  <c r="DA601" i="3"/>
  <c r="A602" i="3"/>
  <c r="CY602" i="3"/>
  <c r="CZ602" i="3"/>
  <c r="DA602" i="3"/>
  <c r="A603" i="3"/>
  <c r="CY603" i="3"/>
  <c r="CZ603" i="3"/>
  <c r="DA603" i="3"/>
  <c r="A604" i="3"/>
  <c r="CY604" i="3"/>
  <c r="CZ604" i="3"/>
  <c r="DA604" i="3"/>
  <c r="A605" i="3"/>
  <c r="CY605" i="3"/>
  <c r="CZ605" i="3"/>
  <c r="DA605" i="3"/>
  <c r="A606" i="3"/>
  <c r="CY606" i="3"/>
  <c r="CZ606" i="3"/>
  <c r="DA606" i="3"/>
  <c r="A607" i="3"/>
  <c r="CY607" i="3"/>
  <c r="CZ607" i="3"/>
  <c r="DA607" i="3"/>
  <c r="A608" i="3"/>
  <c r="CY608" i="3"/>
  <c r="CZ608" i="3"/>
  <c r="DA608" i="3"/>
  <c r="A609" i="3"/>
  <c r="CY609" i="3"/>
  <c r="CZ609" i="3"/>
  <c r="DA609" i="3"/>
  <c r="A610" i="3"/>
  <c r="CY610" i="3"/>
  <c r="CZ610" i="3"/>
  <c r="DA610" i="3"/>
  <c r="A611" i="3"/>
  <c r="CY611" i="3"/>
  <c r="CZ611" i="3"/>
  <c r="DA611" i="3"/>
  <c r="A612" i="3"/>
  <c r="CY612" i="3"/>
  <c r="CZ612" i="3"/>
  <c r="DA612" i="3"/>
  <c r="A613" i="3"/>
  <c r="CY613" i="3"/>
  <c r="CZ613" i="3"/>
  <c r="DA613" i="3"/>
  <c r="A614" i="3"/>
  <c r="CY614" i="3"/>
  <c r="CZ614" i="3"/>
  <c r="DA614" i="3"/>
  <c r="A615" i="3"/>
  <c r="CY615" i="3"/>
  <c r="CZ615" i="3"/>
  <c r="DA615" i="3"/>
  <c r="A616" i="3"/>
  <c r="CY616" i="3"/>
  <c r="CZ616" i="3"/>
  <c r="DA616" i="3"/>
  <c r="A617" i="3"/>
  <c r="CY617" i="3"/>
  <c r="CZ617" i="3"/>
  <c r="DA617" i="3"/>
  <c r="A618" i="3"/>
  <c r="CY618" i="3"/>
  <c r="CZ618" i="3"/>
  <c r="DA618" i="3"/>
  <c r="A619" i="3"/>
  <c r="CY619" i="3"/>
  <c r="CZ619" i="3"/>
  <c r="DA619" i="3"/>
  <c r="A620" i="3"/>
  <c r="CY620" i="3"/>
  <c r="CZ620" i="3"/>
  <c r="DA620" i="3"/>
  <c r="A621" i="3"/>
  <c r="CY621" i="3"/>
  <c r="CZ621" i="3"/>
  <c r="DA621" i="3"/>
  <c r="A622" i="3"/>
  <c r="CY622" i="3"/>
  <c r="CZ622" i="3"/>
  <c r="DA622" i="3"/>
  <c r="A623" i="3"/>
  <c r="CY623" i="3"/>
  <c r="CZ623" i="3"/>
  <c r="DA623" i="3"/>
  <c r="A624" i="3"/>
  <c r="CY624" i="3"/>
  <c r="CZ624" i="3"/>
  <c r="DA624" i="3"/>
  <c r="A625" i="3"/>
  <c r="CY625" i="3"/>
  <c r="CZ625" i="3"/>
  <c r="DA625" i="3"/>
  <c r="A626" i="3"/>
  <c r="CY626" i="3"/>
  <c r="CZ626" i="3"/>
  <c r="DA626" i="3"/>
  <c r="A627" i="3"/>
  <c r="CY627" i="3"/>
  <c r="CZ627" i="3"/>
  <c r="DA627" i="3"/>
  <c r="A628" i="3"/>
  <c r="CY628" i="3"/>
  <c r="CZ628" i="3"/>
  <c r="DA628" i="3"/>
  <c r="A629" i="3"/>
  <c r="CY629" i="3"/>
  <c r="CZ629" i="3"/>
  <c r="DA629" i="3"/>
  <c r="A630" i="3"/>
  <c r="CY630" i="3"/>
  <c r="CZ630" i="3"/>
  <c r="DA630" i="3"/>
  <c r="A631" i="3"/>
  <c r="CY631" i="3"/>
  <c r="CZ631" i="3"/>
  <c r="DA631" i="3"/>
  <c r="A632" i="3"/>
  <c r="CY632" i="3"/>
  <c r="CZ632" i="3"/>
  <c r="DA632" i="3"/>
  <c r="A633" i="3"/>
  <c r="CY633" i="3"/>
  <c r="CZ633" i="3"/>
  <c r="DA633" i="3"/>
  <c r="A634" i="3"/>
  <c r="CY634" i="3"/>
  <c r="CZ634" i="3"/>
  <c r="DA634" i="3"/>
  <c r="A635" i="3"/>
  <c r="CY635" i="3"/>
  <c r="CZ635" i="3"/>
  <c r="DA635" i="3"/>
  <c r="A636" i="3"/>
  <c r="CY636" i="3"/>
  <c r="CZ636" i="3"/>
  <c r="DA636" i="3"/>
  <c r="A637" i="3"/>
  <c r="CY637" i="3"/>
  <c r="CZ637" i="3"/>
  <c r="DA637" i="3"/>
  <c r="A638" i="3"/>
  <c r="CY638" i="3"/>
  <c r="CZ638" i="3"/>
  <c r="DA638" i="3"/>
  <c r="A639" i="3"/>
  <c r="CY639" i="3"/>
  <c r="CZ639" i="3"/>
  <c r="DA639" i="3"/>
  <c r="A640" i="3"/>
  <c r="CY640" i="3"/>
  <c r="CZ640" i="3"/>
  <c r="DA640" i="3"/>
  <c r="A641" i="3"/>
  <c r="CY641" i="3"/>
  <c r="CZ641" i="3"/>
  <c r="DA641" i="3"/>
  <c r="A642" i="3"/>
  <c r="CY642" i="3"/>
  <c r="CZ642" i="3"/>
  <c r="DA642" i="3"/>
  <c r="A643" i="3"/>
  <c r="CY643" i="3"/>
  <c r="CZ643" i="3"/>
  <c r="DA643" i="3"/>
  <c r="A644" i="3"/>
  <c r="CY644" i="3"/>
  <c r="CZ644" i="3"/>
  <c r="DA644" i="3"/>
  <c r="A645" i="3"/>
  <c r="CY645" i="3"/>
  <c r="CZ645" i="3"/>
  <c r="DA645" i="3"/>
  <c r="A646" i="3"/>
  <c r="CY646" i="3"/>
  <c r="CZ646" i="3"/>
  <c r="DA646" i="3"/>
  <c r="A647" i="3"/>
  <c r="CY647" i="3"/>
  <c r="CZ647" i="3"/>
  <c r="DA647" i="3"/>
  <c r="A648" i="3"/>
  <c r="CY648" i="3"/>
  <c r="CZ648" i="3"/>
  <c r="DA648" i="3"/>
  <c r="A649" i="3"/>
  <c r="CY649" i="3"/>
  <c r="CZ649" i="3"/>
  <c r="DA649" i="3"/>
  <c r="A650" i="3"/>
  <c r="CY650" i="3"/>
  <c r="CZ650" i="3"/>
  <c r="DA650" i="3"/>
  <c r="A651" i="3"/>
  <c r="CY651" i="3"/>
  <c r="CZ651" i="3"/>
  <c r="DA651" i="3"/>
  <c r="A652" i="3"/>
  <c r="CY652" i="3"/>
  <c r="CZ652" i="3"/>
  <c r="DA652" i="3"/>
  <c r="A653" i="3"/>
  <c r="CY653" i="3"/>
  <c r="CZ653" i="3"/>
  <c r="DA653" i="3"/>
  <c r="A654" i="3"/>
  <c r="CY654" i="3"/>
  <c r="CZ654" i="3"/>
  <c r="DA654" i="3"/>
  <c r="A655" i="3"/>
  <c r="CY655" i="3"/>
  <c r="CZ655" i="3"/>
  <c r="DA655" i="3"/>
  <c r="A656" i="3"/>
  <c r="CY656" i="3"/>
  <c r="CZ656" i="3"/>
  <c r="DA656" i="3"/>
  <c r="A657" i="3"/>
  <c r="CY657" i="3"/>
  <c r="CZ657" i="3"/>
  <c r="DA657" i="3"/>
  <c r="A658" i="3"/>
  <c r="CY658" i="3"/>
  <c r="CZ658" i="3"/>
  <c r="DA658" i="3"/>
  <c r="A659" i="3"/>
  <c r="CY659" i="3"/>
  <c r="CZ659" i="3"/>
  <c r="DA659" i="3"/>
  <c r="A660" i="3"/>
  <c r="CY660" i="3"/>
  <c r="CZ660" i="3"/>
  <c r="DA660" i="3"/>
  <c r="A661" i="3"/>
  <c r="CY661" i="3"/>
  <c r="CZ661" i="3"/>
  <c r="DA661" i="3"/>
  <c r="A662" i="3"/>
  <c r="CY662" i="3"/>
  <c r="CZ662" i="3"/>
  <c r="DA662" i="3"/>
  <c r="A663" i="3"/>
  <c r="CY663" i="3"/>
  <c r="CZ663" i="3"/>
  <c r="DA663" i="3"/>
  <c r="A664" i="3"/>
  <c r="CY664" i="3"/>
  <c r="CZ664" i="3"/>
  <c r="DA664" i="3"/>
  <c r="A665" i="3"/>
  <c r="CY665" i="3"/>
  <c r="CZ665" i="3"/>
  <c r="DA665" i="3"/>
  <c r="A666" i="3"/>
  <c r="CY666" i="3"/>
  <c r="CZ666" i="3"/>
  <c r="DA666" i="3"/>
  <c r="A667" i="3"/>
  <c r="CY667" i="3"/>
  <c r="CZ667" i="3"/>
  <c r="DA667" i="3"/>
  <c r="A668" i="3"/>
  <c r="CY668" i="3"/>
  <c r="CZ668" i="3"/>
  <c r="DA668" i="3"/>
  <c r="A669" i="3"/>
  <c r="CY669" i="3"/>
  <c r="CZ669" i="3"/>
  <c r="DA669" i="3"/>
  <c r="A670" i="3"/>
  <c r="CY670" i="3"/>
  <c r="CZ670" i="3"/>
  <c r="DA670" i="3"/>
  <c r="A671" i="3"/>
  <c r="CY671" i="3"/>
  <c r="CZ671" i="3"/>
  <c r="DA671" i="3"/>
  <c r="A672" i="3"/>
  <c r="CY672" i="3"/>
  <c r="CZ672" i="3"/>
  <c r="DA672" i="3"/>
  <c r="A673" i="3"/>
  <c r="CY673" i="3"/>
  <c r="CZ673" i="3"/>
  <c r="DA673" i="3"/>
  <c r="A674" i="3"/>
  <c r="CY674" i="3"/>
  <c r="CZ674" i="3"/>
  <c r="DA674" i="3"/>
  <c r="A675" i="3"/>
  <c r="CY675" i="3"/>
  <c r="CZ675" i="3"/>
  <c r="DA675" i="3"/>
  <c r="A676" i="3"/>
  <c r="CY676" i="3"/>
  <c r="CZ676" i="3"/>
  <c r="DA676" i="3"/>
  <c r="A677" i="3"/>
  <c r="CY677" i="3"/>
  <c r="CZ677" i="3"/>
  <c r="DA677" i="3"/>
  <c r="A678" i="3"/>
  <c r="CY678" i="3"/>
  <c r="CZ678" i="3"/>
  <c r="DA678" i="3"/>
  <c r="A679" i="3"/>
  <c r="CY679" i="3"/>
  <c r="CZ679" i="3"/>
  <c r="DA679" i="3"/>
  <c r="A680" i="3"/>
  <c r="CY680" i="3"/>
  <c r="CZ680" i="3"/>
  <c r="DA680" i="3"/>
  <c r="A681" i="3"/>
  <c r="CY681" i="3"/>
  <c r="CZ681" i="3"/>
  <c r="DA681" i="3"/>
  <c r="A682" i="3"/>
  <c r="CY682" i="3"/>
  <c r="CZ682" i="3"/>
  <c r="DA682" i="3"/>
  <c r="A683" i="3"/>
  <c r="CY683" i="3"/>
  <c r="CZ683" i="3"/>
  <c r="DA683" i="3"/>
  <c r="A684" i="3"/>
  <c r="CY684" i="3"/>
  <c r="CZ684" i="3"/>
  <c r="DA684" i="3"/>
  <c r="A685" i="3"/>
  <c r="CY685" i="3"/>
  <c r="CZ685" i="3"/>
  <c r="DA685" i="3"/>
  <c r="A686" i="3"/>
  <c r="CY686" i="3"/>
  <c r="CZ686" i="3"/>
  <c r="DA686" i="3"/>
  <c r="A687" i="3"/>
  <c r="CY687" i="3"/>
  <c r="CZ687" i="3"/>
  <c r="DA687" i="3"/>
  <c r="A688" i="3"/>
  <c r="CY688" i="3"/>
  <c r="CZ688" i="3"/>
  <c r="DA688" i="3"/>
  <c r="A689" i="3"/>
  <c r="CY689" i="3"/>
  <c r="CZ689" i="3"/>
  <c r="DA689" i="3"/>
  <c r="A690" i="3"/>
  <c r="CY690" i="3"/>
  <c r="CZ690" i="3"/>
  <c r="DA690" i="3"/>
  <c r="A691" i="3"/>
  <c r="CY691" i="3"/>
  <c r="CZ691" i="3"/>
  <c r="DA691" i="3"/>
  <c r="A692" i="3"/>
  <c r="CY692" i="3"/>
  <c r="CZ692" i="3"/>
  <c r="DA692" i="3"/>
  <c r="A693" i="3"/>
  <c r="CY693" i="3"/>
  <c r="CZ693" i="3"/>
  <c r="DA693" i="3"/>
  <c r="A694" i="3"/>
  <c r="CY694" i="3"/>
  <c r="CZ694" i="3"/>
  <c r="DA694" i="3"/>
  <c r="A695" i="3"/>
  <c r="CY695" i="3"/>
  <c r="CZ695" i="3"/>
  <c r="DA695" i="3"/>
  <c r="A696" i="3"/>
  <c r="CY696" i="3"/>
  <c r="CZ696" i="3"/>
  <c r="DA696" i="3"/>
  <c r="A697" i="3"/>
  <c r="CY697" i="3"/>
  <c r="CZ697" i="3"/>
  <c r="DA697" i="3"/>
  <c r="A698" i="3"/>
  <c r="CY698" i="3"/>
  <c r="CZ698" i="3"/>
  <c r="DA698" i="3"/>
  <c r="A699" i="3"/>
  <c r="CY699" i="3"/>
  <c r="CZ699" i="3"/>
  <c r="DA699" i="3"/>
  <c r="A700" i="3"/>
  <c r="CY700" i="3"/>
  <c r="CZ700" i="3"/>
  <c r="DA700" i="3"/>
  <c r="A701" i="3"/>
  <c r="CY701" i="3"/>
  <c r="CZ701" i="3"/>
  <c r="DA701" i="3"/>
  <c r="A702" i="3"/>
  <c r="CY702" i="3"/>
  <c r="CZ702" i="3"/>
  <c r="DA702" i="3"/>
  <c r="A703" i="3"/>
  <c r="CY703" i="3"/>
  <c r="CZ703" i="3"/>
  <c r="DA703" i="3"/>
  <c r="A704" i="3"/>
  <c r="CY704" i="3"/>
  <c r="CZ704" i="3"/>
  <c r="DA704" i="3"/>
  <c r="A705" i="3"/>
  <c r="CY705" i="3"/>
  <c r="CZ705" i="3"/>
  <c r="DA705" i="3"/>
  <c r="A706" i="3"/>
  <c r="CY706" i="3"/>
  <c r="CZ706" i="3"/>
  <c r="DA706" i="3"/>
  <c r="A707" i="3"/>
  <c r="CY707" i="3"/>
  <c r="CZ707" i="3"/>
  <c r="DA707" i="3"/>
  <c r="A708" i="3"/>
  <c r="CY708" i="3"/>
  <c r="CZ708" i="3"/>
  <c r="DA708" i="3"/>
  <c r="A709" i="3"/>
  <c r="CY709" i="3"/>
  <c r="CZ709" i="3"/>
  <c r="DA709" i="3"/>
  <c r="A710" i="3"/>
  <c r="CY710" i="3"/>
  <c r="CZ710" i="3"/>
  <c r="DA710" i="3"/>
  <c r="A711" i="3"/>
  <c r="CY711" i="3"/>
  <c r="CZ711" i="3"/>
  <c r="DA711" i="3"/>
  <c r="A712" i="3"/>
  <c r="CY712" i="3"/>
  <c r="CZ712" i="3"/>
  <c r="DA712" i="3"/>
  <c r="A713" i="3"/>
  <c r="CY713" i="3"/>
  <c r="CZ713" i="3"/>
  <c r="DA713" i="3"/>
  <c r="A714" i="3"/>
  <c r="CY714" i="3"/>
  <c r="CZ714" i="3"/>
  <c r="DA714" i="3"/>
  <c r="A715" i="3"/>
  <c r="CY715" i="3"/>
  <c r="CZ715" i="3"/>
  <c r="DA715" i="3"/>
  <c r="A716" i="3"/>
  <c r="CY716" i="3"/>
  <c r="CZ716" i="3"/>
  <c r="DA716" i="3"/>
  <c r="A717" i="3"/>
  <c r="CY717" i="3"/>
  <c r="CZ717" i="3"/>
  <c r="DA717" i="3"/>
  <c r="A718" i="3"/>
  <c r="CY718" i="3"/>
  <c r="CZ718" i="3"/>
  <c r="DA718" i="3"/>
  <c r="A719" i="3"/>
  <c r="CY719" i="3"/>
  <c r="CZ719" i="3"/>
  <c r="DA719" i="3"/>
  <c r="A720" i="3"/>
  <c r="CY720" i="3"/>
  <c r="CZ720" i="3"/>
  <c r="DA720" i="3"/>
  <c r="A721" i="3"/>
  <c r="CY721" i="3"/>
  <c r="CZ721" i="3"/>
  <c r="DA721" i="3"/>
  <c r="A722" i="3"/>
  <c r="CY722" i="3"/>
  <c r="CZ722" i="3"/>
  <c r="DA722" i="3"/>
  <c r="A723" i="3"/>
  <c r="CY723" i="3"/>
  <c r="CZ723" i="3"/>
  <c r="DA723" i="3"/>
  <c r="A724" i="3"/>
  <c r="CY724" i="3"/>
  <c r="CZ724" i="3"/>
  <c r="DA724" i="3"/>
  <c r="A725" i="3"/>
  <c r="CY725" i="3"/>
  <c r="CZ725" i="3"/>
  <c r="DA725" i="3"/>
  <c r="A726" i="3"/>
  <c r="CY726" i="3"/>
  <c r="CZ726" i="3"/>
  <c r="DA726" i="3"/>
  <c r="A727" i="3"/>
  <c r="CY727" i="3"/>
  <c r="CZ727" i="3"/>
  <c r="DA727" i="3"/>
  <c r="A728" i="3"/>
  <c r="CY728" i="3"/>
  <c r="CZ728" i="3"/>
  <c r="DA728" i="3"/>
  <c r="A729" i="3"/>
  <c r="CY729" i="3"/>
  <c r="CZ729" i="3"/>
  <c r="DA729" i="3"/>
  <c r="A730" i="3"/>
  <c r="CY730" i="3"/>
  <c r="CZ730" i="3"/>
  <c r="DA730" i="3"/>
  <c r="A731" i="3"/>
  <c r="CY731" i="3"/>
  <c r="CZ731" i="3"/>
  <c r="DA731" i="3"/>
  <c r="A732" i="3"/>
  <c r="CY732" i="3"/>
  <c r="CZ732" i="3"/>
  <c r="DA732" i="3"/>
  <c r="A733" i="3"/>
  <c r="CY733" i="3"/>
  <c r="CZ733" i="3"/>
  <c r="DA733" i="3"/>
  <c r="A734" i="3"/>
  <c r="CY734" i="3"/>
  <c r="CZ734" i="3"/>
  <c r="DA734" i="3"/>
  <c r="A735" i="3"/>
  <c r="CY735" i="3"/>
  <c r="CZ735" i="3"/>
  <c r="DA735" i="3"/>
  <c r="A736" i="3"/>
  <c r="CY736" i="3"/>
  <c r="CZ736" i="3"/>
  <c r="DA736" i="3"/>
  <c r="A737" i="3"/>
  <c r="CY737" i="3"/>
  <c r="CZ737" i="3"/>
  <c r="DA737" i="3"/>
  <c r="A738" i="3"/>
  <c r="CY738" i="3"/>
  <c r="CZ738" i="3"/>
  <c r="DA738" i="3"/>
  <c r="A739" i="3"/>
  <c r="CY739" i="3"/>
  <c r="CZ739" i="3"/>
  <c r="DA739" i="3"/>
  <c r="A740" i="3"/>
  <c r="CY740" i="3"/>
  <c r="CZ740" i="3"/>
  <c r="DA740" i="3"/>
  <c r="A741" i="3"/>
  <c r="CY741" i="3"/>
  <c r="CZ741" i="3"/>
  <c r="DA741" i="3"/>
  <c r="A742" i="3"/>
  <c r="CY742" i="3"/>
  <c r="CZ742" i="3"/>
  <c r="DA742" i="3"/>
  <c r="A743" i="3"/>
  <c r="CY743" i="3"/>
  <c r="CZ743" i="3"/>
  <c r="DA743" i="3"/>
  <c r="A744" i="3"/>
  <c r="CY744" i="3"/>
  <c r="CZ744" i="3"/>
  <c r="DA744" i="3"/>
  <c r="A745" i="3"/>
  <c r="CY745" i="3"/>
  <c r="CZ745" i="3"/>
  <c r="DA745" i="3"/>
  <c r="A746" i="3"/>
  <c r="CY746" i="3"/>
  <c r="CZ746" i="3"/>
  <c r="DA746" i="3"/>
  <c r="A747" i="3"/>
  <c r="CY747" i="3"/>
  <c r="CZ747" i="3"/>
  <c r="DA747" i="3"/>
  <c r="A748" i="3"/>
  <c r="CY748" i="3"/>
  <c r="CZ748" i="3"/>
  <c r="DA748" i="3"/>
  <c r="A749" i="3"/>
  <c r="CY749" i="3"/>
  <c r="CZ749" i="3"/>
  <c r="DA749" i="3"/>
  <c r="A750" i="3"/>
  <c r="CY750" i="3"/>
  <c r="CZ750" i="3"/>
  <c r="DA750" i="3"/>
  <c r="A751" i="3"/>
  <c r="CY751" i="3"/>
  <c r="CZ751" i="3"/>
  <c r="DA751" i="3"/>
  <c r="A752" i="3"/>
  <c r="CY752" i="3"/>
  <c r="CZ752" i="3"/>
  <c r="DA752" i="3"/>
  <c r="A753" i="3"/>
  <c r="CY753" i="3"/>
  <c r="CZ753" i="3"/>
  <c r="DA753" i="3"/>
  <c r="A754" i="3"/>
  <c r="CY754" i="3"/>
  <c r="CZ754" i="3"/>
  <c r="DA754" i="3"/>
  <c r="A755" i="3"/>
  <c r="CY755" i="3"/>
  <c r="CZ755" i="3"/>
  <c r="DA755" i="3"/>
  <c r="A756" i="3"/>
  <c r="CY756" i="3"/>
  <c r="CZ756" i="3"/>
  <c r="DA756" i="3"/>
  <c r="A757" i="3"/>
  <c r="CY757" i="3"/>
  <c r="CZ757" i="3"/>
  <c r="DA757" i="3"/>
  <c r="A758" i="3"/>
  <c r="CY758" i="3"/>
  <c r="CZ758" i="3"/>
  <c r="DA758" i="3"/>
  <c r="A759" i="3"/>
  <c r="CY759" i="3"/>
  <c r="CZ759" i="3"/>
  <c r="DA759" i="3"/>
  <c r="A760" i="3"/>
  <c r="CY760" i="3"/>
  <c r="CZ760" i="3"/>
  <c r="DA760" i="3"/>
  <c r="A761" i="3"/>
  <c r="CY761" i="3"/>
  <c r="CZ761" i="3"/>
  <c r="DA761" i="3"/>
  <c r="A762" i="3"/>
  <c r="CY762" i="3"/>
  <c r="CZ762" i="3"/>
  <c r="DA762" i="3"/>
  <c r="A763" i="3"/>
  <c r="CY763" i="3"/>
  <c r="CZ763" i="3"/>
  <c r="DA763" i="3"/>
  <c r="A764" i="3"/>
  <c r="CY764" i="3"/>
  <c r="CZ764" i="3"/>
  <c r="DA764" i="3"/>
  <c r="A765" i="3"/>
  <c r="CY765" i="3"/>
  <c r="CZ765" i="3"/>
  <c r="DA765" i="3"/>
  <c r="A766" i="3"/>
  <c r="CY766" i="3"/>
  <c r="CZ766" i="3"/>
  <c r="DA766" i="3"/>
  <c r="A767" i="3"/>
  <c r="CY767" i="3"/>
  <c r="CZ767" i="3"/>
  <c r="DA767" i="3"/>
  <c r="A768" i="3"/>
  <c r="CY768" i="3"/>
  <c r="CZ768" i="3"/>
  <c r="DA768" i="3"/>
  <c r="A769" i="3"/>
  <c r="CY769" i="3"/>
  <c r="CZ769" i="3"/>
  <c r="DA769" i="3"/>
  <c r="A770" i="3"/>
  <c r="CY770" i="3"/>
  <c r="CZ770" i="3"/>
  <c r="DA770" i="3"/>
  <c r="A771" i="3"/>
  <c r="CY771" i="3"/>
  <c r="CZ771" i="3"/>
  <c r="DA771" i="3"/>
  <c r="A772" i="3"/>
  <c r="CY772" i="3"/>
  <c r="CZ772" i="3"/>
  <c r="DA772" i="3"/>
  <c r="A773" i="3"/>
  <c r="CY773" i="3"/>
  <c r="CZ773" i="3"/>
  <c r="DA773" i="3"/>
  <c r="A774" i="3"/>
  <c r="CY774" i="3"/>
  <c r="CZ774" i="3"/>
  <c r="DA774" i="3"/>
  <c r="A775" i="3"/>
  <c r="CY775" i="3"/>
  <c r="CZ775" i="3"/>
  <c r="DA775" i="3"/>
  <c r="A776" i="3"/>
  <c r="CY776" i="3"/>
  <c r="CZ776" i="3"/>
  <c r="DA776" i="3"/>
  <c r="A777" i="3"/>
  <c r="CY777" i="3"/>
  <c r="CZ777" i="3"/>
  <c r="DA777" i="3"/>
  <c r="A778" i="3"/>
  <c r="CY778" i="3"/>
  <c r="CZ778" i="3"/>
  <c r="DA778" i="3"/>
  <c r="A779" i="3"/>
  <c r="CY779" i="3"/>
  <c r="CZ779" i="3"/>
  <c r="DA779" i="3"/>
  <c r="A780" i="3"/>
  <c r="CY780" i="3"/>
  <c r="CZ780" i="3"/>
  <c r="DA780" i="3"/>
  <c r="A781" i="3"/>
  <c r="CY781" i="3"/>
  <c r="CZ781" i="3"/>
  <c r="DA781" i="3"/>
  <c r="A782" i="3"/>
  <c r="CY782" i="3"/>
  <c r="CZ782" i="3"/>
  <c r="DA782" i="3"/>
  <c r="A783" i="3"/>
  <c r="CY783" i="3"/>
  <c r="CZ783" i="3"/>
  <c r="DA783" i="3"/>
  <c r="A784" i="3"/>
  <c r="CY784" i="3"/>
  <c r="CZ784" i="3"/>
  <c r="DA784" i="3"/>
  <c r="A785" i="3"/>
  <c r="CY785" i="3"/>
  <c r="CZ785" i="3"/>
  <c r="DA785" i="3"/>
  <c r="A786" i="3"/>
  <c r="CY786" i="3"/>
  <c r="CZ786" i="3"/>
  <c r="DA786" i="3"/>
  <c r="A787" i="3"/>
  <c r="CY787" i="3"/>
  <c r="CZ787" i="3"/>
  <c r="DA787" i="3"/>
  <c r="A788" i="3"/>
  <c r="CY788" i="3"/>
  <c r="CZ788" i="3"/>
  <c r="DA788" i="3"/>
  <c r="A789" i="3"/>
  <c r="CY789" i="3"/>
  <c r="CZ789" i="3"/>
  <c r="DA789" i="3"/>
  <c r="A790" i="3"/>
  <c r="CY790" i="3"/>
  <c r="CZ790" i="3"/>
  <c r="DA790" i="3"/>
  <c r="A791" i="3"/>
  <c r="CY791" i="3"/>
  <c r="CZ791" i="3"/>
  <c r="DA791" i="3"/>
  <c r="A792" i="3"/>
  <c r="CY792" i="3"/>
  <c r="CZ792" i="3"/>
  <c r="DA792" i="3"/>
  <c r="A793" i="3"/>
  <c r="CY793" i="3"/>
  <c r="CZ793" i="3"/>
  <c r="DA793" i="3"/>
  <c r="A794" i="3"/>
  <c r="CY794" i="3"/>
  <c r="CZ794" i="3"/>
  <c r="DA794" i="3"/>
  <c r="A795" i="3"/>
  <c r="CY795" i="3"/>
  <c r="CZ795" i="3"/>
  <c r="DA795" i="3"/>
  <c r="A796" i="3"/>
  <c r="CY796" i="3"/>
  <c r="CZ796" i="3"/>
  <c r="DA796" i="3"/>
  <c r="A797" i="3"/>
  <c r="CX797" i="3"/>
  <c r="CY797" i="3"/>
  <c r="CZ797" i="3"/>
  <c r="DA797" i="3"/>
  <c r="A798" i="3"/>
  <c r="CX798" i="3"/>
  <c r="CY798" i="3"/>
  <c r="CZ798" i="3"/>
  <c r="DA798" i="3"/>
  <c r="A799" i="3"/>
  <c r="CX799" i="3"/>
  <c r="CY799" i="3"/>
  <c r="CZ799" i="3"/>
  <c r="DA799" i="3"/>
  <c r="A800" i="3"/>
  <c r="CX800" i="3"/>
  <c r="CY800" i="3"/>
  <c r="CZ800" i="3"/>
  <c r="DA800" i="3"/>
  <c r="A801" i="3"/>
  <c r="CY801" i="3"/>
  <c r="CZ801" i="3"/>
  <c r="DA801" i="3"/>
  <c r="A802" i="3"/>
  <c r="CY802" i="3"/>
  <c r="CZ802" i="3"/>
  <c r="DA802" i="3"/>
  <c r="A803" i="3"/>
  <c r="CY803" i="3"/>
  <c r="CZ803" i="3"/>
  <c r="DA803" i="3"/>
  <c r="A804" i="3"/>
  <c r="CY804" i="3"/>
  <c r="CZ804" i="3"/>
  <c r="DA804" i="3"/>
  <c r="A805" i="3"/>
  <c r="CY805" i="3"/>
  <c r="CZ805" i="3"/>
  <c r="DA805" i="3"/>
  <c r="A806" i="3"/>
  <c r="CY806" i="3"/>
  <c r="CZ806" i="3"/>
  <c r="DA806" i="3"/>
  <c r="A807" i="3"/>
  <c r="CY807" i="3"/>
  <c r="CZ807" i="3"/>
  <c r="DA807" i="3"/>
  <c r="A808" i="3"/>
  <c r="CY808" i="3"/>
  <c r="CZ808" i="3"/>
  <c r="DA808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FP26" i="1"/>
  <c r="FQ26" i="1"/>
  <c r="FR26" i="1"/>
  <c r="FS26" i="1"/>
  <c r="FT26" i="1"/>
  <c r="FU26" i="1"/>
  <c r="FV26" i="1"/>
  <c r="FW26" i="1"/>
  <c r="FX26" i="1"/>
  <c r="FY26" i="1"/>
  <c r="FZ26" i="1"/>
  <c r="GA26" i="1"/>
  <c r="GB26" i="1"/>
  <c r="GC26" i="1"/>
  <c r="GD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D28" i="1"/>
  <c r="E30" i="1"/>
  <c r="Z30" i="1"/>
  <c r="AA30" i="1"/>
  <c r="AM30" i="1"/>
  <c r="AN30" i="1"/>
  <c r="BD30" i="1"/>
  <c r="BE30" i="1"/>
  <c r="BF30" i="1"/>
  <c r="BG30" i="1"/>
  <c r="BH30" i="1"/>
  <c r="BI30" i="1"/>
  <c r="BJ30" i="1"/>
  <c r="BK30" i="1"/>
  <c r="BL30" i="1"/>
  <c r="BM30" i="1"/>
  <c r="BN30" i="1"/>
  <c r="BO30" i="1"/>
  <c r="BP30" i="1"/>
  <c r="BQ30" i="1"/>
  <c r="BR30" i="1"/>
  <c r="BS30" i="1"/>
  <c r="BT30" i="1"/>
  <c r="BU30" i="1"/>
  <c r="BV30" i="1"/>
  <c r="BW30" i="1"/>
  <c r="CM30" i="1"/>
  <c r="CN30" i="1"/>
  <c r="CO30" i="1"/>
  <c r="CP30" i="1"/>
  <c r="CQ30" i="1"/>
  <c r="CR30" i="1"/>
  <c r="CS30" i="1"/>
  <c r="CT30" i="1"/>
  <c r="CU30" i="1"/>
  <c r="CV30" i="1"/>
  <c r="CW30" i="1"/>
  <c r="CX30" i="1"/>
  <c r="CY30" i="1"/>
  <c r="CZ30" i="1"/>
  <c r="DA30" i="1"/>
  <c r="DB30" i="1"/>
  <c r="DC30" i="1"/>
  <c r="DD30" i="1"/>
  <c r="DE30" i="1"/>
  <c r="DF30" i="1"/>
  <c r="DR30" i="1"/>
  <c r="DS30" i="1"/>
  <c r="EE30" i="1"/>
  <c r="EF30" i="1"/>
  <c r="EV30" i="1"/>
  <c r="EW30" i="1"/>
  <c r="EX30" i="1"/>
  <c r="EY30" i="1"/>
  <c r="EZ30" i="1"/>
  <c r="FA30" i="1"/>
  <c r="FB30" i="1"/>
  <c r="FC30" i="1"/>
  <c r="FD30" i="1"/>
  <c r="FE30" i="1"/>
  <c r="FF30" i="1"/>
  <c r="FG30" i="1"/>
  <c r="FH30" i="1"/>
  <c r="FI30" i="1"/>
  <c r="FJ30" i="1"/>
  <c r="FK30" i="1"/>
  <c r="FL30" i="1"/>
  <c r="FM30" i="1"/>
  <c r="FN30" i="1"/>
  <c r="FO30" i="1"/>
  <c r="GE30" i="1"/>
  <c r="GF30" i="1"/>
  <c r="GG30" i="1"/>
  <c r="GH30" i="1"/>
  <c r="GI30" i="1"/>
  <c r="GJ30" i="1"/>
  <c r="GK30" i="1"/>
  <c r="GL30" i="1"/>
  <c r="GM30" i="1"/>
  <c r="GN30" i="1"/>
  <c r="GO30" i="1"/>
  <c r="GP30" i="1"/>
  <c r="GQ30" i="1"/>
  <c r="GR30" i="1"/>
  <c r="GS30" i="1"/>
  <c r="GT30" i="1"/>
  <c r="GU30" i="1"/>
  <c r="GV30" i="1"/>
  <c r="GW30" i="1"/>
  <c r="GX30" i="1"/>
  <c r="C32" i="1"/>
  <c r="D32" i="1"/>
  <c r="I32" i="1"/>
  <c r="P32" i="1"/>
  <c r="X32" i="1"/>
  <c r="AC32" i="1"/>
  <c r="AD32" i="1"/>
  <c r="CR32" i="1" s="1"/>
  <c r="Q32" i="1" s="1"/>
  <c r="AE32" i="1"/>
  <c r="AF32" i="1"/>
  <c r="AG32" i="1"/>
  <c r="AH32" i="1"/>
  <c r="CV32" i="1" s="1"/>
  <c r="U32" i="1" s="1"/>
  <c r="AI32" i="1"/>
  <c r="AJ32" i="1"/>
  <c r="CQ32" i="1"/>
  <c r="CS32" i="1"/>
  <c r="R32" i="1" s="1"/>
  <c r="GK32" i="1" s="1"/>
  <c r="CT32" i="1"/>
  <c r="S32" i="1" s="1"/>
  <c r="CZ32" i="1" s="1"/>
  <c r="Y32" i="1" s="1"/>
  <c r="CU32" i="1"/>
  <c r="T32" i="1" s="1"/>
  <c r="CW32" i="1"/>
  <c r="V32" i="1" s="1"/>
  <c r="CX32" i="1"/>
  <c r="W32" i="1" s="1"/>
  <c r="CY32" i="1"/>
  <c r="FR32" i="1"/>
  <c r="GL32" i="1"/>
  <c r="GO32" i="1"/>
  <c r="GP32" i="1"/>
  <c r="GV32" i="1"/>
  <c r="GX32" i="1"/>
  <c r="C33" i="1"/>
  <c r="D33" i="1"/>
  <c r="I33" i="1"/>
  <c r="U33" i="1"/>
  <c r="AC33" i="1"/>
  <c r="CQ33" i="1" s="1"/>
  <c r="P33" i="1" s="1"/>
  <c r="AE33" i="1"/>
  <c r="AF33" i="1"/>
  <c r="AG33" i="1"/>
  <c r="CU33" i="1" s="1"/>
  <c r="T33" i="1" s="1"/>
  <c r="AH33" i="1"/>
  <c r="AI33" i="1"/>
  <c r="CW33" i="1" s="1"/>
  <c r="V33" i="1" s="1"/>
  <c r="AJ33" i="1"/>
  <c r="CT33" i="1"/>
  <c r="S33" i="1" s="1"/>
  <c r="CV33" i="1"/>
  <c r="CX33" i="1"/>
  <c r="W33" i="1" s="1"/>
  <c r="FR33" i="1"/>
  <c r="GL33" i="1"/>
  <c r="GO33" i="1"/>
  <c r="GP33" i="1"/>
  <c r="GV33" i="1"/>
  <c r="GX33" i="1" s="1"/>
  <c r="I34" i="1"/>
  <c r="P34" i="1"/>
  <c r="T34" i="1"/>
  <c r="AC34" i="1"/>
  <c r="AD34" i="1"/>
  <c r="AE34" i="1"/>
  <c r="AF34" i="1"/>
  <c r="CT34" i="1" s="1"/>
  <c r="S34" i="1" s="1"/>
  <c r="AG34" i="1"/>
  <c r="AH34" i="1"/>
  <c r="CV34" i="1" s="1"/>
  <c r="U34" i="1" s="1"/>
  <c r="AI34" i="1"/>
  <c r="AJ34" i="1"/>
  <c r="CX34" i="1" s="1"/>
  <c r="W34" i="1" s="1"/>
  <c r="CQ34" i="1"/>
  <c r="CS34" i="1"/>
  <c r="R34" i="1" s="1"/>
  <c r="GK34" i="1" s="1"/>
  <c r="CU34" i="1"/>
  <c r="CW34" i="1"/>
  <c r="V34" i="1" s="1"/>
  <c r="FR34" i="1"/>
  <c r="GL34" i="1"/>
  <c r="GO34" i="1"/>
  <c r="GP34" i="1"/>
  <c r="GV34" i="1"/>
  <c r="GX34" i="1"/>
  <c r="I35" i="1"/>
  <c r="S35" i="1"/>
  <c r="W35" i="1"/>
  <c r="AC35" i="1"/>
  <c r="AE35" i="1"/>
  <c r="CS35" i="1" s="1"/>
  <c r="R35" i="1" s="1"/>
  <c r="GK35" i="1" s="1"/>
  <c r="AF35" i="1"/>
  <c r="AG35" i="1"/>
  <c r="CU35" i="1" s="1"/>
  <c r="T35" i="1" s="1"/>
  <c r="AH35" i="1"/>
  <c r="AI35" i="1"/>
  <c r="CW35" i="1" s="1"/>
  <c r="V35" i="1" s="1"/>
  <c r="AJ35" i="1"/>
  <c r="CT35" i="1"/>
  <c r="CV35" i="1"/>
  <c r="U35" i="1" s="1"/>
  <c r="CX35" i="1"/>
  <c r="FR35" i="1"/>
  <c r="GL35" i="1"/>
  <c r="GO35" i="1"/>
  <c r="GP35" i="1"/>
  <c r="GV35" i="1"/>
  <c r="GX35" i="1" s="1"/>
  <c r="C36" i="1"/>
  <c r="D36" i="1"/>
  <c r="I36" i="1"/>
  <c r="AC36" i="1"/>
  <c r="AD36" i="1"/>
  <c r="AE36" i="1"/>
  <c r="AF36" i="1"/>
  <c r="CT36" i="1" s="1"/>
  <c r="S36" i="1" s="1"/>
  <c r="CZ36" i="1" s="1"/>
  <c r="Y36" i="1" s="1"/>
  <c r="AG36" i="1"/>
  <c r="AH36" i="1"/>
  <c r="CV36" i="1" s="1"/>
  <c r="U36" i="1" s="1"/>
  <c r="AI36" i="1"/>
  <c r="AJ36" i="1"/>
  <c r="CX36" i="1" s="1"/>
  <c r="W36" i="1" s="1"/>
  <c r="CQ36" i="1"/>
  <c r="P36" i="1" s="1"/>
  <c r="CS36" i="1"/>
  <c r="R36" i="1" s="1"/>
  <c r="GK36" i="1" s="1"/>
  <c r="CU36" i="1"/>
  <c r="T36" i="1" s="1"/>
  <c r="CW36" i="1"/>
  <c r="V36" i="1" s="1"/>
  <c r="CY36" i="1"/>
  <c r="X36" i="1" s="1"/>
  <c r="FR36" i="1"/>
  <c r="GL36" i="1"/>
  <c r="GO36" i="1"/>
  <c r="GP36" i="1"/>
  <c r="GV36" i="1"/>
  <c r="GX36" i="1"/>
  <c r="C37" i="1"/>
  <c r="D37" i="1"/>
  <c r="I37" i="1"/>
  <c r="U37" i="1"/>
  <c r="AC37" i="1"/>
  <c r="CQ37" i="1" s="1"/>
  <c r="P37" i="1" s="1"/>
  <c r="AE37" i="1"/>
  <c r="AF37" i="1"/>
  <c r="AG37" i="1"/>
  <c r="CU37" i="1" s="1"/>
  <c r="T37" i="1" s="1"/>
  <c r="AH37" i="1"/>
  <c r="AI37" i="1"/>
  <c r="CW37" i="1" s="1"/>
  <c r="V37" i="1" s="1"/>
  <c r="AJ37" i="1"/>
  <c r="CT37" i="1"/>
  <c r="S37" i="1" s="1"/>
  <c r="CV37" i="1"/>
  <c r="CX37" i="1"/>
  <c r="W37" i="1" s="1"/>
  <c r="FR37" i="1"/>
  <c r="GL37" i="1"/>
  <c r="GO37" i="1"/>
  <c r="GP37" i="1"/>
  <c r="GV37" i="1"/>
  <c r="GX37" i="1" s="1"/>
  <c r="I38" i="1"/>
  <c r="P38" i="1"/>
  <c r="AC38" i="1"/>
  <c r="AD38" i="1"/>
  <c r="AE38" i="1"/>
  <c r="AF38" i="1"/>
  <c r="CT38" i="1" s="1"/>
  <c r="S38" i="1" s="1"/>
  <c r="AG38" i="1"/>
  <c r="AH38" i="1"/>
  <c r="CV38" i="1" s="1"/>
  <c r="U38" i="1" s="1"/>
  <c r="AI38" i="1"/>
  <c r="AJ38" i="1"/>
  <c r="CX38" i="1" s="1"/>
  <c r="W38" i="1" s="1"/>
  <c r="CQ38" i="1"/>
  <c r="CS38" i="1"/>
  <c r="R38" i="1" s="1"/>
  <c r="CU38" i="1"/>
  <c r="T38" i="1" s="1"/>
  <c r="CW38" i="1"/>
  <c r="V38" i="1" s="1"/>
  <c r="FR38" i="1"/>
  <c r="GL38" i="1"/>
  <c r="GO38" i="1"/>
  <c r="GP38" i="1"/>
  <c r="GV38" i="1"/>
  <c r="GX38" i="1"/>
  <c r="I39" i="1"/>
  <c r="S39" i="1"/>
  <c r="AC39" i="1"/>
  <c r="AE39" i="1"/>
  <c r="AD39" i="1" s="1"/>
  <c r="CR39" i="1" s="1"/>
  <c r="Q39" i="1" s="1"/>
  <c r="AF39" i="1"/>
  <c r="AG39" i="1"/>
  <c r="CU39" i="1" s="1"/>
  <c r="T39" i="1" s="1"/>
  <c r="AH39" i="1"/>
  <c r="AI39" i="1"/>
  <c r="AJ39" i="1"/>
  <c r="CS39" i="1"/>
  <c r="R39" i="1" s="1"/>
  <c r="CT39" i="1"/>
  <c r="CV39" i="1"/>
  <c r="U39" i="1" s="1"/>
  <c r="CW39" i="1"/>
  <c r="V39" i="1" s="1"/>
  <c r="CX39" i="1"/>
  <c r="W39" i="1" s="1"/>
  <c r="FR39" i="1"/>
  <c r="GK39" i="1"/>
  <c r="GL39" i="1"/>
  <c r="GO39" i="1"/>
  <c r="GP39" i="1"/>
  <c r="GV39" i="1"/>
  <c r="GX39" i="1"/>
  <c r="C40" i="1"/>
  <c r="D40" i="1"/>
  <c r="I40" i="1"/>
  <c r="X40" i="1"/>
  <c r="AC40" i="1"/>
  <c r="AB40" i="1" s="1"/>
  <c r="AD40" i="1"/>
  <c r="CR40" i="1" s="1"/>
  <c r="Q40" i="1" s="1"/>
  <c r="AE40" i="1"/>
  <c r="AF40" i="1"/>
  <c r="AG40" i="1"/>
  <c r="AH40" i="1"/>
  <c r="CV40" i="1" s="1"/>
  <c r="U40" i="1" s="1"/>
  <c r="AI40" i="1"/>
  <c r="AJ40" i="1"/>
  <c r="CQ40" i="1"/>
  <c r="P40" i="1" s="1"/>
  <c r="CP40" i="1" s="1"/>
  <c r="O40" i="1" s="1"/>
  <c r="CS40" i="1"/>
  <c r="R40" i="1" s="1"/>
  <c r="GK40" i="1" s="1"/>
  <c r="CT40" i="1"/>
  <c r="S40" i="1" s="1"/>
  <c r="CZ40" i="1" s="1"/>
  <c r="Y40" i="1" s="1"/>
  <c r="CU40" i="1"/>
  <c r="T40" i="1" s="1"/>
  <c r="CW40" i="1"/>
  <c r="V40" i="1" s="1"/>
  <c r="CX40" i="1"/>
  <c r="W40" i="1" s="1"/>
  <c r="CY40" i="1"/>
  <c r="FR40" i="1"/>
  <c r="GL40" i="1"/>
  <c r="GO40" i="1"/>
  <c r="GP40" i="1"/>
  <c r="GV40" i="1"/>
  <c r="GX40" i="1"/>
  <c r="C41" i="1"/>
  <c r="D41" i="1"/>
  <c r="I41" i="1"/>
  <c r="AC41" i="1"/>
  <c r="AE41" i="1"/>
  <c r="AF41" i="1"/>
  <c r="AG41" i="1"/>
  <c r="AH41" i="1"/>
  <c r="AI41" i="1"/>
  <c r="CW41" i="1" s="1"/>
  <c r="V41" i="1" s="1"/>
  <c r="AJ41" i="1"/>
  <c r="CQ41" i="1"/>
  <c r="P41" i="1" s="1"/>
  <c r="CT41" i="1"/>
  <c r="S41" i="1" s="1"/>
  <c r="CU41" i="1"/>
  <c r="T41" i="1" s="1"/>
  <c r="CV41" i="1"/>
  <c r="U41" i="1" s="1"/>
  <c r="CX41" i="1"/>
  <c r="W41" i="1" s="1"/>
  <c r="FR41" i="1"/>
  <c r="GL41" i="1"/>
  <c r="GO41" i="1"/>
  <c r="GP41" i="1"/>
  <c r="GV41" i="1"/>
  <c r="GX41" i="1" s="1"/>
  <c r="C42" i="1"/>
  <c r="D42" i="1"/>
  <c r="I42" i="1"/>
  <c r="CX27" i="3" s="1"/>
  <c r="R42" i="1"/>
  <c r="GK42" i="1" s="1"/>
  <c r="AB42" i="1"/>
  <c r="AC42" i="1"/>
  <c r="AE42" i="1"/>
  <c r="AD42" i="1" s="1"/>
  <c r="CR42" i="1" s="1"/>
  <c r="Q42" i="1" s="1"/>
  <c r="AF42" i="1"/>
  <c r="CT42" i="1" s="1"/>
  <c r="S42" i="1" s="1"/>
  <c r="AG42" i="1"/>
  <c r="AH42" i="1"/>
  <c r="AI42" i="1"/>
  <c r="AJ42" i="1"/>
  <c r="CX42" i="1" s="1"/>
  <c r="W42" i="1" s="1"/>
  <c r="CQ42" i="1"/>
  <c r="P42" i="1" s="1"/>
  <c r="CP42" i="1" s="1"/>
  <c r="O42" i="1" s="1"/>
  <c r="CS42" i="1"/>
  <c r="CU42" i="1"/>
  <c r="T42" i="1" s="1"/>
  <c r="CV42" i="1"/>
  <c r="U42" i="1" s="1"/>
  <c r="CW42" i="1"/>
  <c r="V42" i="1" s="1"/>
  <c r="FR42" i="1"/>
  <c r="GL42" i="1"/>
  <c r="GO42" i="1"/>
  <c r="GP42" i="1"/>
  <c r="GV42" i="1"/>
  <c r="GX42" i="1"/>
  <c r="C43" i="1"/>
  <c r="D43" i="1"/>
  <c r="I43" i="1"/>
  <c r="CX28" i="3" s="1"/>
  <c r="S43" i="1"/>
  <c r="AC43" i="1"/>
  <c r="AE43" i="1"/>
  <c r="AD43" i="1" s="1"/>
  <c r="CR43" i="1" s="1"/>
  <c r="Q43" i="1" s="1"/>
  <c r="AF43" i="1"/>
  <c r="AG43" i="1"/>
  <c r="CU43" i="1" s="1"/>
  <c r="T43" i="1" s="1"/>
  <c r="AH43" i="1"/>
  <c r="AI43" i="1"/>
  <c r="AJ43" i="1"/>
  <c r="CS43" i="1"/>
  <c r="R43" i="1" s="1"/>
  <c r="CT43" i="1"/>
  <c r="CV43" i="1"/>
  <c r="U43" i="1" s="1"/>
  <c r="CW43" i="1"/>
  <c r="V43" i="1" s="1"/>
  <c r="CX43" i="1"/>
  <c r="W43" i="1" s="1"/>
  <c r="FR43" i="1"/>
  <c r="GK43" i="1"/>
  <c r="GL43" i="1"/>
  <c r="GO43" i="1"/>
  <c r="GP43" i="1"/>
  <c r="GV43" i="1"/>
  <c r="GX43" i="1"/>
  <c r="C44" i="1"/>
  <c r="D44" i="1"/>
  <c r="AC44" i="1"/>
  <c r="AE44" i="1"/>
  <c r="AF44" i="1"/>
  <c r="CT44" i="1" s="1"/>
  <c r="S44" i="1" s="1"/>
  <c r="AG44" i="1"/>
  <c r="AH44" i="1"/>
  <c r="AI44" i="1"/>
  <c r="CW44" i="1" s="1"/>
  <c r="V44" i="1" s="1"/>
  <c r="AJ44" i="1"/>
  <c r="CX44" i="1" s="1"/>
  <c r="W44" i="1" s="1"/>
  <c r="CQ44" i="1"/>
  <c r="P44" i="1" s="1"/>
  <c r="CU44" i="1"/>
  <c r="T44" i="1" s="1"/>
  <c r="CV44" i="1"/>
  <c r="U44" i="1" s="1"/>
  <c r="FR44" i="1"/>
  <c r="GL44" i="1"/>
  <c r="GO44" i="1"/>
  <c r="GP44" i="1"/>
  <c r="GV44" i="1"/>
  <c r="GX44" i="1" s="1"/>
  <c r="C45" i="1"/>
  <c r="D45" i="1"/>
  <c r="S45" i="1"/>
  <c r="AC45" i="1"/>
  <c r="AD45" i="1"/>
  <c r="CR45" i="1" s="1"/>
  <c r="Q45" i="1" s="1"/>
  <c r="AE45" i="1"/>
  <c r="AF45" i="1"/>
  <c r="AG45" i="1"/>
  <c r="CU45" i="1" s="1"/>
  <c r="T45" i="1" s="1"/>
  <c r="AH45" i="1"/>
  <c r="CV45" i="1" s="1"/>
  <c r="U45" i="1" s="1"/>
  <c r="AI45" i="1"/>
  <c r="AJ45" i="1"/>
  <c r="CS45" i="1"/>
  <c r="R45" i="1" s="1"/>
  <c r="CT45" i="1"/>
  <c r="CW45" i="1"/>
  <c r="V45" i="1" s="1"/>
  <c r="CX45" i="1"/>
  <c r="W45" i="1" s="1"/>
  <c r="FR45" i="1"/>
  <c r="GK45" i="1"/>
  <c r="GL45" i="1"/>
  <c r="GO45" i="1"/>
  <c r="GP45" i="1"/>
  <c r="GV45" i="1"/>
  <c r="GX45" i="1"/>
  <c r="C46" i="1"/>
  <c r="D46" i="1"/>
  <c r="I46" i="1"/>
  <c r="X46" i="1"/>
  <c r="AC46" i="1"/>
  <c r="AB46" i="1" s="1"/>
  <c r="AD46" i="1"/>
  <c r="CR46" i="1" s="1"/>
  <c r="Q46" i="1" s="1"/>
  <c r="AE46" i="1"/>
  <c r="AF46" i="1"/>
  <c r="AG46" i="1"/>
  <c r="AH46" i="1"/>
  <c r="CV46" i="1" s="1"/>
  <c r="U46" i="1" s="1"/>
  <c r="AI46" i="1"/>
  <c r="AJ46" i="1"/>
  <c r="CQ46" i="1"/>
  <c r="P46" i="1" s="1"/>
  <c r="CP46" i="1" s="1"/>
  <c r="O46" i="1" s="1"/>
  <c r="CS46" i="1"/>
  <c r="R46" i="1" s="1"/>
  <c r="GK46" i="1" s="1"/>
  <c r="CT46" i="1"/>
  <c r="S46" i="1" s="1"/>
  <c r="CZ46" i="1" s="1"/>
  <c r="Y46" i="1" s="1"/>
  <c r="CU46" i="1"/>
  <c r="T46" i="1" s="1"/>
  <c r="CW46" i="1"/>
  <c r="V46" i="1" s="1"/>
  <c r="CX46" i="1"/>
  <c r="W46" i="1" s="1"/>
  <c r="CY46" i="1"/>
  <c r="FR46" i="1"/>
  <c r="GL46" i="1"/>
  <c r="GO46" i="1"/>
  <c r="GP46" i="1"/>
  <c r="GV46" i="1"/>
  <c r="GX46" i="1"/>
  <c r="C47" i="1"/>
  <c r="D47" i="1"/>
  <c r="I47" i="1"/>
  <c r="AC47" i="1"/>
  <c r="AE47" i="1"/>
  <c r="AF47" i="1"/>
  <c r="AG47" i="1"/>
  <c r="AH47" i="1"/>
  <c r="AI47" i="1"/>
  <c r="CW47" i="1" s="1"/>
  <c r="V47" i="1" s="1"/>
  <c r="AJ47" i="1"/>
  <c r="CQ47" i="1"/>
  <c r="P47" i="1" s="1"/>
  <c r="CT47" i="1"/>
  <c r="S47" i="1" s="1"/>
  <c r="CU47" i="1"/>
  <c r="T47" i="1" s="1"/>
  <c r="CV47" i="1"/>
  <c r="U47" i="1" s="1"/>
  <c r="CX47" i="1"/>
  <c r="W47" i="1" s="1"/>
  <c r="FR47" i="1"/>
  <c r="GL47" i="1"/>
  <c r="GO47" i="1"/>
  <c r="GP47" i="1"/>
  <c r="GV47" i="1"/>
  <c r="GX47" i="1" s="1"/>
  <c r="C48" i="1"/>
  <c r="D48" i="1"/>
  <c r="I48" i="1"/>
  <c r="S48" i="1"/>
  <c r="AC48" i="1"/>
  <c r="AE48" i="1"/>
  <c r="AF48" i="1"/>
  <c r="AG48" i="1"/>
  <c r="AH48" i="1"/>
  <c r="AI48" i="1"/>
  <c r="CW48" i="1" s="1"/>
  <c r="V48" i="1" s="1"/>
  <c r="AJ48" i="1"/>
  <c r="CQ48" i="1"/>
  <c r="P48" i="1" s="1"/>
  <c r="CT48" i="1"/>
  <c r="CU48" i="1"/>
  <c r="T48" i="1" s="1"/>
  <c r="CV48" i="1"/>
  <c r="U48" i="1" s="1"/>
  <c r="CX48" i="1"/>
  <c r="W48" i="1" s="1"/>
  <c r="FR48" i="1"/>
  <c r="GL48" i="1"/>
  <c r="GO48" i="1"/>
  <c r="GP48" i="1"/>
  <c r="GV48" i="1"/>
  <c r="GX48" i="1" s="1"/>
  <c r="C49" i="1"/>
  <c r="D49" i="1"/>
  <c r="I49" i="1"/>
  <c r="V49" i="1" s="1"/>
  <c r="R49" i="1"/>
  <c r="GK49" i="1" s="1"/>
  <c r="AC49" i="1"/>
  <c r="AE49" i="1"/>
  <c r="AD49" i="1" s="1"/>
  <c r="AF49" i="1"/>
  <c r="CT49" i="1" s="1"/>
  <c r="AG49" i="1"/>
  <c r="AH49" i="1"/>
  <c r="AI49" i="1"/>
  <c r="AJ49" i="1"/>
  <c r="CX49" i="1" s="1"/>
  <c r="CQ49" i="1"/>
  <c r="CS49" i="1"/>
  <c r="CU49" i="1"/>
  <c r="T49" i="1" s="1"/>
  <c r="CV49" i="1"/>
  <c r="CW49" i="1"/>
  <c r="FR49" i="1"/>
  <c r="GL49" i="1"/>
  <c r="GO49" i="1"/>
  <c r="GP49" i="1"/>
  <c r="GV49" i="1"/>
  <c r="C50" i="1"/>
  <c r="D50" i="1"/>
  <c r="I50" i="1"/>
  <c r="CX85" i="3" s="1"/>
  <c r="AC50" i="1"/>
  <c r="AE50" i="1"/>
  <c r="AD50" i="1" s="1"/>
  <c r="CR50" i="1" s="1"/>
  <c r="Q50" i="1" s="1"/>
  <c r="AF50" i="1"/>
  <c r="AG50" i="1"/>
  <c r="CU50" i="1" s="1"/>
  <c r="T50" i="1" s="1"/>
  <c r="AH50" i="1"/>
  <c r="AI50" i="1"/>
  <c r="AJ50" i="1"/>
  <c r="CS50" i="1"/>
  <c r="R50" i="1" s="1"/>
  <c r="GK50" i="1" s="1"/>
  <c r="CT50" i="1"/>
  <c r="S50" i="1" s="1"/>
  <c r="CV50" i="1"/>
  <c r="U50" i="1" s="1"/>
  <c r="CW50" i="1"/>
  <c r="V50" i="1" s="1"/>
  <c r="CX50" i="1"/>
  <c r="W50" i="1" s="1"/>
  <c r="FR50" i="1"/>
  <c r="GL50" i="1"/>
  <c r="GO50" i="1"/>
  <c r="GP50" i="1"/>
  <c r="GV50" i="1"/>
  <c r="GX50" i="1"/>
  <c r="C51" i="1"/>
  <c r="D51" i="1"/>
  <c r="I51" i="1"/>
  <c r="CX86" i="3" s="1"/>
  <c r="P51" i="1"/>
  <c r="T51" i="1"/>
  <c r="AC51" i="1"/>
  <c r="AD51" i="1"/>
  <c r="CR51" i="1" s="1"/>
  <c r="Q51" i="1" s="1"/>
  <c r="AE51" i="1"/>
  <c r="AF51" i="1"/>
  <c r="AG51" i="1"/>
  <c r="AH51" i="1"/>
  <c r="CV51" i="1" s="1"/>
  <c r="U51" i="1" s="1"/>
  <c r="AI51" i="1"/>
  <c r="AJ51" i="1"/>
  <c r="CQ51" i="1"/>
  <c r="CS51" i="1"/>
  <c r="R51" i="1" s="1"/>
  <c r="GK51" i="1" s="1"/>
  <c r="CT51" i="1"/>
  <c r="S51" i="1" s="1"/>
  <c r="CZ51" i="1" s="1"/>
  <c r="Y51" i="1" s="1"/>
  <c r="CU51" i="1"/>
  <c r="CW51" i="1"/>
  <c r="V51" i="1" s="1"/>
  <c r="CX51" i="1"/>
  <c r="W51" i="1" s="1"/>
  <c r="CY51" i="1"/>
  <c r="X51" i="1" s="1"/>
  <c r="FR51" i="1"/>
  <c r="GL51" i="1"/>
  <c r="GO51" i="1"/>
  <c r="GP51" i="1"/>
  <c r="GV51" i="1"/>
  <c r="GX51" i="1"/>
  <c r="C52" i="1"/>
  <c r="D52" i="1"/>
  <c r="I52" i="1"/>
  <c r="AC52" i="1"/>
  <c r="AE52" i="1"/>
  <c r="AF52" i="1"/>
  <c r="AG52" i="1"/>
  <c r="AH52" i="1"/>
  <c r="AI52" i="1"/>
  <c r="CW52" i="1" s="1"/>
  <c r="V52" i="1" s="1"/>
  <c r="AJ52" i="1"/>
  <c r="CQ52" i="1"/>
  <c r="P52" i="1" s="1"/>
  <c r="CT52" i="1"/>
  <c r="S52" i="1" s="1"/>
  <c r="CU52" i="1"/>
  <c r="T52" i="1" s="1"/>
  <c r="CV52" i="1"/>
  <c r="U52" i="1" s="1"/>
  <c r="CX52" i="1"/>
  <c r="W52" i="1" s="1"/>
  <c r="FR52" i="1"/>
  <c r="GL52" i="1"/>
  <c r="GO52" i="1"/>
  <c r="GP52" i="1"/>
  <c r="GV52" i="1"/>
  <c r="GX52" i="1" s="1"/>
  <c r="C53" i="1"/>
  <c r="D53" i="1"/>
  <c r="I53" i="1"/>
  <c r="V53" i="1" s="1"/>
  <c r="R53" i="1"/>
  <c r="GK53" i="1" s="1"/>
  <c r="AC53" i="1"/>
  <c r="AE53" i="1"/>
  <c r="AD53" i="1" s="1"/>
  <c r="AF53" i="1"/>
  <c r="CT53" i="1" s="1"/>
  <c r="AG53" i="1"/>
  <c r="AH53" i="1"/>
  <c r="AI53" i="1"/>
  <c r="AJ53" i="1"/>
  <c r="CX53" i="1" s="1"/>
  <c r="CQ53" i="1"/>
  <c r="CS53" i="1"/>
  <c r="CU53" i="1"/>
  <c r="T53" i="1" s="1"/>
  <c r="CV53" i="1"/>
  <c r="CW53" i="1"/>
  <c r="FR53" i="1"/>
  <c r="GL53" i="1"/>
  <c r="GO53" i="1"/>
  <c r="GP53" i="1"/>
  <c r="GV53" i="1"/>
  <c r="I54" i="1"/>
  <c r="U54" i="1"/>
  <c r="AC54" i="1"/>
  <c r="AE54" i="1"/>
  <c r="AF54" i="1"/>
  <c r="AG54" i="1"/>
  <c r="AH54" i="1"/>
  <c r="AI54" i="1"/>
  <c r="CW54" i="1" s="1"/>
  <c r="V54" i="1" s="1"/>
  <c r="AJ54" i="1"/>
  <c r="CQ54" i="1"/>
  <c r="P54" i="1" s="1"/>
  <c r="CT54" i="1"/>
  <c r="S54" i="1" s="1"/>
  <c r="CU54" i="1"/>
  <c r="T54" i="1" s="1"/>
  <c r="CV54" i="1"/>
  <c r="CX54" i="1"/>
  <c r="W54" i="1" s="1"/>
  <c r="FR54" i="1"/>
  <c r="GL54" i="1"/>
  <c r="GO54" i="1"/>
  <c r="GP54" i="1"/>
  <c r="GV54" i="1"/>
  <c r="GX54" i="1" s="1"/>
  <c r="AC55" i="1"/>
  <c r="AB55" i="1" s="1"/>
  <c r="AD55" i="1"/>
  <c r="CR55" i="1" s="1"/>
  <c r="AE55" i="1"/>
  <c r="AF55" i="1"/>
  <c r="AG55" i="1"/>
  <c r="AH55" i="1"/>
  <c r="CV55" i="1" s="1"/>
  <c r="AI55" i="1"/>
  <c r="AJ55" i="1"/>
  <c r="CQ55" i="1"/>
  <c r="CS55" i="1"/>
  <c r="CT55" i="1"/>
  <c r="CU55" i="1"/>
  <c r="CW55" i="1"/>
  <c r="CX55" i="1"/>
  <c r="FR55" i="1"/>
  <c r="GL55" i="1"/>
  <c r="GO55" i="1"/>
  <c r="GP55" i="1"/>
  <c r="GV55" i="1"/>
  <c r="I56" i="1"/>
  <c r="S56" i="1"/>
  <c r="W56" i="1"/>
  <c r="AC56" i="1"/>
  <c r="AE56" i="1"/>
  <c r="AD56" i="1" s="1"/>
  <c r="CR56" i="1" s="1"/>
  <c r="Q56" i="1" s="1"/>
  <c r="AF56" i="1"/>
  <c r="AG56" i="1"/>
  <c r="CU56" i="1" s="1"/>
  <c r="T56" i="1" s="1"/>
  <c r="AH56" i="1"/>
  <c r="AI56" i="1"/>
  <c r="AJ56" i="1"/>
  <c r="CS56" i="1"/>
  <c r="R56" i="1" s="1"/>
  <c r="CT56" i="1"/>
  <c r="CV56" i="1"/>
  <c r="U56" i="1" s="1"/>
  <c r="CW56" i="1"/>
  <c r="V56" i="1" s="1"/>
  <c r="CX56" i="1"/>
  <c r="FR56" i="1"/>
  <c r="GK56" i="1"/>
  <c r="GL56" i="1"/>
  <c r="GO56" i="1"/>
  <c r="GP56" i="1"/>
  <c r="GV56" i="1"/>
  <c r="GX56" i="1"/>
  <c r="AB57" i="1"/>
  <c r="AC57" i="1"/>
  <c r="AE57" i="1"/>
  <c r="AD57" i="1" s="1"/>
  <c r="CR57" i="1" s="1"/>
  <c r="AF57" i="1"/>
  <c r="CT57" i="1" s="1"/>
  <c r="AG57" i="1"/>
  <c r="AH57" i="1"/>
  <c r="AI57" i="1"/>
  <c r="AJ57" i="1"/>
  <c r="CX57" i="1" s="1"/>
  <c r="CQ57" i="1"/>
  <c r="CS57" i="1"/>
  <c r="CU57" i="1"/>
  <c r="CV57" i="1"/>
  <c r="CW57" i="1"/>
  <c r="FR57" i="1"/>
  <c r="GL57" i="1"/>
  <c r="GO57" i="1"/>
  <c r="GP57" i="1"/>
  <c r="GV57" i="1"/>
  <c r="C58" i="1"/>
  <c r="D58" i="1"/>
  <c r="I58" i="1"/>
  <c r="I62" i="1" s="1"/>
  <c r="S58" i="1"/>
  <c r="W58" i="1"/>
  <c r="AC58" i="1"/>
  <c r="AE58" i="1"/>
  <c r="AD58" i="1" s="1"/>
  <c r="CR58" i="1" s="1"/>
  <c r="Q58" i="1" s="1"/>
  <c r="AF58" i="1"/>
  <c r="AG58" i="1"/>
  <c r="CU58" i="1" s="1"/>
  <c r="T58" i="1" s="1"/>
  <c r="AH58" i="1"/>
  <c r="AI58" i="1"/>
  <c r="AJ58" i="1"/>
  <c r="CS58" i="1"/>
  <c r="R58" i="1" s="1"/>
  <c r="CT58" i="1"/>
  <c r="CV58" i="1"/>
  <c r="U58" i="1" s="1"/>
  <c r="CW58" i="1"/>
  <c r="V58" i="1" s="1"/>
  <c r="CX58" i="1"/>
  <c r="FR58" i="1"/>
  <c r="GK58" i="1"/>
  <c r="GL58" i="1"/>
  <c r="GO58" i="1"/>
  <c r="GP58" i="1"/>
  <c r="GV58" i="1"/>
  <c r="GX58" i="1"/>
  <c r="C59" i="1"/>
  <c r="D59" i="1"/>
  <c r="I59" i="1"/>
  <c r="CX122" i="3" s="1"/>
  <c r="AC59" i="1"/>
  <c r="AB59" i="1" s="1"/>
  <c r="AD59" i="1"/>
  <c r="CR59" i="1" s="1"/>
  <c r="Q59" i="1" s="1"/>
  <c r="AE59" i="1"/>
  <c r="AF59" i="1"/>
  <c r="AG59" i="1"/>
  <c r="AH59" i="1"/>
  <c r="CV59" i="1" s="1"/>
  <c r="U59" i="1" s="1"/>
  <c r="AI59" i="1"/>
  <c r="AJ59" i="1"/>
  <c r="CQ59" i="1"/>
  <c r="P59" i="1" s="1"/>
  <c r="CP59" i="1" s="1"/>
  <c r="O59" i="1" s="1"/>
  <c r="CS59" i="1"/>
  <c r="R59" i="1" s="1"/>
  <c r="GK59" i="1" s="1"/>
  <c r="CT59" i="1"/>
  <c r="S59" i="1" s="1"/>
  <c r="CU59" i="1"/>
  <c r="T59" i="1" s="1"/>
  <c r="CW59" i="1"/>
  <c r="V59" i="1" s="1"/>
  <c r="CX59" i="1"/>
  <c r="W59" i="1" s="1"/>
  <c r="FR59" i="1"/>
  <c r="GL59" i="1"/>
  <c r="GO59" i="1"/>
  <c r="GP59" i="1"/>
  <c r="GV59" i="1"/>
  <c r="GX59" i="1"/>
  <c r="I60" i="1"/>
  <c r="S60" i="1"/>
  <c r="W60" i="1"/>
  <c r="AC60" i="1"/>
  <c r="AE60" i="1"/>
  <c r="AD60" i="1" s="1"/>
  <c r="CR60" i="1" s="1"/>
  <c r="Q60" i="1" s="1"/>
  <c r="AF60" i="1"/>
  <c r="AG60" i="1"/>
  <c r="CU60" i="1" s="1"/>
  <c r="T60" i="1" s="1"/>
  <c r="AH60" i="1"/>
  <c r="AI60" i="1"/>
  <c r="AJ60" i="1"/>
  <c r="CS60" i="1"/>
  <c r="R60" i="1" s="1"/>
  <c r="CT60" i="1"/>
  <c r="CV60" i="1"/>
  <c r="U60" i="1" s="1"/>
  <c r="CW60" i="1"/>
  <c r="V60" i="1" s="1"/>
  <c r="CX60" i="1"/>
  <c r="FR60" i="1"/>
  <c r="GK60" i="1"/>
  <c r="GL60" i="1"/>
  <c r="GO60" i="1"/>
  <c r="GP60" i="1"/>
  <c r="GV60" i="1"/>
  <c r="GX60" i="1"/>
  <c r="I61" i="1"/>
  <c r="AB61" i="1"/>
  <c r="AC61" i="1"/>
  <c r="AE61" i="1"/>
  <c r="AD61" i="1" s="1"/>
  <c r="CR61" i="1" s="1"/>
  <c r="AF61" i="1"/>
  <c r="CT61" i="1" s="1"/>
  <c r="S61" i="1" s="1"/>
  <c r="AG61" i="1"/>
  <c r="AH61" i="1"/>
  <c r="AI61" i="1"/>
  <c r="AJ61" i="1"/>
  <c r="CX61" i="1" s="1"/>
  <c r="W61" i="1" s="1"/>
  <c r="CQ61" i="1"/>
  <c r="P61" i="1" s="1"/>
  <c r="CS61" i="1"/>
  <c r="R61" i="1" s="1"/>
  <c r="GK61" i="1" s="1"/>
  <c r="CU61" i="1"/>
  <c r="CV61" i="1"/>
  <c r="U61" i="1" s="1"/>
  <c r="CW61" i="1"/>
  <c r="V61" i="1" s="1"/>
  <c r="FR61" i="1"/>
  <c r="GL61" i="1"/>
  <c r="GO61" i="1"/>
  <c r="GP61" i="1"/>
  <c r="GV61" i="1"/>
  <c r="GX61" i="1"/>
  <c r="U62" i="1"/>
  <c r="AC62" i="1"/>
  <c r="AE62" i="1"/>
  <c r="AF62" i="1"/>
  <c r="AG62" i="1"/>
  <c r="AH62" i="1"/>
  <c r="AI62" i="1"/>
  <c r="CW62" i="1" s="1"/>
  <c r="V62" i="1" s="1"/>
  <c r="AJ62" i="1"/>
  <c r="CQ62" i="1"/>
  <c r="P62" i="1" s="1"/>
  <c r="CT62" i="1"/>
  <c r="S62" i="1" s="1"/>
  <c r="CU62" i="1"/>
  <c r="T62" i="1" s="1"/>
  <c r="CV62" i="1"/>
  <c r="CX62" i="1"/>
  <c r="W62" i="1" s="1"/>
  <c r="FR62" i="1"/>
  <c r="GL62" i="1"/>
  <c r="GO62" i="1"/>
  <c r="GP62" i="1"/>
  <c r="GV62" i="1"/>
  <c r="GX62" i="1" s="1"/>
  <c r="I63" i="1"/>
  <c r="P63" i="1"/>
  <c r="CP63" i="1" s="1"/>
  <c r="O63" i="1" s="1"/>
  <c r="T63" i="1"/>
  <c r="AC63" i="1"/>
  <c r="AD63" i="1"/>
  <c r="CR63" i="1" s="1"/>
  <c r="Q63" i="1" s="1"/>
  <c r="AE63" i="1"/>
  <c r="AF63" i="1"/>
  <c r="AG63" i="1"/>
  <c r="AH63" i="1"/>
  <c r="CV63" i="1" s="1"/>
  <c r="U63" i="1" s="1"/>
  <c r="AI63" i="1"/>
  <c r="AJ63" i="1"/>
  <c r="CQ63" i="1"/>
  <c r="CS63" i="1"/>
  <c r="R63" i="1" s="1"/>
  <c r="CT63" i="1"/>
  <c r="S63" i="1" s="1"/>
  <c r="CU63" i="1"/>
  <c r="CW63" i="1"/>
  <c r="V63" i="1" s="1"/>
  <c r="CX63" i="1"/>
  <c r="W63" i="1" s="1"/>
  <c r="FR63" i="1"/>
  <c r="GL63" i="1"/>
  <c r="GO63" i="1"/>
  <c r="GP63" i="1"/>
  <c r="GV63" i="1"/>
  <c r="GX63" i="1"/>
  <c r="I64" i="1"/>
  <c r="AC64" i="1"/>
  <c r="AE64" i="1"/>
  <c r="AD64" i="1" s="1"/>
  <c r="CR64" i="1" s="1"/>
  <c r="Q64" i="1" s="1"/>
  <c r="AF64" i="1"/>
  <c r="AG64" i="1"/>
  <c r="CU64" i="1" s="1"/>
  <c r="T64" i="1" s="1"/>
  <c r="AH64" i="1"/>
  <c r="AI64" i="1"/>
  <c r="AJ64" i="1"/>
  <c r="CS64" i="1"/>
  <c r="R64" i="1" s="1"/>
  <c r="GK64" i="1" s="1"/>
  <c r="CT64" i="1"/>
  <c r="S64" i="1" s="1"/>
  <c r="CV64" i="1"/>
  <c r="U64" i="1" s="1"/>
  <c r="CW64" i="1"/>
  <c r="V64" i="1" s="1"/>
  <c r="CX64" i="1"/>
  <c r="W64" i="1" s="1"/>
  <c r="FR64" i="1"/>
  <c r="GL64" i="1"/>
  <c r="GO64" i="1"/>
  <c r="GP64" i="1"/>
  <c r="GV64" i="1"/>
  <c r="GX64" i="1"/>
  <c r="I65" i="1"/>
  <c r="GX65" i="1" s="1"/>
  <c r="AB65" i="1"/>
  <c r="AC65" i="1"/>
  <c r="AE65" i="1"/>
  <c r="AD65" i="1" s="1"/>
  <c r="CR65" i="1" s="1"/>
  <c r="AF65" i="1"/>
  <c r="CT65" i="1" s="1"/>
  <c r="AG65" i="1"/>
  <c r="AH65" i="1"/>
  <c r="AI65" i="1"/>
  <c r="AJ65" i="1"/>
  <c r="CX65" i="1" s="1"/>
  <c r="CQ65" i="1"/>
  <c r="CS65" i="1"/>
  <c r="CU65" i="1"/>
  <c r="CV65" i="1"/>
  <c r="CW65" i="1"/>
  <c r="V65" i="1" s="1"/>
  <c r="FR65" i="1"/>
  <c r="GL65" i="1"/>
  <c r="GO65" i="1"/>
  <c r="GP65" i="1"/>
  <c r="GV65" i="1"/>
  <c r="I66" i="1"/>
  <c r="U66" i="1"/>
  <c r="AC66" i="1"/>
  <c r="AE66" i="1"/>
  <c r="AF66" i="1"/>
  <c r="AG66" i="1"/>
  <c r="AH66" i="1"/>
  <c r="AI66" i="1"/>
  <c r="CW66" i="1" s="1"/>
  <c r="V66" i="1" s="1"/>
  <c r="AJ66" i="1"/>
  <c r="CQ66" i="1"/>
  <c r="P66" i="1" s="1"/>
  <c r="CT66" i="1"/>
  <c r="S66" i="1" s="1"/>
  <c r="CU66" i="1"/>
  <c r="T66" i="1" s="1"/>
  <c r="CV66" i="1"/>
  <c r="CX66" i="1"/>
  <c r="W66" i="1" s="1"/>
  <c r="FR66" i="1"/>
  <c r="GL66" i="1"/>
  <c r="GO66" i="1"/>
  <c r="GP66" i="1"/>
  <c r="GV66" i="1"/>
  <c r="GX66" i="1" s="1"/>
  <c r="I67" i="1"/>
  <c r="P67" i="1"/>
  <c r="CP67" i="1" s="1"/>
  <c r="O67" i="1" s="1"/>
  <c r="T67" i="1"/>
  <c r="AC67" i="1"/>
  <c r="AD67" i="1"/>
  <c r="CR67" i="1" s="1"/>
  <c r="Q67" i="1" s="1"/>
  <c r="AE67" i="1"/>
  <c r="AF67" i="1"/>
  <c r="AG67" i="1"/>
  <c r="AH67" i="1"/>
  <c r="CV67" i="1" s="1"/>
  <c r="U67" i="1" s="1"/>
  <c r="AI67" i="1"/>
  <c r="AJ67" i="1"/>
  <c r="CQ67" i="1"/>
  <c r="CS67" i="1"/>
  <c r="R67" i="1" s="1"/>
  <c r="CT67" i="1"/>
  <c r="S67" i="1" s="1"/>
  <c r="CU67" i="1"/>
  <c r="CW67" i="1"/>
  <c r="V67" i="1" s="1"/>
  <c r="CX67" i="1"/>
  <c r="W67" i="1" s="1"/>
  <c r="FR67" i="1"/>
  <c r="GL67" i="1"/>
  <c r="GO67" i="1"/>
  <c r="GP67" i="1"/>
  <c r="GV67" i="1"/>
  <c r="GX67" i="1"/>
  <c r="I68" i="1"/>
  <c r="AC68" i="1"/>
  <c r="AE68" i="1"/>
  <c r="AD68" i="1" s="1"/>
  <c r="CR68" i="1" s="1"/>
  <c r="Q68" i="1" s="1"/>
  <c r="AF68" i="1"/>
  <c r="AG68" i="1"/>
  <c r="CU68" i="1" s="1"/>
  <c r="T68" i="1" s="1"/>
  <c r="AH68" i="1"/>
  <c r="AI68" i="1"/>
  <c r="AJ68" i="1"/>
  <c r="CS68" i="1"/>
  <c r="R68" i="1" s="1"/>
  <c r="GK68" i="1" s="1"/>
  <c r="CT68" i="1"/>
  <c r="S68" i="1" s="1"/>
  <c r="CV68" i="1"/>
  <c r="U68" i="1" s="1"/>
  <c r="CW68" i="1"/>
  <c r="V68" i="1" s="1"/>
  <c r="CX68" i="1"/>
  <c r="W68" i="1" s="1"/>
  <c r="FR68" i="1"/>
  <c r="GL68" i="1"/>
  <c r="GO68" i="1"/>
  <c r="GP68" i="1"/>
  <c r="GV68" i="1"/>
  <c r="GX68" i="1"/>
  <c r="I69" i="1"/>
  <c r="AB69" i="1"/>
  <c r="AC69" i="1"/>
  <c r="CQ69" i="1" s="1"/>
  <c r="P69" i="1" s="1"/>
  <c r="AE69" i="1"/>
  <c r="AD69" i="1" s="1"/>
  <c r="CR69" i="1" s="1"/>
  <c r="AF69" i="1"/>
  <c r="CT69" i="1" s="1"/>
  <c r="AG69" i="1"/>
  <c r="CU69" i="1" s="1"/>
  <c r="AH69" i="1"/>
  <c r="AI69" i="1"/>
  <c r="AJ69" i="1"/>
  <c r="CX69" i="1" s="1"/>
  <c r="CS69" i="1"/>
  <c r="R69" i="1" s="1"/>
  <c r="GK69" i="1" s="1"/>
  <c r="CV69" i="1"/>
  <c r="U69" i="1" s="1"/>
  <c r="CW69" i="1"/>
  <c r="V69" i="1" s="1"/>
  <c r="FR69" i="1"/>
  <c r="GL69" i="1"/>
  <c r="GO69" i="1"/>
  <c r="GP69" i="1"/>
  <c r="GV69" i="1"/>
  <c r="GX69" i="1"/>
  <c r="C70" i="1"/>
  <c r="D70" i="1"/>
  <c r="P70" i="1"/>
  <c r="T70" i="1"/>
  <c r="AC70" i="1"/>
  <c r="AD70" i="1"/>
  <c r="CR70" i="1" s="1"/>
  <c r="Q70" i="1" s="1"/>
  <c r="AE70" i="1"/>
  <c r="AF70" i="1"/>
  <c r="AG70" i="1"/>
  <c r="AH70" i="1"/>
  <c r="CV70" i="1" s="1"/>
  <c r="U70" i="1" s="1"/>
  <c r="AI70" i="1"/>
  <c r="AJ70" i="1"/>
  <c r="CQ70" i="1"/>
  <c r="CS70" i="1"/>
  <c r="R70" i="1" s="1"/>
  <c r="GK70" i="1" s="1"/>
  <c r="CT70" i="1"/>
  <c r="S70" i="1" s="1"/>
  <c r="CZ70" i="1" s="1"/>
  <c r="Y70" i="1" s="1"/>
  <c r="CU70" i="1"/>
  <c r="CW70" i="1"/>
  <c r="V70" i="1" s="1"/>
  <c r="CX70" i="1"/>
  <c r="W70" i="1" s="1"/>
  <c r="CY70" i="1"/>
  <c r="X70" i="1" s="1"/>
  <c r="FR70" i="1"/>
  <c r="GL70" i="1"/>
  <c r="GO70" i="1"/>
  <c r="GP70" i="1"/>
  <c r="GV70" i="1"/>
  <c r="GX70" i="1"/>
  <c r="C71" i="1"/>
  <c r="D71" i="1"/>
  <c r="AB71" i="1"/>
  <c r="AC71" i="1"/>
  <c r="AE71" i="1"/>
  <c r="AD71" i="1" s="1"/>
  <c r="CR71" i="1" s="1"/>
  <c r="Q71" i="1" s="1"/>
  <c r="AF71" i="1"/>
  <c r="CT71" i="1" s="1"/>
  <c r="S71" i="1" s="1"/>
  <c r="AG71" i="1"/>
  <c r="AH71" i="1"/>
  <c r="AI71" i="1"/>
  <c r="AJ71" i="1"/>
  <c r="CX71" i="1" s="1"/>
  <c r="W71" i="1" s="1"/>
  <c r="CQ71" i="1"/>
  <c r="P71" i="1" s="1"/>
  <c r="CP71" i="1" s="1"/>
  <c r="O71" i="1" s="1"/>
  <c r="CS71" i="1"/>
  <c r="R71" i="1" s="1"/>
  <c r="GK71" i="1" s="1"/>
  <c r="CU71" i="1"/>
  <c r="T71" i="1" s="1"/>
  <c r="CV71" i="1"/>
  <c r="U71" i="1" s="1"/>
  <c r="CW71" i="1"/>
  <c r="V71" i="1" s="1"/>
  <c r="CZ71" i="1"/>
  <c r="Y71" i="1" s="1"/>
  <c r="FR71" i="1"/>
  <c r="GL71" i="1"/>
  <c r="GO71" i="1"/>
  <c r="GP71" i="1"/>
  <c r="GV71" i="1"/>
  <c r="GX71" i="1"/>
  <c r="I72" i="1"/>
  <c r="Q72" i="1"/>
  <c r="T72" i="1"/>
  <c r="AC72" i="1"/>
  <c r="AB72" i="1" s="1"/>
  <c r="AD72" i="1"/>
  <c r="AE72" i="1"/>
  <c r="CS72" i="1" s="1"/>
  <c r="R72" i="1" s="1"/>
  <c r="GK72" i="1" s="1"/>
  <c r="AF72" i="1"/>
  <c r="AG72" i="1"/>
  <c r="AH72" i="1"/>
  <c r="AI72" i="1"/>
  <c r="CW72" i="1" s="1"/>
  <c r="V72" i="1" s="1"/>
  <c r="AJ72" i="1"/>
  <c r="CQ72" i="1"/>
  <c r="P72" i="1" s="1"/>
  <c r="CP72" i="1" s="1"/>
  <c r="O72" i="1" s="1"/>
  <c r="CR72" i="1"/>
  <c r="CT72" i="1"/>
  <c r="S72" i="1" s="1"/>
  <c r="CU72" i="1"/>
  <c r="CV72" i="1"/>
  <c r="U72" i="1" s="1"/>
  <c r="CX72" i="1"/>
  <c r="W72" i="1" s="1"/>
  <c r="CY72" i="1"/>
  <c r="X72" i="1" s="1"/>
  <c r="CZ72" i="1"/>
  <c r="Y72" i="1" s="1"/>
  <c r="FR72" i="1"/>
  <c r="GL72" i="1"/>
  <c r="GO72" i="1"/>
  <c r="GP72" i="1"/>
  <c r="GV72" i="1"/>
  <c r="GX72" i="1" s="1"/>
  <c r="I73" i="1"/>
  <c r="AC73" i="1"/>
  <c r="AB73" i="1" s="1"/>
  <c r="AD73" i="1"/>
  <c r="CR73" i="1" s="1"/>
  <c r="Q73" i="1" s="1"/>
  <c r="AE73" i="1"/>
  <c r="AF73" i="1"/>
  <c r="AG73" i="1"/>
  <c r="AH73" i="1"/>
  <c r="CV73" i="1" s="1"/>
  <c r="U73" i="1" s="1"/>
  <c r="AI73" i="1"/>
  <c r="AJ73" i="1"/>
  <c r="CS73" i="1"/>
  <c r="R73" i="1" s="1"/>
  <c r="GK73" i="1" s="1"/>
  <c r="CT73" i="1"/>
  <c r="S73" i="1" s="1"/>
  <c r="CZ73" i="1" s="1"/>
  <c r="Y73" i="1" s="1"/>
  <c r="CU73" i="1"/>
  <c r="T73" i="1" s="1"/>
  <c r="CW73" i="1"/>
  <c r="V73" i="1" s="1"/>
  <c r="CX73" i="1"/>
  <c r="W73" i="1" s="1"/>
  <c r="CY73" i="1"/>
  <c r="X73" i="1" s="1"/>
  <c r="FR73" i="1"/>
  <c r="GL73" i="1"/>
  <c r="GO73" i="1"/>
  <c r="GP73" i="1"/>
  <c r="GV73" i="1"/>
  <c r="GX73" i="1"/>
  <c r="C74" i="1"/>
  <c r="D74" i="1"/>
  <c r="R74" i="1"/>
  <c r="GK74" i="1" s="1"/>
  <c r="U74" i="1"/>
  <c r="AB74" i="1"/>
  <c r="AC74" i="1"/>
  <c r="AE74" i="1"/>
  <c r="AD74" i="1" s="1"/>
  <c r="AF74" i="1"/>
  <c r="CT74" i="1" s="1"/>
  <c r="S74" i="1" s="1"/>
  <c r="AG74" i="1"/>
  <c r="AH74" i="1"/>
  <c r="AI74" i="1"/>
  <c r="AJ74" i="1"/>
  <c r="CX74" i="1" s="1"/>
  <c r="W74" i="1" s="1"/>
  <c r="CQ74" i="1"/>
  <c r="P74" i="1" s="1"/>
  <c r="CR74" i="1"/>
  <c r="Q74" i="1" s="1"/>
  <c r="CS74" i="1"/>
  <c r="CU74" i="1"/>
  <c r="T74" i="1" s="1"/>
  <c r="CV74" i="1"/>
  <c r="CW74" i="1"/>
  <c r="V74" i="1" s="1"/>
  <c r="FR74" i="1"/>
  <c r="GL74" i="1"/>
  <c r="GO74" i="1"/>
  <c r="GP74" i="1"/>
  <c r="GV74" i="1"/>
  <c r="GX74" i="1" s="1"/>
  <c r="C75" i="1"/>
  <c r="D75" i="1"/>
  <c r="V75" i="1"/>
  <c r="AC75" i="1"/>
  <c r="AD75" i="1"/>
  <c r="CR75" i="1" s="1"/>
  <c r="Q75" i="1" s="1"/>
  <c r="AE75" i="1"/>
  <c r="AF75" i="1"/>
  <c r="AG75" i="1"/>
  <c r="CU75" i="1" s="1"/>
  <c r="T75" i="1" s="1"/>
  <c r="AH75" i="1"/>
  <c r="CV75" i="1" s="1"/>
  <c r="U75" i="1" s="1"/>
  <c r="AI75" i="1"/>
  <c r="AJ75" i="1"/>
  <c r="CS75" i="1"/>
  <c r="R75" i="1" s="1"/>
  <c r="CT75" i="1"/>
  <c r="S75" i="1" s="1"/>
  <c r="CW75" i="1"/>
  <c r="CX75" i="1"/>
  <c r="W75" i="1" s="1"/>
  <c r="FR75" i="1"/>
  <c r="GK75" i="1"/>
  <c r="GL75" i="1"/>
  <c r="GO75" i="1"/>
  <c r="GP75" i="1"/>
  <c r="GV75" i="1"/>
  <c r="GX75" i="1"/>
  <c r="I76" i="1"/>
  <c r="R76" i="1"/>
  <c r="GK76" i="1" s="1"/>
  <c r="AC76" i="1"/>
  <c r="CQ76" i="1" s="1"/>
  <c r="P76" i="1" s="1"/>
  <c r="AE76" i="1"/>
  <c r="AD76" i="1" s="1"/>
  <c r="AF76" i="1"/>
  <c r="CT76" i="1" s="1"/>
  <c r="AG76" i="1"/>
  <c r="CU76" i="1" s="1"/>
  <c r="AH76" i="1"/>
  <c r="AI76" i="1"/>
  <c r="AJ76" i="1"/>
  <c r="CX76" i="1" s="1"/>
  <c r="CS76" i="1"/>
  <c r="CV76" i="1"/>
  <c r="U76" i="1" s="1"/>
  <c r="CW76" i="1"/>
  <c r="V76" i="1" s="1"/>
  <c r="FR76" i="1"/>
  <c r="GL76" i="1"/>
  <c r="GO76" i="1"/>
  <c r="GP76" i="1"/>
  <c r="GV76" i="1"/>
  <c r="GX76" i="1"/>
  <c r="I77" i="1"/>
  <c r="AC77" i="1"/>
  <c r="AE77" i="1"/>
  <c r="AF77" i="1"/>
  <c r="CT77" i="1" s="1"/>
  <c r="S77" i="1" s="1"/>
  <c r="AG77" i="1"/>
  <c r="AH77" i="1"/>
  <c r="AI77" i="1"/>
  <c r="CW77" i="1" s="1"/>
  <c r="V77" i="1" s="1"/>
  <c r="AJ77" i="1"/>
  <c r="CX77" i="1" s="1"/>
  <c r="W77" i="1" s="1"/>
  <c r="CQ77" i="1"/>
  <c r="P77" i="1" s="1"/>
  <c r="CU77" i="1"/>
  <c r="T77" i="1" s="1"/>
  <c r="CV77" i="1"/>
  <c r="U77" i="1" s="1"/>
  <c r="FR77" i="1"/>
  <c r="GL77" i="1"/>
  <c r="GO77" i="1"/>
  <c r="GP77" i="1"/>
  <c r="GV77" i="1"/>
  <c r="GX77" i="1" s="1"/>
  <c r="C78" i="1"/>
  <c r="D78" i="1"/>
  <c r="I78" i="1"/>
  <c r="AB78" i="1"/>
  <c r="AC78" i="1"/>
  <c r="CQ78" i="1" s="1"/>
  <c r="AE78" i="1"/>
  <c r="AD78" i="1" s="1"/>
  <c r="CR78" i="1" s="1"/>
  <c r="AF78" i="1"/>
  <c r="CT78" i="1" s="1"/>
  <c r="AG78" i="1"/>
  <c r="CU78" i="1" s="1"/>
  <c r="AH78" i="1"/>
  <c r="AI78" i="1"/>
  <c r="AJ78" i="1"/>
  <c r="CX78" i="1" s="1"/>
  <c r="CS78" i="1"/>
  <c r="CV78" i="1"/>
  <c r="CW78" i="1"/>
  <c r="FR78" i="1"/>
  <c r="GL78" i="1"/>
  <c r="GO78" i="1"/>
  <c r="GP78" i="1"/>
  <c r="GV78" i="1"/>
  <c r="C79" i="1"/>
  <c r="D79" i="1"/>
  <c r="I79" i="1"/>
  <c r="I81" i="1" s="1"/>
  <c r="AC79" i="1"/>
  <c r="AD79" i="1"/>
  <c r="CR79" i="1" s="1"/>
  <c r="Q79" i="1" s="1"/>
  <c r="AE79" i="1"/>
  <c r="AF79" i="1"/>
  <c r="AG79" i="1"/>
  <c r="CU79" i="1" s="1"/>
  <c r="T79" i="1" s="1"/>
  <c r="AH79" i="1"/>
  <c r="CV79" i="1" s="1"/>
  <c r="U79" i="1" s="1"/>
  <c r="AI79" i="1"/>
  <c r="AJ79" i="1"/>
  <c r="CS79" i="1"/>
  <c r="R79" i="1" s="1"/>
  <c r="GK79" i="1" s="1"/>
  <c r="CT79" i="1"/>
  <c r="S79" i="1" s="1"/>
  <c r="CW79" i="1"/>
  <c r="V79" i="1" s="1"/>
  <c r="CX79" i="1"/>
  <c r="W79" i="1" s="1"/>
  <c r="FR79" i="1"/>
  <c r="GL79" i="1"/>
  <c r="GO79" i="1"/>
  <c r="GP79" i="1"/>
  <c r="GV79" i="1"/>
  <c r="GX79" i="1"/>
  <c r="AC80" i="1"/>
  <c r="CQ80" i="1" s="1"/>
  <c r="AE80" i="1"/>
  <c r="AD80" i="1" s="1"/>
  <c r="AF80" i="1"/>
  <c r="CT80" i="1" s="1"/>
  <c r="AG80" i="1"/>
  <c r="CU80" i="1" s="1"/>
  <c r="AH80" i="1"/>
  <c r="AI80" i="1"/>
  <c r="AJ80" i="1"/>
  <c r="CX80" i="1" s="1"/>
  <c r="CS80" i="1"/>
  <c r="CV80" i="1"/>
  <c r="CW80" i="1"/>
  <c r="FR80" i="1"/>
  <c r="GL80" i="1"/>
  <c r="GO80" i="1"/>
  <c r="GP80" i="1"/>
  <c r="GV80" i="1"/>
  <c r="AC81" i="1"/>
  <c r="AE81" i="1"/>
  <c r="AF81" i="1"/>
  <c r="CT81" i="1" s="1"/>
  <c r="AG81" i="1"/>
  <c r="AH81" i="1"/>
  <c r="AI81" i="1"/>
  <c r="CW81" i="1" s="1"/>
  <c r="V81" i="1" s="1"/>
  <c r="AJ81" i="1"/>
  <c r="CX81" i="1" s="1"/>
  <c r="CQ81" i="1"/>
  <c r="CU81" i="1"/>
  <c r="T81" i="1" s="1"/>
  <c r="CV81" i="1"/>
  <c r="U81" i="1" s="1"/>
  <c r="FR81" i="1"/>
  <c r="GL81" i="1"/>
  <c r="GO81" i="1"/>
  <c r="GP81" i="1"/>
  <c r="GV81" i="1"/>
  <c r="GX81" i="1" s="1"/>
  <c r="AC82" i="1"/>
  <c r="AB82" i="1" s="1"/>
  <c r="AD82" i="1"/>
  <c r="CR82" i="1" s="1"/>
  <c r="AE82" i="1"/>
  <c r="AF82" i="1"/>
  <c r="AG82" i="1"/>
  <c r="AH82" i="1"/>
  <c r="CV82" i="1" s="1"/>
  <c r="AI82" i="1"/>
  <c r="AJ82" i="1"/>
  <c r="CQ82" i="1"/>
  <c r="CS82" i="1"/>
  <c r="CT82" i="1"/>
  <c r="CU82" i="1"/>
  <c r="CW82" i="1"/>
  <c r="CX82" i="1"/>
  <c r="FR82" i="1"/>
  <c r="GL82" i="1"/>
  <c r="GO82" i="1"/>
  <c r="GP82" i="1"/>
  <c r="GV82" i="1"/>
  <c r="I83" i="1"/>
  <c r="S83" i="1"/>
  <c r="AC83" i="1"/>
  <c r="AE83" i="1"/>
  <c r="AD83" i="1" s="1"/>
  <c r="CR83" i="1" s="1"/>
  <c r="Q83" i="1" s="1"/>
  <c r="AF83" i="1"/>
  <c r="AG83" i="1"/>
  <c r="CU83" i="1" s="1"/>
  <c r="T83" i="1" s="1"/>
  <c r="AH83" i="1"/>
  <c r="AI83" i="1"/>
  <c r="AJ83" i="1"/>
  <c r="CS83" i="1"/>
  <c r="R83" i="1" s="1"/>
  <c r="GK83" i="1" s="1"/>
  <c r="CT83" i="1"/>
  <c r="CV83" i="1"/>
  <c r="U83" i="1" s="1"/>
  <c r="CW83" i="1"/>
  <c r="V83" i="1" s="1"/>
  <c r="CX83" i="1"/>
  <c r="W83" i="1" s="1"/>
  <c r="FR83" i="1"/>
  <c r="GL83" i="1"/>
  <c r="GO83" i="1"/>
  <c r="GP83" i="1"/>
  <c r="GV83" i="1"/>
  <c r="GX83" i="1"/>
  <c r="C84" i="1"/>
  <c r="D84" i="1"/>
  <c r="I84" i="1"/>
  <c r="P84" i="1"/>
  <c r="T84" i="1"/>
  <c r="AC84" i="1"/>
  <c r="AD84" i="1"/>
  <c r="CR84" i="1" s="1"/>
  <c r="Q84" i="1" s="1"/>
  <c r="AE84" i="1"/>
  <c r="AF84" i="1"/>
  <c r="AG84" i="1"/>
  <c r="AH84" i="1"/>
  <c r="CV84" i="1" s="1"/>
  <c r="U84" i="1" s="1"/>
  <c r="AI84" i="1"/>
  <c r="AJ84" i="1"/>
  <c r="CQ84" i="1"/>
  <c r="CS84" i="1"/>
  <c r="R84" i="1" s="1"/>
  <c r="GK84" i="1" s="1"/>
  <c r="CT84" i="1"/>
  <c r="S84" i="1" s="1"/>
  <c r="CZ84" i="1" s="1"/>
  <c r="Y84" i="1" s="1"/>
  <c r="CU84" i="1"/>
  <c r="CW84" i="1"/>
  <c r="V84" i="1" s="1"/>
  <c r="CX84" i="1"/>
  <c r="W84" i="1" s="1"/>
  <c r="CY84" i="1"/>
  <c r="X84" i="1" s="1"/>
  <c r="FR84" i="1"/>
  <c r="GL84" i="1"/>
  <c r="GO84" i="1"/>
  <c r="GP84" i="1"/>
  <c r="GV84" i="1"/>
  <c r="GX84" i="1"/>
  <c r="C85" i="1"/>
  <c r="D85" i="1"/>
  <c r="I85" i="1"/>
  <c r="AC85" i="1"/>
  <c r="AE85" i="1"/>
  <c r="AF85" i="1"/>
  <c r="AG85" i="1"/>
  <c r="AH85" i="1"/>
  <c r="AI85" i="1"/>
  <c r="CW85" i="1" s="1"/>
  <c r="V85" i="1" s="1"/>
  <c r="AJ85" i="1"/>
  <c r="CQ85" i="1"/>
  <c r="P85" i="1" s="1"/>
  <c r="CT85" i="1"/>
  <c r="S85" i="1" s="1"/>
  <c r="CU85" i="1"/>
  <c r="T85" i="1" s="1"/>
  <c r="CV85" i="1"/>
  <c r="U85" i="1" s="1"/>
  <c r="CX85" i="1"/>
  <c r="W85" i="1" s="1"/>
  <c r="FR85" i="1"/>
  <c r="GL85" i="1"/>
  <c r="GO85" i="1"/>
  <c r="GP85" i="1"/>
  <c r="GV85" i="1"/>
  <c r="GX85" i="1" s="1"/>
  <c r="C86" i="1"/>
  <c r="D86" i="1"/>
  <c r="I86" i="1"/>
  <c r="GX86" i="1" s="1"/>
  <c r="R86" i="1"/>
  <c r="GK86" i="1" s="1"/>
  <c r="AC86" i="1"/>
  <c r="AE86" i="1"/>
  <c r="AD86" i="1" s="1"/>
  <c r="AF86" i="1"/>
  <c r="CT86" i="1" s="1"/>
  <c r="AG86" i="1"/>
  <c r="AH86" i="1"/>
  <c r="AI86" i="1"/>
  <c r="AJ86" i="1"/>
  <c r="CX86" i="1" s="1"/>
  <c r="CQ86" i="1"/>
  <c r="CS86" i="1"/>
  <c r="CU86" i="1"/>
  <c r="T86" i="1" s="1"/>
  <c r="CV86" i="1"/>
  <c r="CW86" i="1"/>
  <c r="V86" i="1" s="1"/>
  <c r="FR86" i="1"/>
  <c r="GL86" i="1"/>
  <c r="GO86" i="1"/>
  <c r="GP86" i="1"/>
  <c r="GV86" i="1"/>
  <c r="C87" i="1"/>
  <c r="D87" i="1"/>
  <c r="I87" i="1"/>
  <c r="I89" i="1" s="1"/>
  <c r="AC87" i="1"/>
  <c r="AD87" i="1"/>
  <c r="CR87" i="1" s="1"/>
  <c r="Q87" i="1" s="1"/>
  <c r="AE87" i="1"/>
  <c r="AF87" i="1"/>
  <c r="AG87" i="1"/>
  <c r="CU87" i="1" s="1"/>
  <c r="T87" i="1" s="1"/>
  <c r="AH87" i="1"/>
  <c r="CV87" i="1" s="1"/>
  <c r="U87" i="1" s="1"/>
  <c r="AI87" i="1"/>
  <c r="AJ87" i="1"/>
  <c r="CS87" i="1"/>
  <c r="R87" i="1" s="1"/>
  <c r="CT87" i="1"/>
  <c r="S87" i="1" s="1"/>
  <c r="CW87" i="1"/>
  <c r="V87" i="1" s="1"/>
  <c r="CX87" i="1"/>
  <c r="W87" i="1" s="1"/>
  <c r="FR87" i="1"/>
  <c r="GK87" i="1"/>
  <c r="GL87" i="1"/>
  <c r="GO87" i="1"/>
  <c r="GP87" i="1"/>
  <c r="GV87" i="1"/>
  <c r="GX87" i="1"/>
  <c r="I88" i="1"/>
  <c r="V88" i="1" s="1"/>
  <c r="AB88" i="1"/>
  <c r="AC88" i="1"/>
  <c r="CQ88" i="1" s="1"/>
  <c r="AE88" i="1"/>
  <c r="AD88" i="1" s="1"/>
  <c r="CR88" i="1" s="1"/>
  <c r="AF88" i="1"/>
  <c r="CT88" i="1" s="1"/>
  <c r="AG88" i="1"/>
  <c r="CU88" i="1" s="1"/>
  <c r="AH88" i="1"/>
  <c r="AI88" i="1"/>
  <c r="AJ88" i="1"/>
  <c r="CX88" i="1" s="1"/>
  <c r="CS88" i="1"/>
  <c r="R88" i="1" s="1"/>
  <c r="GK88" i="1" s="1"/>
  <c r="CV88" i="1"/>
  <c r="CW88" i="1"/>
  <c r="FR88" i="1"/>
  <c r="GL88" i="1"/>
  <c r="GO88" i="1"/>
  <c r="GP88" i="1"/>
  <c r="GV88" i="1"/>
  <c r="AC89" i="1"/>
  <c r="AE89" i="1"/>
  <c r="AF89" i="1"/>
  <c r="AG89" i="1"/>
  <c r="AH89" i="1"/>
  <c r="AI89" i="1"/>
  <c r="CW89" i="1" s="1"/>
  <c r="AJ89" i="1"/>
  <c r="CQ89" i="1"/>
  <c r="CT89" i="1"/>
  <c r="CU89" i="1"/>
  <c r="CV89" i="1"/>
  <c r="CX89" i="1"/>
  <c r="W89" i="1" s="1"/>
  <c r="FR89" i="1"/>
  <c r="GL89" i="1"/>
  <c r="GO89" i="1"/>
  <c r="GP89" i="1"/>
  <c r="GV89" i="1"/>
  <c r="AC90" i="1"/>
  <c r="AD90" i="1"/>
  <c r="CR90" i="1" s="1"/>
  <c r="AE90" i="1"/>
  <c r="AF90" i="1"/>
  <c r="AG90" i="1"/>
  <c r="AH90" i="1"/>
  <c r="CV90" i="1" s="1"/>
  <c r="AI90" i="1"/>
  <c r="AJ90" i="1"/>
  <c r="CQ90" i="1"/>
  <c r="CS90" i="1"/>
  <c r="CT90" i="1"/>
  <c r="CU90" i="1"/>
  <c r="CW90" i="1"/>
  <c r="CX90" i="1"/>
  <c r="FR90" i="1"/>
  <c r="GL90" i="1"/>
  <c r="GO90" i="1"/>
  <c r="GP90" i="1"/>
  <c r="GV90" i="1"/>
  <c r="I91" i="1"/>
  <c r="AC91" i="1"/>
  <c r="AE91" i="1"/>
  <c r="AD91" i="1" s="1"/>
  <c r="CR91" i="1" s="1"/>
  <c r="Q91" i="1" s="1"/>
  <c r="AF91" i="1"/>
  <c r="AG91" i="1"/>
  <c r="CU91" i="1" s="1"/>
  <c r="T91" i="1" s="1"/>
  <c r="AH91" i="1"/>
  <c r="AI91" i="1"/>
  <c r="AJ91" i="1"/>
  <c r="CS91" i="1"/>
  <c r="R91" i="1" s="1"/>
  <c r="GK91" i="1" s="1"/>
  <c r="CT91" i="1"/>
  <c r="S91" i="1" s="1"/>
  <c r="CV91" i="1"/>
  <c r="U91" i="1" s="1"/>
  <c r="CW91" i="1"/>
  <c r="V91" i="1" s="1"/>
  <c r="CX91" i="1"/>
  <c r="W91" i="1" s="1"/>
  <c r="FR91" i="1"/>
  <c r="GL91" i="1"/>
  <c r="GO91" i="1"/>
  <c r="GP91" i="1"/>
  <c r="GV91" i="1"/>
  <c r="GX91" i="1"/>
  <c r="I92" i="1"/>
  <c r="GX92" i="1" s="1"/>
  <c r="R92" i="1"/>
  <c r="GK92" i="1" s="1"/>
  <c r="AC92" i="1"/>
  <c r="AE92" i="1"/>
  <c r="AD92" i="1" s="1"/>
  <c r="AF92" i="1"/>
  <c r="CT92" i="1" s="1"/>
  <c r="AG92" i="1"/>
  <c r="AH92" i="1"/>
  <c r="AI92" i="1"/>
  <c r="AJ92" i="1"/>
  <c r="CX92" i="1" s="1"/>
  <c r="CQ92" i="1"/>
  <c r="CS92" i="1"/>
  <c r="CU92" i="1"/>
  <c r="T92" i="1" s="1"/>
  <c r="CV92" i="1"/>
  <c r="CW92" i="1"/>
  <c r="V92" i="1" s="1"/>
  <c r="FR92" i="1"/>
  <c r="GL92" i="1"/>
  <c r="GO92" i="1"/>
  <c r="GP92" i="1"/>
  <c r="GV92" i="1"/>
  <c r="I93" i="1"/>
  <c r="U93" i="1"/>
  <c r="AC93" i="1"/>
  <c r="AE93" i="1"/>
  <c r="AF93" i="1"/>
  <c r="AG93" i="1"/>
  <c r="AH93" i="1"/>
  <c r="AI93" i="1"/>
  <c r="CW93" i="1" s="1"/>
  <c r="V93" i="1" s="1"/>
  <c r="AJ93" i="1"/>
  <c r="CQ93" i="1"/>
  <c r="P93" i="1" s="1"/>
  <c r="CT93" i="1"/>
  <c r="S93" i="1" s="1"/>
  <c r="CU93" i="1"/>
  <c r="T93" i="1" s="1"/>
  <c r="CV93" i="1"/>
  <c r="CX93" i="1"/>
  <c r="W93" i="1" s="1"/>
  <c r="FR93" i="1"/>
  <c r="GL93" i="1"/>
  <c r="GO93" i="1"/>
  <c r="GP93" i="1"/>
  <c r="GV93" i="1"/>
  <c r="GX93" i="1" s="1"/>
  <c r="C94" i="1"/>
  <c r="D94" i="1"/>
  <c r="I94" i="1"/>
  <c r="AB94" i="1"/>
  <c r="AC94" i="1"/>
  <c r="AE94" i="1"/>
  <c r="AD94" i="1" s="1"/>
  <c r="CR94" i="1" s="1"/>
  <c r="AF94" i="1"/>
  <c r="CT94" i="1" s="1"/>
  <c r="AG94" i="1"/>
  <c r="AH94" i="1"/>
  <c r="AI94" i="1"/>
  <c r="AJ94" i="1"/>
  <c r="CX94" i="1" s="1"/>
  <c r="CQ94" i="1"/>
  <c r="CS94" i="1"/>
  <c r="R94" i="1" s="1"/>
  <c r="GK94" i="1" s="1"/>
  <c r="CU94" i="1"/>
  <c r="CV94" i="1"/>
  <c r="CW94" i="1"/>
  <c r="V94" i="1" s="1"/>
  <c r="FR94" i="1"/>
  <c r="GL94" i="1"/>
  <c r="GO94" i="1"/>
  <c r="GP94" i="1"/>
  <c r="GV94" i="1"/>
  <c r="C95" i="1"/>
  <c r="D95" i="1"/>
  <c r="I95" i="1"/>
  <c r="I97" i="1" s="1"/>
  <c r="S95" i="1"/>
  <c r="W95" i="1"/>
  <c r="AC95" i="1"/>
  <c r="AE95" i="1"/>
  <c r="AD95" i="1" s="1"/>
  <c r="CR95" i="1" s="1"/>
  <c r="Q95" i="1" s="1"/>
  <c r="AF95" i="1"/>
  <c r="AG95" i="1"/>
  <c r="CU95" i="1" s="1"/>
  <c r="T95" i="1" s="1"/>
  <c r="AH95" i="1"/>
  <c r="AI95" i="1"/>
  <c r="AJ95" i="1"/>
  <c r="CS95" i="1"/>
  <c r="R95" i="1" s="1"/>
  <c r="CT95" i="1"/>
  <c r="CV95" i="1"/>
  <c r="U95" i="1" s="1"/>
  <c r="CW95" i="1"/>
  <c r="V95" i="1" s="1"/>
  <c r="CX95" i="1"/>
  <c r="FR95" i="1"/>
  <c r="GK95" i="1"/>
  <c r="GL95" i="1"/>
  <c r="GO95" i="1"/>
  <c r="GP95" i="1"/>
  <c r="GV95" i="1"/>
  <c r="GX95" i="1"/>
  <c r="AB96" i="1"/>
  <c r="AC96" i="1"/>
  <c r="AE96" i="1"/>
  <c r="AD96" i="1" s="1"/>
  <c r="CR96" i="1" s="1"/>
  <c r="AF96" i="1"/>
  <c r="CT96" i="1" s="1"/>
  <c r="AG96" i="1"/>
  <c r="AH96" i="1"/>
  <c r="AI96" i="1"/>
  <c r="AJ96" i="1"/>
  <c r="CX96" i="1" s="1"/>
  <c r="CQ96" i="1"/>
  <c r="CS96" i="1"/>
  <c r="CU96" i="1"/>
  <c r="CV96" i="1"/>
  <c r="CW96" i="1"/>
  <c r="FR96" i="1"/>
  <c r="GL96" i="1"/>
  <c r="GO96" i="1"/>
  <c r="GP96" i="1"/>
  <c r="GV96" i="1"/>
  <c r="AC97" i="1"/>
  <c r="AE97" i="1"/>
  <c r="AF97" i="1"/>
  <c r="AG97" i="1"/>
  <c r="AH97" i="1"/>
  <c r="AI97" i="1"/>
  <c r="CW97" i="1" s="1"/>
  <c r="V97" i="1" s="1"/>
  <c r="AJ97" i="1"/>
  <c r="CQ97" i="1"/>
  <c r="P97" i="1" s="1"/>
  <c r="CT97" i="1"/>
  <c r="S97" i="1" s="1"/>
  <c r="CU97" i="1"/>
  <c r="T97" i="1" s="1"/>
  <c r="CV97" i="1"/>
  <c r="U97" i="1" s="1"/>
  <c r="CX97" i="1"/>
  <c r="W97" i="1" s="1"/>
  <c r="FR97" i="1"/>
  <c r="GL97" i="1"/>
  <c r="GO97" i="1"/>
  <c r="GP97" i="1"/>
  <c r="GV97" i="1"/>
  <c r="GX97" i="1" s="1"/>
  <c r="AC98" i="1"/>
  <c r="AD98" i="1"/>
  <c r="CR98" i="1" s="1"/>
  <c r="AE98" i="1"/>
  <c r="AF98" i="1"/>
  <c r="AG98" i="1"/>
  <c r="AH98" i="1"/>
  <c r="CV98" i="1" s="1"/>
  <c r="AI98" i="1"/>
  <c r="AJ98" i="1"/>
  <c r="CQ98" i="1"/>
  <c r="CS98" i="1"/>
  <c r="CT98" i="1"/>
  <c r="CU98" i="1"/>
  <c r="CW98" i="1"/>
  <c r="CX98" i="1"/>
  <c r="FR98" i="1"/>
  <c r="GL98" i="1"/>
  <c r="GO98" i="1"/>
  <c r="GP98" i="1"/>
  <c r="GV98" i="1"/>
  <c r="I99" i="1"/>
  <c r="S99" i="1"/>
  <c r="AC99" i="1"/>
  <c r="AE99" i="1"/>
  <c r="AD99" i="1" s="1"/>
  <c r="CR99" i="1" s="1"/>
  <c r="Q99" i="1" s="1"/>
  <c r="AF99" i="1"/>
  <c r="CT99" i="1" s="1"/>
  <c r="AG99" i="1"/>
  <c r="CU99" i="1" s="1"/>
  <c r="T99" i="1" s="1"/>
  <c r="AH99" i="1"/>
  <c r="AI99" i="1"/>
  <c r="AJ99" i="1"/>
  <c r="CS99" i="1"/>
  <c r="R99" i="1" s="1"/>
  <c r="GK99" i="1" s="1"/>
  <c r="CV99" i="1"/>
  <c r="U99" i="1" s="1"/>
  <c r="CW99" i="1"/>
  <c r="V99" i="1" s="1"/>
  <c r="CX99" i="1"/>
  <c r="W99" i="1" s="1"/>
  <c r="FR99" i="1"/>
  <c r="GL99" i="1"/>
  <c r="GO99" i="1"/>
  <c r="GP99" i="1"/>
  <c r="GV99" i="1"/>
  <c r="GX99" i="1"/>
  <c r="AB100" i="1"/>
  <c r="AC100" i="1"/>
  <c r="AE100" i="1"/>
  <c r="AD100" i="1" s="1"/>
  <c r="AF100" i="1"/>
  <c r="CT100" i="1" s="1"/>
  <c r="AG100" i="1"/>
  <c r="AH100" i="1"/>
  <c r="AI100" i="1"/>
  <c r="AJ100" i="1"/>
  <c r="CX100" i="1" s="1"/>
  <c r="CQ100" i="1"/>
  <c r="CR100" i="1"/>
  <c r="CS100" i="1"/>
  <c r="CU100" i="1"/>
  <c r="CV100" i="1"/>
  <c r="CW100" i="1"/>
  <c r="FR100" i="1"/>
  <c r="GL100" i="1"/>
  <c r="GO100" i="1"/>
  <c r="GP100" i="1"/>
  <c r="GV100" i="1"/>
  <c r="I101" i="1"/>
  <c r="X101" i="1"/>
  <c r="AC101" i="1"/>
  <c r="AB101" i="1" s="1"/>
  <c r="AD101" i="1"/>
  <c r="CR101" i="1" s="1"/>
  <c r="Q101" i="1" s="1"/>
  <c r="AE101" i="1"/>
  <c r="AF101" i="1"/>
  <c r="AG101" i="1"/>
  <c r="AH101" i="1"/>
  <c r="CV101" i="1" s="1"/>
  <c r="U101" i="1" s="1"/>
  <c r="AI101" i="1"/>
  <c r="AJ101" i="1"/>
  <c r="CQ101" i="1"/>
  <c r="P101" i="1" s="1"/>
  <c r="CP101" i="1" s="1"/>
  <c r="O101" i="1" s="1"/>
  <c r="CS101" i="1"/>
  <c r="R101" i="1" s="1"/>
  <c r="GK101" i="1" s="1"/>
  <c r="CT101" i="1"/>
  <c r="S101" i="1" s="1"/>
  <c r="CZ101" i="1" s="1"/>
  <c r="Y101" i="1" s="1"/>
  <c r="CU101" i="1"/>
  <c r="T101" i="1" s="1"/>
  <c r="CW101" i="1"/>
  <c r="V101" i="1" s="1"/>
  <c r="CX101" i="1"/>
  <c r="W101" i="1" s="1"/>
  <c r="CY101" i="1"/>
  <c r="FR101" i="1"/>
  <c r="GL101" i="1"/>
  <c r="FR157" i="1" s="1"/>
  <c r="GO101" i="1"/>
  <c r="GP101" i="1"/>
  <c r="GV101" i="1"/>
  <c r="GX101" i="1"/>
  <c r="C102" i="1"/>
  <c r="D102" i="1"/>
  <c r="I102" i="1"/>
  <c r="AC102" i="1"/>
  <c r="AE102" i="1"/>
  <c r="AF102" i="1"/>
  <c r="AG102" i="1"/>
  <c r="AH102" i="1"/>
  <c r="AI102" i="1"/>
  <c r="CW102" i="1" s="1"/>
  <c r="V102" i="1" s="1"/>
  <c r="AJ102" i="1"/>
  <c r="CQ102" i="1"/>
  <c r="P102" i="1" s="1"/>
  <c r="CT102" i="1"/>
  <c r="S102" i="1" s="1"/>
  <c r="CU102" i="1"/>
  <c r="T102" i="1" s="1"/>
  <c r="CV102" i="1"/>
  <c r="U102" i="1" s="1"/>
  <c r="CX102" i="1"/>
  <c r="W102" i="1" s="1"/>
  <c r="FR102" i="1"/>
  <c r="GL102" i="1"/>
  <c r="GO102" i="1"/>
  <c r="GP102" i="1"/>
  <c r="GV102" i="1"/>
  <c r="GX102" i="1" s="1"/>
  <c r="C103" i="1"/>
  <c r="D103" i="1"/>
  <c r="I103" i="1"/>
  <c r="R103" i="1"/>
  <c r="GK103" i="1" s="1"/>
  <c r="AB103" i="1"/>
  <c r="AC103" i="1"/>
  <c r="AE103" i="1"/>
  <c r="AD103" i="1" s="1"/>
  <c r="CR103" i="1" s="1"/>
  <c r="Q103" i="1" s="1"/>
  <c r="AF103" i="1"/>
  <c r="CT103" i="1" s="1"/>
  <c r="S103" i="1" s="1"/>
  <c r="AG103" i="1"/>
  <c r="AH103" i="1"/>
  <c r="AI103" i="1"/>
  <c r="AJ103" i="1"/>
  <c r="CX103" i="1" s="1"/>
  <c r="W103" i="1" s="1"/>
  <c r="CQ103" i="1"/>
  <c r="P103" i="1" s="1"/>
  <c r="CP103" i="1" s="1"/>
  <c r="O103" i="1" s="1"/>
  <c r="CS103" i="1"/>
  <c r="CU103" i="1"/>
  <c r="T103" i="1" s="1"/>
  <c r="CV103" i="1"/>
  <c r="U103" i="1" s="1"/>
  <c r="CW103" i="1"/>
  <c r="V103" i="1" s="1"/>
  <c r="FR103" i="1"/>
  <c r="GL103" i="1"/>
  <c r="GO103" i="1"/>
  <c r="GP103" i="1"/>
  <c r="GV103" i="1"/>
  <c r="GX103" i="1"/>
  <c r="I104" i="1"/>
  <c r="AC104" i="1"/>
  <c r="AE104" i="1"/>
  <c r="AF104" i="1"/>
  <c r="AG104" i="1"/>
  <c r="AH104" i="1"/>
  <c r="AI104" i="1"/>
  <c r="CW104" i="1" s="1"/>
  <c r="V104" i="1" s="1"/>
  <c r="AJ104" i="1"/>
  <c r="CQ104" i="1"/>
  <c r="P104" i="1" s="1"/>
  <c r="CT104" i="1"/>
  <c r="S104" i="1" s="1"/>
  <c r="CU104" i="1"/>
  <c r="T104" i="1" s="1"/>
  <c r="CV104" i="1"/>
  <c r="U104" i="1" s="1"/>
  <c r="CX104" i="1"/>
  <c r="W104" i="1" s="1"/>
  <c r="FR104" i="1"/>
  <c r="GL104" i="1"/>
  <c r="GO104" i="1"/>
  <c r="GP104" i="1"/>
  <c r="GV104" i="1"/>
  <c r="GX104" i="1" s="1"/>
  <c r="AC105" i="1"/>
  <c r="AD105" i="1"/>
  <c r="CR105" i="1" s="1"/>
  <c r="AE105" i="1"/>
  <c r="AF105" i="1"/>
  <c r="AG105" i="1"/>
  <c r="AH105" i="1"/>
  <c r="CV105" i="1" s="1"/>
  <c r="AI105" i="1"/>
  <c r="AJ105" i="1"/>
  <c r="CQ105" i="1"/>
  <c r="CS105" i="1"/>
  <c r="CT105" i="1"/>
  <c r="CU105" i="1"/>
  <c r="CW105" i="1"/>
  <c r="CX105" i="1"/>
  <c r="FR105" i="1"/>
  <c r="GL105" i="1"/>
  <c r="GO105" i="1"/>
  <c r="GP105" i="1"/>
  <c r="GV105" i="1"/>
  <c r="I106" i="1"/>
  <c r="AC106" i="1"/>
  <c r="AE106" i="1"/>
  <c r="AD106" i="1" s="1"/>
  <c r="CR106" i="1" s="1"/>
  <c r="Q106" i="1" s="1"/>
  <c r="AF106" i="1"/>
  <c r="AG106" i="1"/>
  <c r="CU106" i="1" s="1"/>
  <c r="T106" i="1" s="1"/>
  <c r="AH106" i="1"/>
  <c r="AI106" i="1"/>
  <c r="AJ106" i="1"/>
  <c r="CS106" i="1"/>
  <c r="R106" i="1" s="1"/>
  <c r="GK106" i="1" s="1"/>
  <c r="CT106" i="1"/>
  <c r="S106" i="1" s="1"/>
  <c r="CV106" i="1"/>
  <c r="U106" i="1" s="1"/>
  <c r="CW106" i="1"/>
  <c r="V106" i="1" s="1"/>
  <c r="CX106" i="1"/>
  <c r="W106" i="1" s="1"/>
  <c r="FR106" i="1"/>
  <c r="GL106" i="1"/>
  <c r="GO106" i="1"/>
  <c r="GP106" i="1"/>
  <c r="GV106" i="1"/>
  <c r="GX106" i="1"/>
  <c r="I107" i="1"/>
  <c r="GX107" i="1" s="1"/>
  <c r="R107" i="1"/>
  <c r="GK107" i="1" s="1"/>
  <c r="AC107" i="1"/>
  <c r="AE107" i="1"/>
  <c r="AD107" i="1" s="1"/>
  <c r="AF107" i="1"/>
  <c r="CT107" i="1" s="1"/>
  <c r="AG107" i="1"/>
  <c r="AH107" i="1"/>
  <c r="AI107" i="1"/>
  <c r="AJ107" i="1"/>
  <c r="CX107" i="1" s="1"/>
  <c r="CQ107" i="1"/>
  <c r="CS107" i="1"/>
  <c r="CU107" i="1"/>
  <c r="T107" i="1" s="1"/>
  <c r="CV107" i="1"/>
  <c r="CW107" i="1"/>
  <c r="V107" i="1" s="1"/>
  <c r="FR107" i="1"/>
  <c r="GL107" i="1"/>
  <c r="GO107" i="1"/>
  <c r="GP107" i="1"/>
  <c r="GV107" i="1"/>
  <c r="C108" i="1"/>
  <c r="D108" i="1"/>
  <c r="I108" i="1"/>
  <c r="S108" i="1"/>
  <c r="AC108" i="1"/>
  <c r="AE108" i="1"/>
  <c r="AD108" i="1" s="1"/>
  <c r="CR108" i="1" s="1"/>
  <c r="Q108" i="1" s="1"/>
  <c r="AF108" i="1"/>
  <c r="AG108" i="1"/>
  <c r="CU108" i="1" s="1"/>
  <c r="T108" i="1" s="1"/>
  <c r="AH108" i="1"/>
  <c r="AI108" i="1"/>
  <c r="AJ108" i="1"/>
  <c r="CS108" i="1"/>
  <c r="R108" i="1" s="1"/>
  <c r="GK108" i="1" s="1"/>
  <c r="CT108" i="1"/>
  <c r="CV108" i="1"/>
  <c r="U108" i="1" s="1"/>
  <c r="CW108" i="1"/>
  <c r="V108" i="1" s="1"/>
  <c r="CX108" i="1"/>
  <c r="W108" i="1" s="1"/>
  <c r="FR108" i="1"/>
  <c r="GL108" i="1"/>
  <c r="GO108" i="1"/>
  <c r="CC157" i="1" s="1"/>
  <c r="CC30" i="1" s="1"/>
  <c r="GP108" i="1"/>
  <c r="GV108" i="1"/>
  <c r="GX108" i="1"/>
  <c r="C109" i="1"/>
  <c r="D109" i="1"/>
  <c r="I109" i="1"/>
  <c r="P109" i="1"/>
  <c r="T109" i="1"/>
  <c r="AC109" i="1"/>
  <c r="AD109" i="1"/>
  <c r="CR109" i="1" s="1"/>
  <c r="Q109" i="1" s="1"/>
  <c r="AE109" i="1"/>
  <c r="AF109" i="1"/>
  <c r="AG109" i="1"/>
  <c r="AH109" i="1"/>
  <c r="CV109" i="1" s="1"/>
  <c r="U109" i="1" s="1"/>
  <c r="AI109" i="1"/>
  <c r="AJ109" i="1"/>
  <c r="CQ109" i="1"/>
  <c r="CS109" i="1"/>
  <c r="R109" i="1" s="1"/>
  <c r="GK109" i="1" s="1"/>
  <c r="CT109" i="1"/>
  <c r="S109" i="1" s="1"/>
  <c r="CZ109" i="1" s="1"/>
  <c r="Y109" i="1" s="1"/>
  <c r="CU109" i="1"/>
  <c r="CW109" i="1"/>
  <c r="V109" i="1" s="1"/>
  <c r="CX109" i="1"/>
  <c r="W109" i="1" s="1"/>
  <c r="CY109" i="1"/>
  <c r="X109" i="1" s="1"/>
  <c r="FR109" i="1"/>
  <c r="GL109" i="1"/>
  <c r="GO109" i="1"/>
  <c r="GP109" i="1"/>
  <c r="GV109" i="1"/>
  <c r="GX109" i="1"/>
  <c r="I110" i="1"/>
  <c r="AC110" i="1"/>
  <c r="AE110" i="1"/>
  <c r="AD110" i="1" s="1"/>
  <c r="CR110" i="1" s="1"/>
  <c r="Q110" i="1" s="1"/>
  <c r="AF110" i="1"/>
  <c r="AG110" i="1"/>
  <c r="CU110" i="1" s="1"/>
  <c r="T110" i="1" s="1"/>
  <c r="AH110" i="1"/>
  <c r="AI110" i="1"/>
  <c r="AJ110" i="1"/>
  <c r="CS110" i="1"/>
  <c r="R110" i="1" s="1"/>
  <c r="GK110" i="1" s="1"/>
  <c r="CT110" i="1"/>
  <c r="S110" i="1" s="1"/>
  <c r="CV110" i="1"/>
  <c r="U110" i="1" s="1"/>
  <c r="CW110" i="1"/>
  <c r="V110" i="1" s="1"/>
  <c r="CX110" i="1"/>
  <c r="W110" i="1" s="1"/>
  <c r="FR110" i="1"/>
  <c r="GL110" i="1"/>
  <c r="GO110" i="1"/>
  <c r="GP110" i="1"/>
  <c r="GV110" i="1"/>
  <c r="GX110" i="1"/>
  <c r="I111" i="1"/>
  <c r="GX111" i="1" s="1"/>
  <c r="R111" i="1"/>
  <c r="GK111" i="1" s="1"/>
  <c r="AC111" i="1"/>
  <c r="AE111" i="1"/>
  <c r="AD111" i="1" s="1"/>
  <c r="AF111" i="1"/>
  <c r="CT111" i="1" s="1"/>
  <c r="AG111" i="1"/>
  <c r="AH111" i="1"/>
  <c r="AI111" i="1"/>
  <c r="AJ111" i="1"/>
  <c r="CX111" i="1" s="1"/>
  <c r="CQ111" i="1"/>
  <c r="CS111" i="1"/>
  <c r="CU111" i="1"/>
  <c r="T111" i="1" s="1"/>
  <c r="CV111" i="1"/>
  <c r="CW111" i="1"/>
  <c r="V111" i="1" s="1"/>
  <c r="FR111" i="1"/>
  <c r="GL111" i="1"/>
  <c r="GO111" i="1"/>
  <c r="GP111" i="1"/>
  <c r="GV111" i="1"/>
  <c r="C112" i="1"/>
  <c r="D112" i="1"/>
  <c r="I112" i="1"/>
  <c r="I116" i="1" s="1"/>
  <c r="S112" i="1"/>
  <c r="AC112" i="1"/>
  <c r="AE112" i="1"/>
  <c r="AD112" i="1" s="1"/>
  <c r="CR112" i="1" s="1"/>
  <c r="Q112" i="1" s="1"/>
  <c r="AF112" i="1"/>
  <c r="AG112" i="1"/>
  <c r="CU112" i="1" s="1"/>
  <c r="T112" i="1" s="1"/>
  <c r="AH112" i="1"/>
  <c r="AI112" i="1"/>
  <c r="AJ112" i="1"/>
  <c r="CS112" i="1"/>
  <c r="R112" i="1" s="1"/>
  <c r="GK112" i="1" s="1"/>
  <c r="CT112" i="1"/>
  <c r="CV112" i="1"/>
  <c r="U112" i="1" s="1"/>
  <c r="CW112" i="1"/>
  <c r="V112" i="1" s="1"/>
  <c r="CX112" i="1"/>
  <c r="W112" i="1" s="1"/>
  <c r="FR112" i="1"/>
  <c r="GL112" i="1"/>
  <c r="GO112" i="1"/>
  <c r="GP112" i="1"/>
  <c r="GV112" i="1"/>
  <c r="GX112" i="1"/>
  <c r="C113" i="1"/>
  <c r="D113" i="1"/>
  <c r="I113" i="1"/>
  <c r="P113" i="1"/>
  <c r="T113" i="1"/>
  <c r="AC113" i="1"/>
  <c r="AD113" i="1"/>
  <c r="CR113" i="1" s="1"/>
  <c r="Q113" i="1" s="1"/>
  <c r="AE113" i="1"/>
  <c r="AF113" i="1"/>
  <c r="AG113" i="1"/>
  <c r="AH113" i="1"/>
  <c r="CV113" i="1" s="1"/>
  <c r="U113" i="1" s="1"/>
  <c r="AI113" i="1"/>
  <c r="AJ113" i="1"/>
  <c r="CQ113" i="1"/>
  <c r="CS113" i="1"/>
  <c r="R113" i="1" s="1"/>
  <c r="GK113" i="1" s="1"/>
  <c r="CT113" i="1"/>
  <c r="S113" i="1" s="1"/>
  <c r="CZ113" i="1" s="1"/>
  <c r="Y113" i="1" s="1"/>
  <c r="CU113" i="1"/>
  <c r="CW113" i="1"/>
  <c r="V113" i="1" s="1"/>
  <c r="CX113" i="1"/>
  <c r="W113" i="1" s="1"/>
  <c r="CY113" i="1"/>
  <c r="X113" i="1" s="1"/>
  <c r="FR113" i="1"/>
  <c r="GL113" i="1"/>
  <c r="GO113" i="1"/>
  <c r="GP113" i="1"/>
  <c r="GV113" i="1"/>
  <c r="GX113" i="1"/>
  <c r="I114" i="1"/>
  <c r="AC114" i="1"/>
  <c r="AE114" i="1"/>
  <c r="AD114" i="1" s="1"/>
  <c r="CR114" i="1" s="1"/>
  <c r="Q114" i="1" s="1"/>
  <c r="AF114" i="1"/>
  <c r="AG114" i="1"/>
  <c r="CU114" i="1" s="1"/>
  <c r="T114" i="1" s="1"/>
  <c r="AH114" i="1"/>
  <c r="AI114" i="1"/>
  <c r="AJ114" i="1"/>
  <c r="CS114" i="1"/>
  <c r="R114" i="1" s="1"/>
  <c r="GK114" i="1" s="1"/>
  <c r="CT114" i="1"/>
  <c r="S114" i="1" s="1"/>
  <c r="CV114" i="1"/>
  <c r="U114" i="1" s="1"/>
  <c r="CW114" i="1"/>
  <c r="V114" i="1" s="1"/>
  <c r="CX114" i="1"/>
  <c r="W114" i="1" s="1"/>
  <c r="FR114" i="1"/>
  <c r="GL114" i="1"/>
  <c r="GO114" i="1"/>
  <c r="GP114" i="1"/>
  <c r="GV114" i="1"/>
  <c r="GX114" i="1"/>
  <c r="I115" i="1"/>
  <c r="R115" i="1"/>
  <c r="GK115" i="1" s="1"/>
  <c r="AC115" i="1"/>
  <c r="CQ115" i="1" s="1"/>
  <c r="P115" i="1" s="1"/>
  <c r="AE115" i="1"/>
  <c r="AD115" i="1" s="1"/>
  <c r="AF115" i="1"/>
  <c r="CT115" i="1" s="1"/>
  <c r="AG115" i="1"/>
  <c r="CU115" i="1" s="1"/>
  <c r="AH115" i="1"/>
  <c r="AI115" i="1"/>
  <c r="AJ115" i="1"/>
  <c r="CX115" i="1" s="1"/>
  <c r="CS115" i="1"/>
  <c r="CV115" i="1"/>
  <c r="U115" i="1" s="1"/>
  <c r="CW115" i="1"/>
  <c r="V115" i="1" s="1"/>
  <c r="FR115" i="1"/>
  <c r="GL115" i="1"/>
  <c r="GO115" i="1"/>
  <c r="GP115" i="1"/>
  <c r="GV115" i="1"/>
  <c r="GX115" i="1"/>
  <c r="AC116" i="1"/>
  <c r="AE116" i="1"/>
  <c r="AF116" i="1"/>
  <c r="AG116" i="1"/>
  <c r="AH116" i="1"/>
  <c r="AI116" i="1"/>
  <c r="CW116" i="1" s="1"/>
  <c r="V116" i="1" s="1"/>
  <c r="AJ116" i="1"/>
  <c r="CQ116" i="1"/>
  <c r="CT116" i="1"/>
  <c r="S116" i="1" s="1"/>
  <c r="CU116" i="1"/>
  <c r="CV116" i="1"/>
  <c r="U116" i="1" s="1"/>
  <c r="CX116" i="1"/>
  <c r="FR116" i="1"/>
  <c r="GL116" i="1"/>
  <c r="GO116" i="1"/>
  <c r="GP116" i="1"/>
  <c r="GV116" i="1"/>
  <c r="I117" i="1"/>
  <c r="P117" i="1"/>
  <c r="AC117" i="1"/>
  <c r="AD117" i="1"/>
  <c r="CR117" i="1" s="1"/>
  <c r="Q117" i="1" s="1"/>
  <c r="AE117" i="1"/>
  <c r="AF117" i="1"/>
  <c r="AG117" i="1"/>
  <c r="AH117" i="1"/>
  <c r="CV117" i="1" s="1"/>
  <c r="U117" i="1" s="1"/>
  <c r="AI117" i="1"/>
  <c r="AJ117" i="1"/>
  <c r="CQ117" i="1"/>
  <c r="CS117" i="1"/>
  <c r="R117" i="1" s="1"/>
  <c r="CT117" i="1"/>
  <c r="S117" i="1" s="1"/>
  <c r="CU117" i="1"/>
  <c r="T117" i="1" s="1"/>
  <c r="CW117" i="1"/>
  <c r="V117" i="1" s="1"/>
  <c r="CX117" i="1"/>
  <c r="W117" i="1" s="1"/>
  <c r="FR117" i="1"/>
  <c r="GL117" i="1"/>
  <c r="GO117" i="1"/>
  <c r="GP117" i="1"/>
  <c r="GV117" i="1"/>
  <c r="GX117" i="1"/>
  <c r="C118" i="1"/>
  <c r="D118" i="1"/>
  <c r="I118" i="1"/>
  <c r="U118" i="1"/>
  <c r="AC118" i="1"/>
  <c r="AE118" i="1"/>
  <c r="AF118" i="1"/>
  <c r="AG118" i="1"/>
  <c r="AH118" i="1"/>
  <c r="AI118" i="1"/>
  <c r="CW118" i="1" s="1"/>
  <c r="V118" i="1" s="1"/>
  <c r="AJ118" i="1"/>
  <c r="CQ118" i="1"/>
  <c r="P118" i="1" s="1"/>
  <c r="CT118" i="1"/>
  <c r="S118" i="1" s="1"/>
  <c r="CU118" i="1"/>
  <c r="T118" i="1" s="1"/>
  <c r="CV118" i="1"/>
  <c r="CX118" i="1"/>
  <c r="W118" i="1" s="1"/>
  <c r="FR118" i="1"/>
  <c r="GL118" i="1"/>
  <c r="GO118" i="1"/>
  <c r="GP118" i="1"/>
  <c r="GV118" i="1"/>
  <c r="GX118" i="1" s="1"/>
  <c r="C119" i="1"/>
  <c r="D119" i="1"/>
  <c r="I119" i="1"/>
  <c r="AB119" i="1"/>
  <c r="AC119" i="1"/>
  <c r="AE119" i="1"/>
  <c r="AD119" i="1" s="1"/>
  <c r="CR119" i="1" s="1"/>
  <c r="AF119" i="1"/>
  <c r="CT119" i="1" s="1"/>
  <c r="AG119" i="1"/>
  <c r="AH119" i="1"/>
  <c r="AI119" i="1"/>
  <c r="AJ119" i="1"/>
  <c r="CX119" i="1" s="1"/>
  <c r="CQ119" i="1"/>
  <c r="CS119" i="1"/>
  <c r="R119" i="1" s="1"/>
  <c r="GK119" i="1" s="1"/>
  <c r="CU119" i="1"/>
  <c r="CV119" i="1"/>
  <c r="CW119" i="1"/>
  <c r="V119" i="1" s="1"/>
  <c r="FR119" i="1"/>
  <c r="FQ157" i="1" s="1"/>
  <c r="GL119" i="1"/>
  <c r="GO119" i="1"/>
  <c r="GP119" i="1"/>
  <c r="GV119" i="1"/>
  <c r="I120" i="1"/>
  <c r="AC120" i="1"/>
  <c r="AE120" i="1"/>
  <c r="AF120" i="1"/>
  <c r="AG120" i="1"/>
  <c r="AH120" i="1"/>
  <c r="AI120" i="1"/>
  <c r="CW120" i="1" s="1"/>
  <c r="V120" i="1" s="1"/>
  <c r="AJ120" i="1"/>
  <c r="CQ120" i="1"/>
  <c r="P120" i="1" s="1"/>
  <c r="CT120" i="1"/>
  <c r="S120" i="1" s="1"/>
  <c r="CU120" i="1"/>
  <c r="T120" i="1" s="1"/>
  <c r="CV120" i="1"/>
  <c r="U120" i="1" s="1"/>
  <c r="CX120" i="1"/>
  <c r="W120" i="1" s="1"/>
  <c r="FR120" i="1"/>
  <c r="GL120" i="1"/>
  <c r="GO120" i="1"/>
  <c r="GP120" i="1"/>
  <c r="GV120" i="1"/>
  <c r="GX120" i="1" s="1"/>
  <c r="AC121" i="1"/>
  <c r="AD121" i="1"/>
  <c r="CR121" i="1" s="1"/>
  <c r="AE121" i="1"/>
  <c r="AF121" i="1"/>
  <c r="AG121" i="1"/>
  <c r="AH121" i="1"/>
  <c r="CV121" i="1" s="1"/>
  <c r="AI121" i="1"/>
  <c r="AJ121" i="1"/>
  <c r="CQ121" i="1"/>
  <c r="CS121" i="1"/>
  <c r="CT121" i="1"/>
  <c r="CU121" i="1"/>
  <c r="CW121" i="1"/>
  <c r="CX121" i="1"/>
  <c r="FR121" i="1"/>
  <c r="GL121" i="1"/>
  <c r="GO121" i="1"/>
  <c r="GP121" i="1"/>
  <c r="FV157" i="1" s="1"/>
  <c r="GV121" i="1"/>
  <c r="I122" i="1"/>
  <c r="S122" i="1"/>
  <c r="AC122" i="1"/>
  <c r="AE122" i="1"/>
  <c r="AD122" i="1" s="1"/>
  <c r="CR122" i="1" s="1"/>
  <c r="Q122" i="1" s="1"/>
  <c r="AF122" i="1"/>
  <c r="AG122" i="1"/>
  <c r="CU122" i="1" s="1"/>
  <c r="T122" i="1" s="1"/>
  <c r="AH122" i="1"/>
  <c r="AI122" i="1"/>
  <c r="AJ122" i="1"/>
  <c r="CS122" i="1"/>
  <c r="R122" i="1" s="1"/>
  <c r="CT122" i="1"/>
  <c r="CV122" i="1"/>
  <c r="U122" i="1" s="1"/>
  <c r="CW122" i="1"/>
  <c r="V122" i="1" s="1"/>
  <c r="CX122" i="1"/>
  <c r="W122" i="1" s="1"/>
  <c r="FR122" i="1"/>
  <c r="GK122" i="1"/>
  <c r="GL122" i="1"/>
  <c r="GO122" i="1"/>
  <c r="GP122" i="1"/>
  <c r="GV122" i="1"/>
  <c r="GX122" i="1"/>
  <c r="AC123" i="1"/>
  <c r="AE123" i="1"/>
  <c r="AD123" i="1" s="1"/>
  <c r="CR123" i="1" s="1"/>
  <c r="AF123" i="1"/>
  <c r="CT123" i="1" s="1"/>
  <c r="AG123" i="1"/>
  <c r="AH123" i="1"/>
  <c r="AI123" i="1"/>
  <c r="AJ123" i="1"/>
  <c r="CX123" i="1" s="1"/>
  <c r="CQ123" i="1"/>
  <c r="CS123" i="1"/>
  <c r="CU123" i="1"/>
  <c r="CV123" i="1"/>
  <c r="CW123" i="1"/>
  <c r="FR123" i="1"/>
  <c r="GL123" i="1"/>
  <c r="GO123" i="1"/>
  <c r="GP123" i="1"/>
  <c r="GV123" i="1"/>
  <c r="C124" i="1"/>
  <c r="D124" i="1"/>
  <c r="I124" i="1"/>
  <c r="AC124" i="1"/>
  <c r="AE124" i="1"/>
  <c r="AD124" i="1" s="1"/>
  <c r="CR124" i="1" s="1"/>
  <c r="Q124" i="1" s="1"/>
  <c r="AF124" i="1"/>
  <c r="AG124" i="1"/>
  <c r="CU124" i="1" s="1"/>
  <c r="T124" i="1" s="1"/>
  <c r="AH124" i="1"/>
  <c r="AI124" i="1"/>
  <c r="AJ124" i="1"/>
  <c r="CS124" i="1"/>
  <c r="R124" i="1" s="1"/>
  <c r="GK124" i="1" s="1"/>
  <c r="CT124" i="1"/>
  <c r="S124" i="1" s="1"/>
  <c r="CV124" i="1"/>
  <c r="U124" i="1" s="1"/>
  <c r="CW124" i="1"/>
  <c r="V124" i="1" s="1"/>
  <c r="CX124" i="1"/>
  <c r="W124" i="1" s="1"/>
  <c r="FR124" i="1"/>
  <c r="GL124" i="1"/>
  <c r="GO124" i="1"/>
  <c r="GP124" i="1"/>
  <c r="GV124" i="1"/>
  <c r="GX124" i="1"/>
  <c r="C125" i="1"/>
  <c r="D125" i="1"/>
  <c r="I125" i="1"/>
  <c r="P125" i="1"/>
  <c r="X125" i="1"/>
  <c r="AC125" i="1"/>
  <c r="AD125" i="1"/>
  <c r="CR125" i="1" s="1"/>
  <c r="Q125" i="1" s="1"/>
  <c r="AE125" i="1"/>
  <c r="AF125" i="1"/>
  <c r="AG125" i="1"/>
  <c r="AH125" i="1"/>
  <c r="CV125" i="1" s="1"/>
  <c r="U125" i="1" s="1"/>
  <c r="AI125" i="1"/>
  <c r="AJ125" i="1"/>
  <c r="CQ125" i="1"/>
  <c r="CS125" i="1"/>
  <c r="R125" i="1" s="1"/>
  <c r="GK125" i="1" s="1"/>
  <c r="CT125" i="1"/>
  <c r="S125" i="1" s="1"/>
  <c r="CZ125" i="1" s="1"/>
  <c r="Y125" i="1" s="1"/>
  <c r="CU125" i="1"/>
  <c r="T125" i="1" s="1"/>
  <c r="CW125" i="1"/>
  <c r="V125" i="1" s="1"/>
  <c r="CX125" i="1"/>
  <c r="W125" i="1" s="1"/>
  <c r="CY125" i="1"/>
  <c r="FR125" i="1"/>
  <c r="GL125" i="1"/>
  <c r="GO125" i="1"/>
  <c r="GP125" i="1"/>
  <c r="GV125" i="1"/>
  <c r="GX125" i="1"/>
  <c r="I126" i="1"/>
  <c r="S126" i="1"/>
  <c r="AC126" i="1"/>
  <c r="AE126" i="1"/>
  <c r="AD126" i="1" s="1"/>
  <c r="CR126" i="1" s="1"/>
  <c r="Q126" i="1" s="1"/>
  <c r="AF126" i="1"/>
  <c r="AG126" i="1"/>
  <c r="CU126" i="1" s="1"/>
  <c r="T126" i="1" s="1"/>
  <c r="AH126" i="1"/>
  <c r="AI126" i="1"/>
  <c r="AJ126" i="1"/>
  <c r="CS126" i="1"/>
  <c r="R126" i="1" s="1"/>
  <c r="CT126" i="1"/>
  <c r="CV126" i="1"/>
  <c r="U126" i="1" s="1"/>
  <c r="CW126" i="1"/>
  <c r="V126" i="1" s="1"/>
  <c r="CX126" i="1"/>
  <c r="W126" i="1" s="1"/>
  <c r="FR126" i="1"/>
  <c r="GK126" i="1"/>
  <c r="GL126" i="1"/>
  <c r="GO126" i="1"/>
  <c r="GP126" i="1"/>
  <c r="GV126" i="1"/>
  <c r="GX126" i="1"/>
  <c r="I127" i="1"/>
  <c r="R127" i="1"/>
  <c r="GK127" i="1" s="1"/>
  <c r="V127" i="1"/>
  <c r="AC127" i="1"/>
  <c r="AE127" i="1"/>
  <c r="AD127" i="1" s="1"/>
  <c r="CR127" i="1" s="1"/>
  <c r="Q127" i="1" s="1"/>
  <c r="AF127" i="1"/>
  <c r="CT127" i="1" s="1"/>
  <c r="S127" i="1" s="1"/>
  <c r="AG127" i="1"/>
  <c r="AH127" i="1"/>
  <c r="AI127" i="1"/>
  <c r="AJ127" i="1"/>
  <c r="CX127" i="1" s="1"/>
  <c r="W127" i="1" s="1"/>
  <c r="CQ127" i="1"/>
  <c r="CS127" i="1"/>
  <c r="CU127" i="1"/>
  <c r="T127" i="1" s="1"/>
  <c r="CV127" i="1"/>
  <c r="U127" i="1" s="1"/>
  <c r="CW127" i="1"/>
  <c r="FR127" i="1"/>
  <c r="GL127" i="1"/>
  <c r="GO127" i="1"/>
  <c r="GP127" i="1"/>
  <c r="GV127" i="1"/>
  <c r="GX127" i="1"/>
  <c r="I128" i="1"/>
  <c r="AC128" i="1"/>
  <c r="AE128" i="1"/>
  <c r="AF128" i="1"/>
  <c r="AG128" i="1"/>
  <c r="AH128" i="1"/>
  <c r="AI128" i="1"/>
  <c r="CW128" i="1" s="1"/>
  <c r="V128" i="1" s="1"/>
  <c r="AJ128" i="1"/>
  <c r="CQ128" i="1"/>
  <c r="P128" i="1" s="1"/>
  <c r="CT128" i="1"/>
  <c r="S128" i="1" s="1"/>
  <c r="CU128" i="1"/>
  <c r="T128" i="1" s="1"/>
  <c r="CV128" i="1"/>
  <c r="U128" i="1" s="1"/>
  <c r="CX128" i="1"/>
  <c r="W128" i="1" s="1"/>
  <c r="FR128" i="1"/>
  <c r="GL128" i="1"/>
  <c r="GO128" i="1"/>
  <c r="GP128" i="1"/>
  <c r="GV128" i="1"/>
  <c r="GX128" i="1" s="1"/>
  <c r="I129" i="1"/>
  <c r="P129" i="1"/>
  <c r="X129" i="1"/>
  <c r="AC129" i="1"/>
  <c r="AD129" i="1"/>
  <c r="CR129" i="1" s="1"/>
  <c r="Q129" i="1" s="1"/>
  <c r="AE129" i="1"/>
  <c r="AF129" i="1"/>
  <c r="AG129" i="1"/>
  <c r="AH129" i="1"/>
  <c r="CV129" i="1" s="1"/>
  <c r="U129" i="1" s="1"/>
  <c r="AI129" i="1"/>
  <c r="AJ129" i="1"/>
  <c r="CQ129" i="1"/>
  <c r="CS129" i="1"/>
  <c r="R129" i="1" s="1"/>
  <c r="GK129" i="1" s="1"/>
  <c r="CT129" i="1"/>
  <c r="S129" i="1" s="1"/>
  <c r="CZ129" i="1" s="1"/>
  <c r="Y129" i="1" s="1"/>
  <c r="CU129" i="1"/>
  <c r="T129" i="1" s="1"/>
  <c r="CW129" i="1"/>
  <c r="V129" i="1" s="1"/>
  <c r="CX129" i="1"/>
  <c r="W129" i="1" s="1"/>
  <c r="CY129" i="1"/>
  <c r="FR129" i="1"/>
  <c r="GL129" i="1"/>
  <c r="GO129" i="1"/>
  <c r="GP129" i="1"/>
  <c r="GV129" i="1"/>
  <c r="GX129" i="1"/>
  <c r="C130" i="1"/>
  <c r="D130" i="1"/>
  <c r="I130" i="1"/>
  <c r="AC130" i="1"/>
  <c r="AE130" i="1"/>
  <c r="AF130" i="1"/>
  <c r="AG130" i="1"/>
  <c r="AH130" i="1"/>
  <c r="AI130" i="1"/>
  <c r="CW130" i="1" s="1"/>
  <c r="V130" i="1" s="1"/>
  <c r="AJ130" i="1"/>
  <c r="CQ130" i="1"/>
  <c r="P130" i="1" s="1"/>
  <c r="CT130" i="1"/>
  <c r="S130" i="1" s="1"/>
  <c r="CU130" i="1"/>
  <c r="T130" i="1" s="1"/>
  <c r="CV130" i="1"/>
  <c r="U130" i="1" s="1"/>
  <c r="CX130" i="1"/>
  <c r="W130" i="1" s="1"/>
  <c r="FR130" i="1"/>
  <c r="GL130" i="1"/>
  <c r="GO130" i="1"/>
  <c r="GP130" i="1"/>
  <c r="GV130" i="1"/>
  <c r="GX130" i="1" s="1"/>
  <c r="C131" i="1"/>
  <c r="D131" i="1"/>
  <c r="I131" i="1"/>
  <c r="R131" i="1"/>
  <c r="GK131" i="1" s="1"/>
  <c r="V131" i="1"/>
  <c r="AC131" i="1"/>
  <c r="AE131" i="1"/>
  <c r="AD131" i="1" s="1"/>
  <c r="CR131" i="1" s="1"/>
  <c r="Q131" i="1" s="1"/>
  <c r="AF131" i="1"/>
  <c r="CT131" i="1" s="1"/>
  <c r="S131" i="1" s="1"/>
  <c r="AG131" i="1"/>
  <c r="AH131" i="1"/>
  <c r="AI131" i="1"/>
  <c r="AJ131" i="1"/>
  <c r="CX131" i="1" s="1"/>
  <c r="W131" i="1" s="1"/>
  <c r="CQ131" i="1"/>
  <c r="CS131" i="1"/>
  <c r="CU131" i="1"/>
  <c r="T131" i="1" s="1"/>
  <c r="CV131" i="1"/>
  <c r="U131" i="1" s="1"/>
  <c r="CW131" i="1"/>
  <c r="FR131" i="1"/>
  <c r="GL131" i="1"/>
  <c r="GO131" i="1"/>
  <c r="GP131" i="1"/>
  <c r="GV131" i="1"/>
  <c r="GX131" i="1"/>
  <c r="I132" i="1"/>
  <c r="AC132" i="1"/>
  <c r="AE132" i="1"/>
  <c r="AF132" i="1"/>
  <c r="AG132" i="1"/>
  <c r="AH132" i="1"/>
  <c r="AI132" i="1"/>
  <c r="CW132" i="1" s="1"/>
  <c r="V132" i="1" s="1"/>
  <c r="AJ132" i="1"/>
  <c r="CQ132" i="1"/>
  <c r="P132" i="1" s="1"/>
  <c r="CT132" i="1"/>
  <c r="S132" i="1" s="1"/>
  <c r="CU132" i="1"/>
  <c r="T132" i="1" s="1"/>
  <c r="CV132" i="1"/>
  <c r="U132" i="1" s="1"/>
  <c r="CX132" i="1"/>
  <c r="W132" i="1" s="1"/>
  <c r="FR132" i="1"/>
  <c r="GL132" i="1"/>
  <c r="GO132" i="1"/>
  <c r="GP132" i="1"/>
  <c r="GV132" i="1"/>
  <c r="GX132" i="1" s="1"/>
  <c r="AC133" i="1"/>
  <c r="AB133" i="1" s="1"/>
  <c r="AD133" i="1"/>
  <c r="CR133" i="1" s="1"/>
  <c r="AE133" i="1"/>
  <c r="AF133" i="1"/>
  <c r="AG133" i="1"/>
  <c r="AH133" i="1"/>
  <c r="CV133" i="1" s="1"/>
  <c r="AI133" i="1"/>
  <c r="AJ133" i="1"/>
  <c r="CQ133" i="1"/>
  <c r="CS133" i="1"/>
  <c r="CT133" i="1"/>
  <c r="CU133" i="1"/>
  <c r="CW133" i="1"/>
  <c r="CX133" i="1"/>
  <c r="FR133" i="1"/>
  <c r="GL133" i="1"/>
  <c r="GO133" i="1"/>
  <c r="GP133" i="1"/>
  <c r="GV133" i="1"/>
  <c r="C134" i="1"/>
  <c r="D134" i="1"/>
  <c r="I134" i="1"/>
  <c r="U134" i="1"/>
  <c r="AC134" i="1"/>
  <c r="AE134" i="1"/>
  <c r="AF134" i="1"/>
  <c r="AG134" i="1"/>
  <c r="AH134" i="1"/>
  <c r="AI134" i="1"/>
  <c r="CW134" i="1" s="1"/>
  <c r="V134" i="1" s="1"/>
  <c r="AJ134" i="1"/>
  <c r="CQ134" i="1"/>
  <c r="P134" i="1" s="1"/>
  <c r="CT134" i="1"/>
  <c r="S134" i="1" s="1"/>
  <c r="CU134" i="1"/>
  <c r="T134" i="1" s="1"/>
  <c r="CV134" i="1"/>
  <c r="CX134" i="1"/>
  <c r="W134" i="1" s="1"/>
  <c r="FR134" i="1"/>
  <c r="GL134" i="1"/>
  <c r="GO134" i="1"/>
  <c r="GP134" i="1"/>
  <c r="GV134" i="1"/>
  <c r="GX134" i="1" s="1"/>
  <c r="C135" i="1"/>
  <c r="D135" i="1"/>
  <c r="I135" i="1"/>
  <c r="AB135" i="1"/>
  <c r="AC135" i="1"/>
  <c r="AE135" i="1"/>
  <c r="AD135" i="1" s="1"/>
  <c r="CR135" i="1" s="1"/>
  <c r="AF135" i="1"/>
  <c r="CT135" i="1" s="1"/>
  <c r="AG135" i="1"/>
  <c r="AH135" i="1"/>
  <c r="AI135" i="1"/>
  <c r="AJ135" i="1"/>
  <c r="CX135" i="1" s="1"/>
  <c r="CQ135" i="1"/>
  <c r="CS135" i="1"/>
  <c r="CU135" i="1"/>
  <c r="CV135" i="1"/>
  <c r="CW135" i="1"/>
  <c r="FR135" i="1"/>
  <c r="GL135" i="1"/>
  <c r="GO135" i="1"/>
  <c r="GP135" i="1"/>
  <c r="GV135" i="1"/>
  <c r="I136" i="1"/>
  <c r="AC136" i="1"/>
  <c r="AE136" i="1"/>
  <c r="AF136" i="1"/>
  <c r="AG136" i="1"/>
  <c r="AH136" i="1"/>
  <c r="AI136" i="1"/>
  <c r="CW136" i="1" s="1"/>
  <c r="V136" i="1" s="1"/>
  <c r="AJ136" i="1"/>
  <c r="CQ136" i="1"/>
  <c r="P136" i="1" s="1"/>
  <c r="CT136" i="1"/>
  <c r="S136" i="1" s="1"/>
  <c r="CU136" i="1"/>
  <c r="T136" i="1" s="1"/>
  <c r="CV136" i="1"/>
  <c r="U136" i="1" s="1"/>
  <c r="CX136" i="1"/>
  <c r="W136" i="1" s="1"/>
  <c r="FR136" i="1"/>
  <c r="GL136" i="1"/>
  <c r="GO136" i="1"/>
  <c r="GP136" i="1"/>
  <c r="GV136" i="1"/>
  <c r="GX136" i="1" s="1"/>
  <c r="AC137" i="1"/>
  <c r="AD137" i="1"/>
  <c r="CR137" i="1" s="1"/>
  <c r="AE137" i="1"/>
  <c r="AF137" i="1"/>
  <c r="AG137" i="1"/>
  <c r="AH137" i="1"/>
  <c r="CV137" i="1" s="1"/>
  <c r="AI137" i="1"/>
  <c r="AJ137" i="1"/>
  <c r="CQ137" i="1"/>
  <c r="CS137" i="1"/>
  <c r="CT137" i="1"/>
  <c r="CU137" i="1"/>
  <c r="CW137" i="1"/>
  <c r="CX137" i="1"/>
  <c r="FR137" i="1"/>
  <c r="GL137" i="1"/>
  <c r="GO137" i="1"/>
  <c r="GP137" i="1"/>
  <c r="GV137" i="1"/>
  <c r="C138" i="1"/>
  <c r="D138" i="1"/>
  <c r="I138" i="1"/>
  <c r="P138" i="1"/>
  <c r="X138" i="1"/>
  <c r="AC138" i="1"/>
  <c r="AD138" i="1"/>
  <c r="CR138" i="1" s="1"/>
  <c r="Q138" i="1" s="1"/>
  <c r="AE138" i="1"/>
  <c r="AF138" i="1"/>
  <c r="AG138" i="1"/>
  <c r="AH138" i="1"/>
  <c r="CV138" i="1" s="1"/>
  <c r="U138" i="1" s="1"/>
  <c r="AI138" i="1"/>
  <c r="AJ138" i="1"/>
  <c r="CQ138" i="1"/>
  <c r="CS138" i="1"/>
  <c r="R138" i="1" s="1"/>
  <c r="GK138" i="1" s="1"/>
  <c r="CT138" i="1"/>
  <c r="S138" i="1" s="1"/>
  <c r="CZ138" i="1" s="1"/>
  <c r="Y138" i="1" s="1"/>
  <c r="CU138" i="1"/>
  <c r="T138" i="1" s="1"/>
  <c r="CW138" i="1"/>
  <c r="V138" i="1" s="1"/>
  <c r="CX138" i="1"/>
  <c r="W138" i="1" s="1"/>
  <c r="CY138" i="1"/>
  <c r="FR138" i="1"/>
  <c r="GL138" i="1"/>
  <c r="GO138" i="1"/>
  <c r="GP138" i="1"/>
  <c r="GV138" i="1"/>
  <c r="GX138" i="1"/>
  <c r="C139" i="1"/>
  <c r="D139" i="1"/>
  <c r="I139" i="1"/>
  <c r="AC139" i="1"/>
  <c r="AE139" i="1"/>
  <c r="AF139" i="1"/>
  <c r="AG139" i="1"/>
  <c r="AH139" i="1"/>
  <c r="AI139" i="1"/>
  <c r="CW139" i="1" s="1"/>
  <c r="V139" i="1" s="1"/>
  <c r="AJ139" i="1"/>
  <c r="CQ139" i="1"/>
  <c r="P139" i="1" s="1"/>
  <c r="CT139" i="1"/>
  <c r="S139" i="1" s="1"/>
  <c r="CU139" i="1"/>
  <c r="T139" i="1" s="1"/>
  <c r="CV139" i="1"/>
  <c r="U139" i="1" s="1"/>
  <c r="CX139" i="1"/>
  <c r="W139" i="1" s="1"/>
  <c r="FR139" i="1"/>
  <c r="GL139" i="1"/>
  <c r="GO139" i="1"/>
  <c r="GP139" i="1"/>
  <c r="GV139" i="1"/>
  <c r="GX139" i="1" s="1"/>
  <c r="I140" i="1"/>
  <c r="X140" i="1"/>
  <c r="AC140" i="1"/>
  <c r="AB140" i="1" s="1"/>
  <c r="AD140" i="1"/>
  <c r="CR140" i="1" s="1"/>
  <c r="Q140" i="1" s="1"/>
  <c r="AE140" i="1"/>
  <c r="AF140" i="1"/>
  <c r="AG140" i="1"/>
  <c r="AH140" i="1"/>
  <c r="CV140" i="1" s="1"/>
  <c r="U140" i="1" s="1"/>
  <c r="AI140" i="1"/>
  <c r="AJ140" i="1"/>
  <c r="CQ140" i="1"/>
  <c r="P140" i="1" s="1"/>
  <c r="CP140" i="1" s="1"/>
  <c r="O140" i="1" s="1"/>
  <c r="CS140" i="1"/>
  <c r="R140" i="1" s="1"/>
  <c r="GK140" i="1" s="1"/>
  <c r="CT140" i="1"/>
  <c r="S140" i="1" s="1"/>
  <c r="CZ140" i="1" s="1"/>
  <c r="Y140" i="1" s="1"/>
  <c r="CU140" i="1"/>
  <c r="T140" i="1" s="1"/>
  <c r="CW140" i="1"/>
  <c r="V140" i="1" s="1"/>
  <c r="CX140" i="1"/>
  <c r="W140" i="1" s="1"/>
  <c r="CY140" i="1"/>
  <c r="FR140" i="1"/>
  <c r="GL140" i="1"/>
  <c r="BZ157" i="1" s="1"/>
  <c r="GO140" i="1"/>
  <c r="GP140" i="1"/>
  <c r="GV140" i="1"/>
  <c r="GX140" i="1"/>
  <c r="I141" i="1"/>
  <c r="S141" i="1"/>
  <c r="W141" i="1"/>
  <c r="AC141" i="1"/>
  <c r="AE141" i="1"/>
  <c r="AD141" i="1" s="1"/>
  <c r="CR141" i="1" s="1"/>
  <c r="Q141" i="1" s="1"/>
  <c r="AF141" i="1"/>
  <c r="AG141" i="1"/>
  <c r="CU141" i="1" s="1"/>
  <c r="T141" i="1" s="1"/>
  <c r="AH141" i="1"/>
  <c r="AI141" i="1"/>
  <c r="AJ141" i="1"/>
  <c r="CS141" i="1"/>
  <c r="R141" i="1" s="1"/>
  <c r="CT141" i="1"/>
  <c r="CV141" i="1"/>
  <c r="U141" i="1" s="1"/>
  <c r="CW141" i="1"/>
  <c r="V141" i="1" s="1"/>
  <c r="CX141" i="1"/>
  <c r="FR141" i="1"/>
  <c r="GK141" i="1"/>
  <c r="GL141" i="1"/>
  <c r="GO141" i="1"/>
  <c r="GP141" i="1"/>
  <c r="GV141" i="1"/>
  <c r="GX141" i="1"/>
  <c r="C142" i="1"/>
  <c r="D142" i="1"/>
  <c r="I142" i="1"/>
  <c r="P142" i="1"/>
  <c r="AC142" i="1"/>
  <c r="AD142" i="1"/>
  <c r="CR142" i="1" s="1"/>
  <c r="Q142" i="1" s="1"/>
  <c r="AE142" i="1"/>
  <c r="AF142" i="1"/>
  <c r="AG142" i="1"/>
  <c r="AH142" i="1"/>
  <c r="CV142" i="1" s="1"/>
  <c r="U142" i="1" s="1"/>
  <c r="AI142" i="1"/>
  <c r="AJ142" i="1"/>
  <c r="CQ142" i="1"/>
  <c r="CS142" i="1"/>
  <c r="R142" i="1" s="1"/>
  <c r="CT142" i="1"/>
  <c r="S142" i="1" s="1"/>
  <c r="CU142" i="1"/>
  <c r="T142" i="1" s="1"/>
  <c r="CW142" i="1"/>
  <c r="V142" i="1" s="1"/>
  <c r="CX142" i="1"/>
  <c r="W142" i="1" s="1"/>
  <c r="FR142" i="1"/>
  <c r="GL142" i="1"/>
  <c r="GO142" i="1"/>
  <c r="GP142" i="1"/>
  <c r="GV142" i="1"/>
  <c r="GX142" i="1"/>
  <c r="C143" i="1"/>
  <c r="D143" i="1"/>
  <c r="I143" i="1"/>
  <c r="U143" i="1"/>
  <c r="AC143" i="1"/>
  <c r="AE143" i="1"/>
  <c r="AF143" i="1"/>
  <c r="AG143" i="1"/>
  <c r="AH143" i="1"/>
  <c r="AI143" i="1"/>
  <c r="CW143" i="1" s="1"/>
  <c r="V143" i="1" s="1"/>
  <c r="AJ143" i="1"/>
  <c r="CQ143" i="1"/>
  <c r="P143" i="1" s="1"/>
  <c r="CT143" i="1"/>
  <c r="S143" i="1" s="1"/>
  <c r="CU143" i="1"/>
  <c r="T143" i="1" s="1"/>
  <c r="CV143" i="1"/>
  <c r="CX143" i="1"/>
  <c r="W143" i="1" s="1"/>
  <c r="FR143" i="1"/>
  <c r="GL143" i="1"/>
  <c r="GO143" i="1"/>
  <c r="GP143" i="1"/>
  <c r="GV143" i="1"/>
  <c r="GX143" i="1" s="1"/>
  <c r="I144" i="1"/>
  <c r="P144" i="1"/>
  <c r="T144" i="1"/>
  <c r="AC144" i="1"/>
  <c r="AD144" i="1"/>
  <c r="CR144" i="1" s="1"/>
  <c r="Q144" i="1" s="1"/>
  <c r="AE144" i="1"/>
  <c r="AF144" i="1"/>
  <c r="AG144" i="1"/>
  <c r="AH144" i="1"/>
  <c r="CV144" i="1" s="1"/>
  <c r="U144" i="1" s="1"/>
  <c r="AI144" i="1"/>
  <c r="AJ144" i="1"/>
  <c r="CQ144" i="1"/>
  <c r="CS144" i="1"/>
  <c r="R144" i="1" s="1"/>
  <c r="GK144" i="1" s="1"/>
  <c r="CT144" i="1"/>
  <c r="S144" i="1" s="1"/>
  <c r="CZ144" i="1" s="1"/>
  <c r="Y144" i="1" s="1"/>
  <c r="CU144" i="1"/>
  <c r="CW144" i="1"/>
  <c r="V144" i="1" s="1"/>
  <c r="CX144" i="1"/>
  <c r="W144" i="1" s="1"/>
  <c r="CY144" i="1"/>
  <c r="X144" i="1" s="1"/>
  <c r="FR144" i="1"/>
  <c r="GL144" i="1"/>
  <c r="GO144" i="1"/>
  <c r="GP144" i="1"/>
  <c r="CD157" i="1" s="1"/>
  <c r="GV144" i="1"/>
  <c r="GX144" i="1"/>
  <c r="I145" i="1"/>
  <c r="AC145" i="1"/>
  <c r="AE145" i="1"/>
  <c r="AD145" i="1" s="1"/>
  <c r="CR145" i="1" s="1"/>
  <c r="Q145" i="1" s="1"/>
  <c r="AF145" i="1"/>
  <c r="AG145" i="1"/>
  <c r="CU145" i="1" s="1"/>
  <c r="T145" i="1" s="1"/>
  <c r="AH145" i="1"/>
  <c r="AI145" i="1"/>
  <c r="AJ145" i="1"/>
  <c r="CS145" i="1"/>
  <c r="R145" i="1" s="1"/>
  <c r="GK145" i="1" s="1"/>
  <c r="CT145" i="1"/>
  <c r="S145" i="1" s="1"/>
  <c r="CV145" i="1"/>
  <c r="U145" i="1" s="1"/>
  <c r="CW145" i="1"/>
  <c r="V145" i="1" s="1"/>
  <c r="CX145" i="1"/>
  <c r="W145" i="1" s="1"/>
  <c r="FR145" i="1"/>
  <c r="GL145" i="1"/>
  <c r="GO145" i="1"/>
  <c r="GP145" i="1"/>
  <c r="GV145" i="1"/>
  <c r="GX145" i="1"/>
  <c r="C146" i="1"/>
  <c r="D146" i="1"/>
  <c r="I146" i="1"/>
  <c r="P146" i="1"/>
  <c r="X146" i="1"/>
  <c r="AC146" i="1"/>
  <c r="AD146" i="1"/>
  <c r="CR146" i="1" s="1"/>
  <c r="Q146" i="1" s="1"/>
  <c r="AE146" i="1"/>
  <c r="AF146" i="1"/>
  <c r="AG146" i="1"/>
  <c r="AH146" i="1"/>
  <c r="CV146" i="1" s="1"/>
  <c r="U146" i="1" s="1"/>
  <c r="AI146" i="1"/>
  <c r="AJ146" i="1"/>
  <c r="CQ146" i="1"/>
  <c r="CS146" i="1"/>
  <c r="R146" i="1" s="1"/>
  <c r="GK146" i="1" s="1"/>
  <c r="CT146" i="1"/>
  <c r="S146" i="1" s="1"/>
  <c r="CZ146" i="1" s="1"/>
  <c r="Y146" i="1" s="1"/>
  <c r="CU146" i="1"/>
  <c r="T146" i="1" s="1"/>
  <c r="CW146" i="1"/>
  <c r="V146" i="1" s="1"/>
  <c r="CX146" i="1"/>
  <c r="W146" i="1" s="1"/>
  <c r="CY146" i="1"/>
  <c r="FR146" i="1"/>
  <c r="GL146" i="1"/>
  <c r="GO146" i="1"/>
  <c r="GP146" i="1"/>
  <c r="GV146" i="1"/>
  <c r="GX146" i="1"/>
  <c r="C147" i="1"/>
  <c r="D147" i="1"/>
  <c r="I147" i="1"/>
  <c r="AC147" i="1"/>
  <c r="AE147" i="1"/>
  <c r="AF147" i="1"/>
  <c r="AG147" i="1"/>
  <c r="AH147" i="1"/>
  <c r="AI147" i="1"/>
  <c r="CW147" i="1" s="1"/>
  <c r="V147" i="1" s="1"/>
  <c r="AJ147" i="1"/>
  <c r="CQ147" i="1"/>
  <c r="P147" i="1" s="1"/>
  <c r="CT147" i="1"/>
  <c r="S147" i="1" s="1"/>
  <c r="CU147" i="1"/>
  <c r="T147" i="1" s="1"/>
  <c r="CV147" i="1"/>
  <c r="U147" i="1" s="1"/>
  <c r="CX147" i="1"/>
  <c r="W147" i="1" s="1"/>
  <c r="FR147" i="1"/>
  <c r="GL147" i="1"/>
  <c r="GO147" i="1"/>
  <c r="GP147" i="1"/>
  <c r="GV147" i="1"/>
  <c r="GX147" i="1" s="1"/>
  <c r="I148" i="1"/>
  <c r="X148" i="1"/>
  <c r="AC148" i="1"/>
  <c r="AB148" i="1" s="1"/>
  <c r="AD148" i="1"/>
  <c r="CR148" i="1" s="1"/>
  <c r="Q148" i="1" s="1"/>
  <c r="AE148" i="1"/>
  <c r="AF148" i="1"/>
  <c r="AG148" i="1"/>
  <c r="AH148" i="1"/>
  <c r="CV148" i="1" s="1"/>
  <c r="U148" i="1" s="1"/>
  <c r="AI148" i="1"/>
  <c r="AJ148" i="1"/>
  <c r="CQ148" i="1"/>
  <c r="P148" i="1" s="1"/>
  <c r="CP148" i="1" s="1"/>
  <c r="O148" i="1" s="1"/>
  <c r="CS148" i="1"/>
  <c r="R148" i="1" s="1"/>
  <c r="GK148" i="1" s="1"/>
  <c r="CT148" i="1"/>
  <c r="S148" i="1" s="1"/>
  <c r="CZ148" i="1" s="1"/>
  <c r="Y148" i="1" s="1"/>
  <c r="CU148" i="1"/>
  <c r="T148" i="1" s="1"/>
  <c r="CW148" i="1"/>
  <c r="V148" i="1" s="1"/>
  <c r="CX148" i="1"/>
  <c r="W148" i="1" s="1"/>
  <c r="CY148" i="1"/>
  <c r="FR148" i="1"/>
  <c r="GL148" i="1"/>
  <c r="GO148" i="1"/>
  <c r="GP148" i="1"/>
  <c r="GV148" i="1"/>
  <c r="GX148" i="1"/>
  <c r="I149" i="1"/>
  <c r="S149" i="1"/>
  <c r="W149" i="1"/>
  <c r="AC149" i="1"/>
  <c r="AE149" i="1"/>
  <c r="AD149" i="1" s="1"/>
  <c r="CR149" i="1" s="1"/>
  <c r="Q149" i="1" s="1"/>
  <c r="AF149" i="1"/>
  <c r="AG149" i="1"/>
  <c r="CU149" i="1" s="1"/>
  <c r="T149" i="1" s="1"/>
  <c r="AH149" i="1"/>
  <c r="AI149" i="1"/>
  <c r="AJ149" i="1"/>
  <c r="CS149" i="1"/>
  <c r="R149" i="1" s="1"/>
  <c r="CT149" i="1"/>
  <c r="CV149" i="1"/>
  <c r="U149" i="1" s="1"/>
  <c r="CW149" i="1"/>
  <c r="V149" i="1" s="1"/>
  <c r="CX149" i="1"/>
  <c r="FR149" i="1"/>
  <c r="GK149" i="1"/>
  <c r="GL149" i="1"/>
  <c r="GO149" i="1"/>
  <c r="GP149" i="1"/>
  <c r="GV149" i="1"/>
  <c r="GX149" i="1"/>
  <c r="C150" i="1"/>
  <c r="D150" i="1"/>
  <c r="U150" i="1"/>
  <c r="AC150" i="1"/>
  <c r="AE150" i="1"/>
  <c r="AF150" i="1"/>
  <c r="AG150" i="1"/>
  <c r="AH150" i="1"/>
  <c r="AI150" i="1"/>
  <c r="CW150" i="1" s="1"/>
  <c r="V150" i="1" s="1"/>
  <c r="AJ150" i="1"/>
  <c r="CQ150" i="1"/>
  <c r="P150" i="1" s="1"/>
  <c r="CT150" i="1"/>
  <c r="S150" i="1" s="1"/>
  <c r="CU150" i="1"/>
  <c r="T150" i="1" s="1"/>
  <c r="CV150" i="1"/>
  <c r="CX150" i="1"/>
  <c r="W150" i="1" s="1"/>
  <c r="FR150" i="1"/>
  <c r="GL150" i="1"/>
  <c r="GO150" i="1"/>
  <c r="GP150" i="1"/>
  <c r="GV150" i="1"/>
  <c r="GX150" i="1" s="1"/>
  <c r="C151" i="1"/>
  <c r="D151" i="1"/>
  <c r="AC151" i="1"/>
  <c r="AE151" i="1"/>
  <c r="AD151" i="1" s="1"/>
  <c r="CR151" i="1" s="1"/>
  <c r="Q151" i="1" s="1"/>
  <c r="AF151" i="1"/>
  <c r="AG151" i="1"/>
  <c r="CU151" i="1" s="1"/>
  <c r="T151" i="1" s="1"/>
  <c r="AH151" i="1"/>
  <c r="AI151" i="1"/>
  <c r="AJ151" i="1"/>
  <c r="CS151" i="1"/>
  <c r="R151" i="1" s="1"/>
  <c r="GK151" i="1" s="1"/>
  <c r="CT151" i="1"/>
  <c r="S151" i="1" s="1"/>
  <c r="CV151" i="1"/>
  <c r="U151" i="1" s="1"/>
  <c r="CW151" i="1"/>
  <c r="V151" i="1" s="1"/>
  <c r="CX151" i="1"/>
  <c r="W151" i="1" s="1"/>
  <c r="FR151" i="1"/>
  <c r="GL151" i="1"/>
  <c r="GO151" i="1"/>
  <c r="GP151" i="1"/>
  <c r="GV151" i="1"/>
  <c r="GX151" i="1"/>
  <c r="O152" i="1"/>
  <c r="P152" i="1"/>
  <c r="Q152" i="1"/>
  <c r="R152" i="1"/>
  <c r="GK152" i="1" s="1"/>
  <c r="S152" i="1"/>
  <c r="T152" i="1"/>
  <c r="U152" i="1"/>
  <c r="V152" i="1"/>
  <c r="W152" i="1"/>
  <c r="X152" i="1"/>
  <c r="Y152" i="1"/>
  <c r="AB152" i="1"/>
  <c r="AC152" i="1"/>
  <c r="AD152" i="1"/>
  <c r="AE152" i="1"/>
  <c r="AF152" i="1"/>
  <c r="AG152" i="1"/>
  <c r="AH152" i="1"/>
  <c r="AI152" i="1"/>
  <c r="AJ152" i="1"/>
  <c r="CP152" i="1"/>
  <c r="GN152" i="1" s="1"/>
  <c r="FR152" i="1"/>
  <c r="GL152" i="1"/>
  <c r="GO152" i="1"/>
  <c r="GP152" i="1"/>
  <c r="GV152" i="1"/>
  <c r="GX152" i="1" s="1"/>
  <c r="O153" i="1"/>
  <c r="P153" i="1"/>
  <c r="Q153" i="1"/>
  <c r="R153" i="1"/>
  <c r="S153" i="1"/>
  <c r="T153" i="1"/>
  <c r="U153" i="1"/>
  <c r="V153" i="1"/>
  <c r="W153" i="1"/>
  <c r="X153" i="1"/>
  <c r="Y153" i="1"/>
  <c r="AB153" i="1"/>
  <c r="AC153" i="1"/>
  <c r="AD153" i="1"/>
  <c r="AE153" i="1"/>
  <c r="AF153" i="1"/>
  <c r="AG153" i="1"/>
  <c r="AH153" i="1"/>
  <c r="AI153" i="1"/>
  <c r="AJ153" i="1"/>
  <c r="CP153" i="1"/>
  <c r="FR153" i="1"/>
  <c r="GK153" i="1"/>
  <c r="GL153" i="1"/>
  <c r="GM153" i="1"/>
  <c r="GN153" i="1"/>
  <c r="GO153" i="1"/>
  <c r="GP153" i="1"/>
  <c r="GV153" i="1"/>
  <c r="GX153" i="1"/>
  <c r="O154" i="1"/>
  <c r="P154" i="1"/>
  <c r="Q154" i="1"/>
  <c r="R154" i="1"/>
  <c r="GK154" i="1" s="1"/>
  <c r="S154" i="1"/>
  <c r="T154" i="1"/>
  <c r="U154" i="1"/>
  <c r="V154" i="1"/>
  <c r="W154" i="1"/>
  <c r="X154" i="1"/>
  <c r="Y154" i="1"/>
  <c r="AB154" i="1"/>
  <c r="AC154" i="1"/>
  <c r="AD154" i="1"/>
  <c r="AE154" i="1"/>
  <c r="AF154" i="1"/>
  <c r="AG154" i="1"/>
  <c r="AH154" i="1"/>
  <c r="AI154" i="1"/>
  <c r="AJ154" i="1"/>
  <c r="CP154" i="1"/>
  <c r="FR154" i="1"/>
  <c r="GL154" i="1"/>
  <c r="GO154" i="1"/>
  <c r="GP154" i="1"/>
  <c r="GV154" i="1"/>
  <c r="GX154" i="1" s="1"/>
  <c r="O155" i="1"/>
  <c r="P155" i="1"/>
  <c r="Q155" i="1"/>
  <c r="R155" i="1"/>
  <c r="S155" i="1"/>
  <c r="T155" i="1"/>
  <c r="U155" i="1"/>
  <c r="V155" i="1"/>
  <c r="W155" i="1"/>
  <c r="X155" i="1"/>
  <c r="Y155" i="1"/>
  <c r="AB155" i="1"/>
  <c r="AC155" i="1"/>
  <c r="AD155" i="1"/>
  <c r="AE155" i="1"/>
  <c r="AF155" i="1"/>
  <c r="AG155" i="1"/>
  <c r="AH155" i="1"/>
  <c r="AI155" i="1"/>
  <c r="AJ155" i="1"/>
  <c r="CP155" i="1"/>
  <c r="FR155" i="1"/>
  <c r="GK155" i="1"/>
  <c r="GL155" i="1"/>
  <c r="GM155" i="1"/>
  <c r="GN155" i="1"/>
  <c r="GO155" i="1"/>
  <c r="GP155" i="1"/>
  <c r="GV155" i="1"/>
  <c r="GX155" i="1"/>
  <c r="B157" i="1"/>
  <c r="B30" i="1" s="1"/>
  <c r="C157" i="1"/>
  <c r="C30" i="1" s="1"/>
  <c r="D157" i="1"/>
  <c r="D30" i="1" s="1"/>
  <c r="F157" i="1"/>
  <c r="F30" i="1" s="1"/>
  <c r="G157" i="1"/>
  <c r="G30" i="1" s="1"/>
  <c r="AO157" i="1"/>
  <c r="AO30" i="1" s="1"/>
  <c r="AP157" i="1"/>
  <c r="BB157" i="1"/>
  <c r="BX157" i="1"/>
  <c r="BX30" i="1" s="1"/>
  <c r="BY157" i="1"/>
  <c r="BY30" i="1" s="1"/>
  <c r="CK157" i="1"/>
  <c r="CK30" i="1" s="1"/>
  <c r="CL157" i="1"/>
  <c r="EG157" i="1"/>
  <c r="EG30" i="1" s="1"/>
  <c r="ET157" i="1"/>
  <c r="P170" i="1" s="1"/>
  <c r="FP157" i="1"/>
  <c r="FP30" i="1" s="1"/>
  <c r="GC157" i="1"/>
  <c r="GC30" i="1" s="1"/>
  <c r="GD157" i="1"/>
  <c r="D186" i="1"/>
  <c r="C188" i="1"/>
  <c r="D188" i="1"/>
  <c r="E188" i="1"/>
  <c r="Z188" i="1"/>
  <c r="AA188" i="1"/>
  <c r="AM188" i="1"/>
  <c r="AN188" i="1"/>
  <c r="BD188" i="1"/>
  <c r="BE188" i="1"/>
  <c r="BF188" i="1"/>
  <c r="BG188" i="1"/>
  <c r="BH188" i="1"/>
  <c r="BI188" i="1"/>
  <c r="BJ188" i="1"/>
  <c r="BK188" i="1"/>
  <c r="BL188" i="1"/>
  <c r="BM188" i="1"/>
  <c r="BN188" i="1"/>
  <c r="BO188" i="1"/>
  <c r="BP188" i="1"/>
  <c r="BQ188" i="1"/>
  <c r="BR188" i="1"/>
  <c r="BS188" i="1"/>
  <c r="BT188" i="1"/>
  <c r="BU188" i="1"/>
  <c r="BV188" i="1"/>
  <c r="BW188" i="1"/>
  <c r="CM188" i="1"/>
  <c r="CN188" i="1"/>
  <c r="CO188" i="1"/>
  <c r="CP188" i="1"/>
  <c r="CQ188" i="1"/>
  <c r="CR188" i="1"/>
  <c r="CS188" i="1"/>
  <c r="CT188" i="1"/>
  <c r="CU188" i="1"/>
  <c r="CV188" i="1"/>
  <c r="CW188" i="1"/>
  <c r="CX188" i="1"/>
  <c r="CY188" i="1"/>
  <c r="CZ188" i="1"/>
  <c r="DA188" i="1"/>
  <c r="DB188" i="1"/>
  <c r="DC188" i="1"/>
  <c r="DD188" i="1"/>
  <c r="DE188" i="1"/>
  <c r="DF188" i="1"/>
  <c r="DR188" i="1"/>
  <c r="DS188" i="1"/>
  <c r="EE188" i="1"/>
  <c r="EF188" i="1"/>
  <c r="EV188" i="1"/>
  <c r="EW188" i="1"/>
  <c r="EX188" i="1"/>
  <c r="EY188" i="1"/>
  <c r="EZ188" i="1"/>
  <c r="FA188" i="1"/>
  <c r="FB188" i="1"/>
  <c r="FC188" i="1"/>
  <c r="FD188" i="1"/>
  <c r="FE188" i="1"/>
  <c r="FF188" i="1"/>
  <c r="FG188" i="1"/>
  <c r="FH188" i="1"/>
  <c r="FI188" i="1"/>
  <c r="FJ188" i="1"/>
  <c r="FK188" i="1"/>
  <c r="FL188" i="1"/>
  <c r="FM188" i="1"/>
  <c r="FN188" i="1"/>
  <c r="FO188" i="1"/>
  <c r="GE188" i="1"/>
  <c r="GF188" i="1"/>
  <c r="GG188" i="1"/>
  <c r="GH188" i="1"/>
  <c r="GI188" i="1"/>
  <c r="GJ188" i="1"/>
  <c r="GK188" i="1"/>
  <c r="GL188" i="1"/>
  <c r="GM188" i="1"/>
  <c r="GN188" i="1"/>
  <c r="GO188" i="1"/>
  <c r="GP188" i="1"/>
  <c r="GQ188" i="1"/>
  <c r="GR188" i="1"/>
  <c r="GS188" i="1"/>
  <c r="GT188" i="1"/>
  <c r="GU188" i="1"/>
  <c r="GV188" i="1"/>
  <c r="GW188" i="1"/>
  <c r="GX188" i="1"/>
  <c r="C190" i="1"/>
  <c r="D190" i="1"/>
  <c r="I190" i="1"/>
  <c r="P190" i="1"/>
  <c r="T190" i="1"/>
  <c r="AC190" i="1"/>
  <c r="AD190" i="1"/>
  <c r="CR190" i="1" s="1"/>
  <c r="Q190" i="1" s="1"/>
  <c r="AE190" i="1"/>
  <c r="AF190" i="1"/>
  <c r="AG190" i="1"/>
  <c r="AH190" i="1"/>
  <c r="CV190" i="1" s="1"/>
  <c r="U190" i="1" s="1"/>
  <c r="AI190" i="1"/>
  <c r="AJ190" i="1"/>
  <c r="CQ190" i="1"/>
  <c r="CS190" i="1"/>
  <c r="R190" i="1" s="1"/>
  <c r="GK190" i="1" s="1"/>
  <c r="CT190" i="1"/>
  <c r="S190" i="1" s="1"/>
  <c r="CU190" i="1"/>
  <c r="CW190" i="1"/>
  <c r="V190" i="1" s="1"/>
  <c r="CX190" i="1"/>
  <c r="W190" i="1" s="1"/>
  <c r="CY190" i="1"/>
  <c r="X190" i="1" s="1"/>
  <c r="FR190" i="1"/>
  <c r="GL190" i="1"/>
  <c r="GO190" i="1"/>
  <c r="GP190" i="1"/>
  <c r="CD195" i="1" s="1"/>
  <c r="GV190" i="1"/>
  <c r="GX190" i="1"/>
  <c r="C191" i="1"/>
  <c r="D191" i="1"/>
  <c r="I191" i="1"/>
  <c r="AC191" i="1"/>
  <c r="AE191" i="1"/>
  <c r="AF191" i="1"/>
  <c r="AG191" i="1"/>
  <c r="AH191" i="1"/>
  <c r="AI191" i="1"/>
  <c r="CW191" i="1" s="1"/>
  <c r="V191" i="1" s="1"/>
  <c r="AJ191" i="1"/>
  <c r="CQ191" i="1"/>
  <c r="P191" i="1" s="1"/>
  <c r="CT191" i="1"/>
  <c r="S191" i="1" s="1"/>
  <c r="CU191" i="1"/>
  <c r="T191" i="1" s="1"/>
  <c r="CV191" i="1"/>
  <c r="U191" i="1" s="1"/>
  <c r="CX191" i="1"/>
  <c r="W191" i="1" s="1"/>
  <c r="FR191" i="1"/>
  <c r="GL191" i="1"/>
  <c r="GO191" i="1"/>
  <c r="GP191" i="1"/>
  <c r="FV195" i="1" s="1"/>
  <c r="GV191" i="1"/>
  <c r="GX191" i="1" s="1"/>
  <c r="C192" i="1"/>
  <c r="D192" i="1"/>
  <c r="I192" i="1"/>
  <c r="AC192" i="1"/>
  <c r="AE192" i="1"/>
  <c r="AD192" i="1" s="1"/>
  <c r="AF192" i="1"/>
  <c r="CT192" i="1" s="1"/>
  <c r="AG192" i="1"/>
  <c r="AH192" i="1"/>
  <c r="AI192" i="1"/>
  <c r="CW192" i="1" s="1"/>
  <c r="V192" i="1" s="1"/>
  <c r="AI195" i="1" s="1"/>
  <c r="AJ192" i="1"/>
  <c r="CX192" i="1" s="1"/>
  <c r="CQ192" i="1"/>
  <c r="CU192" i="1"/>
  <c r="CV192" i="1"/>
  <c r="FR192" i="1"/>
  <c r="GL192" i="1"/>
  <c r="GO192" i="1"/>
  <c r="GP192" i="1"/>
  <c r="GV192" i="1"/>
  <c r="C193" i="1"/>
  <c r="D193" i="1"/>
  <c r="I193" i="1"/>
  <c r="CX404" i="3" s="1"/>
  <c r="V193" i="1"/>
  <c r="AC193" i="1"/>
  <c r="CQ193" i="1" s="1"/>
  <c r="AE193" i="1"/>
  <c r="AD193" i="1" s="1"/>
  <c r="CR193" i="1" s="1"/>
  <c r="Q193" i="1" s="1"/>
  <c r="AF193" i="1"/>
  <c r="CT193" i="1" s="1"/>
  <c r="S193" i="1" s="1"/>
  <c r="AG193" i="1"/>
  <c r="CU193" i="1" s="1"/>
  <c r="AH193" i="1"/>
  <c r="AI193" i="1"/>
  <c r="AJ193" i="1"/>
  <c r="CX193" i="1" s="1"/>
  <c r="W193" i="1" s="1"/>
  <c r="CS193" i="1"/>
  <c r="R193" i="1" s="1"/>
  <c r="CV193" i="1"/>
  <c r="U193" i="1" s="1"/>
  <c r="CW193" i="1"/>
  <c r="FR193" i="1"/>
  <c r="FQ195" i="1" s="1"/>
  <c r="GK193" i="1"/>
  <c r="GL193" i="1"/>
  <c r="GO193" i="1"/>
  <c r="GP193" i="1"/>
  <c r="GV193" i="1"/>
  <c r="B195" i="1"/>
  <c r="B188" i="1" s="1"/>
  <c r="C195" i="1"/>
  <c r="D195" i="1"/>
  <c r="F195" i="1"/>
  <c r="F188" i="1" s="1"/>
  <c r="G195" i="1"/>
  <c r="G188" i="1" s="1"/>
  <c r="AO195" i="1"/>
  <c r="BX195" i="1"/>
  <c r="BX188" i="1" s="1"/>
  <c r="BY195" i="1"/>
  <c r="BZ195" i="1"/>
  <c r="CC195" i="1"/>
  <c r="CC188" i="1" s="1"/>
  <c r="CK195" i="1"/>
  <c r="CK188" i="1" s="1"/>
  <c r="CL195" i="1"/>
  <c r="EA195" i="1"/>
  <c r="EA188" i="1" s="1"/>
  <c r="EB195" i="1"/>
  <c r="EG195" i="1"/>
  <c r="FP195" i="1"/>
  <c r="FP188" i="1" s="1"/>
  <c r="FR195" i="1"/>
  <c r="FU195" i="1"/>
  <c r="FU188" i="1" s="1"/>
  <c r="GC195" i="1"/>
  <c r="GC188" i="1" s="1"/>
  <c r="GD195" i="1"/>
  <c r="B224" i="1"/>
  <c r="B26" i="1" s="1"/>
  <c r="C224" i="1"/>
  <c r="C26" i="1" s="1"/>
  <c r="D224" i="1"/>
  <c r="D26" i="1" s="1"/>
  <c r="F224" i="1"/>
  <c r="F26" i="1" s="1"/>
  <c r="G224" i="1"/>
  <c r="G26" i="1" s="1"/>
  <c r="EG224" i="1"/>
  <c r="EG26" i="1" s="1"/>
  <c r="D257" i="1"/>
  <c r="E259" i="1"/>
  <c r="Z259" i="1"/>
  <c r="AA259" i="1"/>
  <c r="AB259" i="1"/>
  <c r="AC259" i="1"/>
  <c r="AD259" i="1"/>
  <c r="AE259" i="1"/>
  <c r="AF259" i="1"/>
  <c r="AG259" i="1"/>
  <c r="AH259" i="1"/>
  <c r="AI259" i="1"/>
  <c r="AJ259" i="1"/>
  <c r="AK259" i="1"/>
  <c r="AL259" i="1"/>
  <c r="AM259" i="1"/>
  <c r="AN259" i="1"/>
  <c r="BD259" i="1"/>
  <c r="BE259" i="1"/>
  <c r="BF259" i="1"/>
  <c r="BG259" i="1"/>
  <c r="BH259" i="1"/>
  <c r="BI259" i="1"/>
  <c r="BJ259" i="1"/>
  <c r="BK259" i="1"/>
  <c r="BL259" i="1"/>
  <c r="BM259" i="1"/>
  <c r="BN259" i="1"/>
  <c r="BO259" i="1"/>
  <c r="BP259" i="1"/>
  <c r="BQ259" i="1"/>
  <c r="BR259" i="1"/>
  <c r="BS259" i="1"/>
  <c r="BT259" i="1"/>
  <c r="BU259" i="1"/>
  <c r="BV259" i="1"/>
  <c r="BW259" i="1"/>
  <c r="BX259" i="1"/>
  <c r="BY259" i="1"/>
  <c r="BZ259" i="1"/>
  <c r="CA259" i="1"/>
  <c r="CB259" i="1"/>
  <c r="CC259" i="1"/>
  <c r="CD259" i="1"/>
  <c r="CE259" i="1"/>
  <c r="CF259" i="1"/>
  <c r="CG259" i="1"/>
  <c r="CH259" i="1"/>
  <c r="CI259" i="1"/>
  <c r="CJ259" i="1"/>
  <c r="CK259" i="1"/>
  <c r="CL259" i="1"/>
  <c r="CM259" i="1"/>
  <c r="CN259" i="1"/>
  <c r="CO259" i="1"/>
  <c r="CP259" i="1"/>
  <c r="CQ259" i="1"/>
  <c r="CR259" i="1"/>
  <c r="CS259" i="1"/>
  <c r="CT259" i="1"/>
  <c r="CU259" i="1"/>
  <c r="CV259" i="1"/>
  <c r="CW259" i="1"/>
  <c r="CX259" i="1"/>
  <c r="CY259" i="1"/>
  <c r="CZ259" i="1"/>
  <c r="DA259" i="1"/>
  <c r="DB259" i="1"/>
  <c r="DC259" i="1"/>
  <c r="DD259" i="1"/>
  <c r="DE259" i="1"/>
  <c r="DF259" i="1"/>
  <c r="DR259" i="1"/>
  <c r="DS259" i="1"/>
  <c r="DT259" i="1"/>
  <c r="DU259" i="1"/>
  <c r="DV259" i="1"/>
  <c r="DW259" i="1"/>
  <c r="DX259" i="1"/>
  <c r="DY259" i="1"/>
  <c r="DZ259" i="1"/>
  <c r="EA259" i="1"/>
  <c r="EB259" i="1"/>
  <c r="EC259" i="1"/>
  <c r="ED259" i="1"/>
  <c r="EE259" i="1"/>
  <c r="EF259" i="1"/>
  <c r="EV259" i="1"/>
  <c r="EW259" i="1"/>
  <c r="EX259" i="1"/>
  <c r="EY259" i="1"/>
  <c r="EZ259" i="1"/>
  <c r="FA259" i="1"/>
  <c r="FB259" i="1"/>
  <c r="FC259" i="1"/>
  <c r="FD259" i="1"/>
  <c r="FE259" i="1"/>
  <c r="FF259" i="1"/>
  <c r="FG259" i="1"/>
  <c r="FH259" i="1"/>
  <c r="FI259" i="1"/>
  <c r="FJ259" i="1"/>
  <c r="FK259" i="1"/>
  <c r="FL259" i="1"/>
  <c r="FM259" i="1"/>
  <c r="FN259" i="1"/>
  <c r="FO259" i="1"/>
  <c r="FP259" i="1"/>
  <c r="FQ259" i="1"/>
  <c r="FR259" i="1"/>
  <c r="FS259" i="1"/>
  <c r="FT259" i="1"/>
  <c r="FU259" i="1"/>
  <c r="FV259" i="1"/>
  <c r="FW259" i="1"/>
  <c r="FX259" i="1"/>
  <c r="FY259" i="1"/>
  <c r="FZ259" i="1"/>
  <c r="GA259" i="1"/>
  <c r="GB259" i="1"/>
  <c r="GC259" i="1"/>
  <c r="GD259" i="1"/>
  <c r="GE259" i="1"/>
  <c r="GF259" i="1"/>
  <c r="GG259" i="1"/>
  <c r="GH259" i="1"/>
  <c r="GI259" i="1"/>
  <c r="GJ259" i="1"/>
  <c r="GK259" i="1"/>
  <c r="GL259" i="1"/>
  <c r="GM259" i="1"/>
  <c r="GN259" i="1"/>
  <c r="GO259" i="1"/>
  <c r="GP259" i="1"/>
  <c r="GQ259" i="1"/>
  <c r="GR259" i="1"/>
  <c r="GS259" i="1"/>
  <c r="GT259" i="1"/>
  <c r="GU259" i="1"/>
  <c r="GV259" i="1"/>
  <c r="GW259" i="1"/>
  <c r="GX259" i="1"/>
  <c r="D261" i="1"/>
  <c r="E263" i="1"/>
  <c r="Z263" i="1"/>
  <c r="AA263" i="1"/>
  <c r="AM263" i="1"/>
  <c r="AN263" i="1"/>
  <c r="BD263" i="1"/>
  <c r="BE263" i="1"/>
  <c r="BF263" i="1"/>
  <c r="BG263" i="1"/>
  <c r="BH263" i="1"/>
  <c r="BI263" i="1"/>
  <c r="BJ263" i="1"/>
  <c r="BK263" i="1"/>
  <c r="BL263" i="1"/>
  <c r="BM263" i="1"/>
  <c r="BN263" i="1"/>
  <c r="BO263" i="1"/>
  <c r="BP263" i="1"/>
  <c r="BQ263" i="1"/>
  <c r="BR263" i="1"/>
  <c r="BS263" i="1"/>
  <c r="BT263" i="1"/>
  <c r="BU263" i="1"/>
  <c r="BV263" i="1"/>
  <c r="BW263" i="1"/>
  <c r="CM263" i="1"/>
  <c r="CN263" i="1"/>
  <c r="CO263" i="1"/>
  <c r="CP263" i="1"/>
  <c r="CQ263" i="1"/>
  <c r="CR263" i="1"/>
  <c r="CS263" i="1"/>
  <c r="CT263" i="1"/>
  <c r="CU263" i="1"/>
  <c r="CV263" i="1"/>
  <c r="CW263" i="1"/>
  <c r="CX263" i="1"/>
  <c r="CY263" i="1"/>
  <c r="CZ263" i="1"/>
  <c r="DA263" i="1"/>
  <c r="DB263" i="1"/>
  <c r="DC263" i="1"/>
  <c r="DD263" i="1"/>
  <c r="DE263" i="1"/>
  <c r="DF263" i="1"/>
  <c r="DR263" i="1"/>
  <c r="DS263" i="1"/>
  <c r="EE263" i="1"/>
  <c r="EF263" i="1"/>
  <c r="EV263" i="1"/>
  <c r="EW263" i="1"/>
  <c r="EX263" i="1"/>
  <c r="EY263" i="1"/>
  <c r="EZ263" i="1"/>
  <c r="FA263" i="1"/>
  <c r="FB263" i="1"/>
  <c r="FC263" i="1"/>
  <c r="FD263" i="1"/>
  <c r="FE263" i="1"/>
  <c r="FF263" i="1"/>
  <c r="FG263" i="1"/>
  <c r="FH263" i="1"/>
  <c r="FI263" i="1"/>
  <c r="FJ263" i="1"/>
  <c r="FK263" i="1"/>
  <c r="FL263" i="1"/>
  <c r="FM263" i="1"/>
  <c r="FN263" i="1"/>
  <c r="FO263" i="1"/>
  <c r="GE263" i="1"/>
  <c r="GF263" i="1"/>
  <c r="GG263" i="1"/>
  <c r="GH263" i="1"/>
  <c r="GI263" i="1"/>
  <c r="GJ263" i="1"/>
  <c r="GK263" i="1"/>
  <c r="GL263" i="1"/>
  <c r="GM263" i="1"/>
  <c r="GN263" i="1"/>
  <c r="GO263" i="1"/>
  <c r="GP263" i="1"/>
  <c r="GQ263" i="1"/>
  <c r="GR263" i="1"/>
  <c r="GS263" i="1"/>
  <c r="GT263" i="1"/>
  <c r="GU263" i="1"/>
  <c r="GV263" i="1"/>
  <c r="GW263" i="1"/>
  <c r="GX263" i="1"/>
  <c r="C265" i="1"/>
  <c r="D265" i="1"/>
  <c r="I265" i="1"/>
  <c r="AC265" i="1"/>
  <c r="AB265" i="1" s="1"/>
  <c r="AD265" i="1"/>
  <c r="CR265" i="1" s="1"/>
  <c r="AE265" i="1"/>
  <c r="AF265" i="1"/>
  <c r="AG265" i="1"/>
  <c r="AH265" i="1"/>
  <c r="CV265" i="1" s="1"/>
  <c r="AI265" i="1"/>
  <c r="AJ265" i="1"/>
  <c r="CQ265" i="1"/>
  <c r="CS265" i="1"/>
  <c r="R265" i="1" s="1"/>
  <c r="CT265" i="1"/>
  <c r="CU265" i="1"/>
  <c r="CW265" i="1"/>
  <c r="CX265" i="1"/>
  <c r="W265" i="1" s="1"/>
  <c r="FR265" i="1"/>
  <c r="GL265" i="1"/>
  <c r="GO265" i="1"/>
  <c r="GP265" i="1"/>
  <c r="GV265" i="1"/>
  <c r="C266" i="1"/>
  <c r="D266" i="1"/>
  <c r="I266" i="1"/>
  <c r="AC266" i="1"/>
  <c r="AE266" i="1"/>
  <c r="AD266" i="1" s="1"/>
  <c r="CR266" i="1" s="1"/>
  <c r="Q266" i="1" s="1"/>
  <c r="AF266" i="1"/>
  <c r="AG266" i="1"/>
  <c r="CU266" i="1" s="1"/>
  <c r="T266" i="1" s="1"/>
  <c r="AH266" i="1"/>
  <c r="AI266" i="1"/>
  <c r="AJ266" i="1"/>
  <c r="CS266" i="1"/>
  <c r="R266" i="1" s="1"/>
  <c r="CT266" i="1"/>
  <c r="S266" i="1" s="1"/>
  <c r="CV266" i="1"/>
  <c r="U266" i="1" s="1"/>
  <c r="CW266" i="1"/>
  <c r="V266" i="1" s="1"/>
  <c r="CX266" i="1"/>
  <c r="W266" i="1" s="1"/>
  <c r="FR266" i="1"/>
  <c r="GK266" i="1"/>
  <c r="GL266" i="1"/>
  <c r="GO266" i="1"/>
  <c r="GP266" i="1"/>
  <c r="GV266" i="1"/>
  <c r="GX266" i="1"/>
  <c r="AC267" i="1"/>
  <c r="AE267" i="1"/>
  <c r="AD267" i="1" s="1"/>
  <c r="AF267" i="1"/>
  <c r="CT267" i="1" s="1"/>
  <c r="AG267" i="1"/>
  <c r="AH267" i="1"/>
  <c r="AI267" i="1"/>
  <c r="AJ267" i="1"/>
  <c r="CX267" i="1" s="1"/>
  <c r="CQ267" i="1"/>
  <c r="CS267" i="1"/>
  <c r="CU267" i="1"/>
  <c r="CV267" i="1"/>
  <c r="CW267" i="1"/>
  <c r="FR267" i="1"/>
  <c r="GL267" i="1"/>
  <c r="GO267" i="1"/>
  <c r="GP267" i="1"/>
  <c r="GV267" i="1"/>
  <c r="I268" i="1"/>
  <c r="U268" i="1"/>
  <c r="AC268" i="1"/>
  <c r="AE268" i="1"/>
  <c r="AF268" i="1"/>
  <c r="AG268" i="1"/>
  <c r="AH268" i="1"/>
  <c r="AI268" i="1"/>
  <c r="CW268" i="1" s="1"/>
  <c r="V268" i="1" s="1"/>
  <c r="AJ268" i="1"/>
  <c r="CQ268" i="1"/>
  <c r="P268" i="1" s="1"/>
  <c r="CT268" i="1"/>
  <c r="S268" i="1" s="1"/>
  <c r="CU268" i="1"/>
  <c r="T268" i="1" s="1"/>
  <c r="CV268" i="1"/>
  <c r="CX268" i="1"/>
  <c r="W268" i="1" s="1"/>
  <c r="FR268" i="1"/>
  <c r="GL268" i="1"/>
  <c r="GO268" i="1"/>
  <c r="GP268" i="1"/>
  <c r="GV268" i="1"/>
  <c r="GX268" i="1" s="1"/>
  <c r="C269" i="1"/>
  <c r="D269" i="1"/>
  <c r="I269" i="1"/>
  <c r="AB269" i="1"/>
  <c r="AC269" i="1"/>
  <c r="AE269" i="1"/>
  <c r="AD269" i="1" s="1"/>
  <c r="CR269" i="1" s="1"/>
  <c r="AF269" i="1"/>
  <c r="CT269" i="1" s="1"/>
  <c r="AG269" i="1"/>
  <c r="AH269" i="1"/>
  <c r="AI269" i="1"/>
  <c r="AJ269" i="1"/>
  <c r="CX269" i="1" s="1"/>
  <c r="CQ269" i="1"/>
  <c r="CS269" i="1"/>
  <c r="R269" i="1" s="1"/>
  <c r="GK269" i="1" s="1"/>
  <c r="CU269" i="1"/>
  <c r="CV269" i="1"/>
  <c r="CW269" i="1"/>
  <c r="V269" i="1" s="1"/>
  <c r="FR269" i="1"/>
  <c r="GL269" i="1"/>
  <c r="GO269" i="1"/>
  <c r="GP269" i="1"/>
  <c r="GV269" i="1"/>
  <c r="C270" i="1"/>
  <c r="D270" i="1"/>
  <c r="I270" i="1"/>
  <c r="I272" i="1" s="1"/>
  <c r="S270" i="1"/>
  <c r="W270" i="1"/>
  <c r="AC270" i="1"/>
  <c r="AE270" i="1"/>
  <c r="AD270" i="1" s="1"/>
  <c r="CR270" i="1" s="1"/>
  <c r="Q270" i="1" s="1"/>
  <c r="AF270" i="1"/>
  <c r="AG270" i="1"/>
  <c r="CU270" i="1" s="1"/>
  <c r="T270" i="1" s="1"/>
  <c r="AH270" i="1"/>
  <c r="AI270" i="1"/>
  <c r="AJ270" i="1"/>
  <c r="CS270" i="1"/>
  <c r="R270" i="1" s="1"/>
  <c r="CT270" i="1"/>
  <c r="CV270" i="1"/>
  <c r="U270" i="1" s="1"/>
  <c r="CW270" i="1"/>
  <c r="V270" i="1" s="1"/>
  <c r="CX270" i="1"/>
  <c r="FR270" i="1"/>
  <c r="GK270" i="1"/>
  <c r="GL270" i="1"/>
  <c r="GO270" i="1"/>
  <c r="GP270" i="1"/>
  <c r="GV270" i="1"/>
  <c r="GX270" i="1"/>
  <c r="AB271" i="1"/>
  <c r="AC271" i="1"/>
  <c r="AE271" i="1"/>
  <c r="AD271" i="1" s="1"/>
  <c r="CR271" i="1" s="1"/>
  <c r="AF271" i="1"/>
  <c r="CT271" i="1" s="1"/>
  <c r="AG271" i="1"/>
  <c r="AH271" i="1"/>
  <c r="AI271" i="1"/>
  <c r="AJ271" i="1"/>
  <c r="CX271" i="1" s="1"/>
  <c r="CQ271" i="1"/>
  <c r="CS271" i="1"/>
  <c r="CU271" i="1"/>
  <c r="CV271" i="1"/>
  <c r="CW271" i="1"/>
  <c r="FR271" i="1"/>
  <c r="GL271" i="1"/>
  <c r="GO271" i="1"/>
  <c r="GP271" i="1"/>
  <c r="GV271" i="1"/>
  <c r="AC272" i="1"/>
  <c r="AE272" i="1"/>
  <c r="AF272" i="1"/>
  <c r="AG272" i="1"/>
  <c r="AH272" i="1"/>
  <c r="AI272" i="1"/>
  <c r="CW272" i="1" s="1"/>
  <c r="V272" i="1" s="1"/>
  <c r="AJ272" i="1"/>
  <c r="CQ272" i="1"/>
  <c r="P272" i="1" s="1"/>
  <c r="CT272" i="1"/>
  <c r="S272" i="1" s="1"/>
  <c r="CU272" i="1"/>
  <c r="T272" i="1" s="1"/>
  <c r="CV272" i="1"/>
  <c r="U272" i="1" s="1"/>
  <c r="CX272" i="1"/>
  <c r="W272" i="1" s="1"/>
  <c r="FR272" i="1"/>
  <c r="GL272" i="1"/>
  <c r="GO272" i="1"/>
  <c r="GP272" i="1"/>
  <c r="GV272" i="1"/>
  <c r="GX272" i="1" s="1"/>
  <c r="C273" i="1"/>
  <c r="D273" i="1"/>
  <c r="I273" i="1"/>
  <c r="R273" i="1"/>
  <c r="GK273" i="1" s="1"/>
  <c r="AB273" i="1"/>
  <c r="AC273" i="1"/>
  <c r="AE273" i="1"/>
  <c r="AD273" i="1" s="1"/>
  <c r="CR273" i="1" s="1"/>
  <c r="Q273" i="1" s="1"/>
  <c r="AF273" i="1"/>
  <c r="CT273" i="1" s="1"/>
  <c r="S273" i="1" s="1"/>
  <c r="AG273" i="1"/>
  <c r="AH273" i="1"/>
  <c r="AI273" i="1"/>
  <c r="AJ273" i="1"/>
  <c r="CX273" i="1" s="1"/>
  <c r="W273" i="1" s="1"/>
  <c r="CQ273" i="1"/>
  <c r="P273" i="1" s="1"/>
  <c r="CP273" i="1" s="1"/>
  <c r="O273" i="1" s="1"/>
  <c r="CS273" i="1"/>
  <c r="CU273" i="1"/>
  <c r="T273" i="1" s="1"/>
  <c r="CV273" i="1"/>
  <c r="U273" i="1" s="1"/>
  <c r="CW273" i="1"/>
  <c r="V273" i="1" s="1"/>
  <c r="FR273" i="1"/>
  <c r="GL273" i="1"/>
  <c r="GO273" i="1"/>
  <c r="GP273" i="1"/>
  <c r="GV273" i="1"/>
  <c r="GX273" i="1"/>
  <c r="C274" i="1"/>
  <c r="D274" i="1"/>
  <c r="I274" i="1"/>
  <c r="S274" i="1"/>
  <c r="AC274" i="1"/>
  <c r="AE274" i="1"/>
  <c r="AD274" i="1" s="1"/>
  <c r="CR274" i="1" s="1"/>
  <c r="Q274" i="1" s="1"/>
  <c r="AF274" i="1"/>
  <c r="AG274" i="1"/>
  <c r="CU274" i="1" s="1"/>
  <c r="T274" i="1" s="1"/>
  <c r="AH274" i="1"/>
  <c r="AI274" i="1"/>
  <c r="AJ274" i="1"/>
  <c r="CS274" i="1"/>
  <c r="R274" i="1" s="1"/>
  <c r="CT274" i="1"/>
  <c r="CV274" i="1"/>
  <c r="U274" i="1" s="1"/>
  <c r="CW274" i="1"/>
  <c r="V274" i="1" s="1"/>
  <c r="CX274" i="1"/>
  <c r="W274" i="1" s="1"/>
  <c r="FR274" i="1"/>
  <c r="GK274" i="1"/>
  <c r="GL274" i="1"/>
  <c r="GO274" i="1"/>
  <c r="GP274" i="1"/>
  <c r="GV274" i="1"/>
  <c r="GX274" i="1"/>
  <c r="C275" i="1"/>
  <c r="D275" i="1"/>
  <c r="I275" i="1"/>
  <c r="CX431" i="3" s="1"/>
  <c r="X275" i="1"/>
  <c r="AC275" i="1"/>
  <c r="AB275" i="1" s="1"/>
  <c r="AD275" i="1"/>
  <c r="CR275" i="1" s="1"/>
  <c r="Q275" i="1" s="1"/>
  <c r="AE275" i="1"/>
  <c r="AF275" i="1"/>
  <c r="AG275" i="1"/>
  <c r="AH275" i="1"/>
  <c r="CV275" i="1" s="1"/>
  <c r="U275" i="1" s="1"/>
  <c r="AI275" i="1"/>
  <c r="AJ275" i="1"/>
  <c r="CQ275" i="1"/>
  <c r="P275" i="1" s="1"/>
  <c r="CP275" i="1" s="1"/>
  <c r="O275" i="1" s="1"/>
  <c r="CS275" i="1"/>
  <c r="R275" i="1" s="1"/>
  <c r="GK275" i="1" s="1"/>
  <c r="CT275" i="1"/>
  <c r="S275" i="1" s="1"/>
  <c r="CZ275" i="1" s="1"/>
  <c r="Y275" i="1" s="1"/>
  <c r="CU275" i="1"/>
  <c r="T275" i="1" s="1"/>
  <c r="CW275" i="1"/>
  <c r="V275" i="1" s="1"/>
  <c r="CX275" i="1"/>
  <c r="W275" i="1" s="1"/>
  <c r="CY275" i="1"/>
  <c r="FR275" i="1"/>
  <c r="GL275" i="1"/>
  <c r="GO275" i="1"/>
  <c r="GP275" i="1"/>
  <c r="GV275" i="1"/>
  <c r="GX275" i="1"/>
  <c r="C276" i="1"/>
  <c r="D276" i="1"/>
  <c r="I276" i="1"/>
  <c r="CX432" i="3" s="1"/>
  <c r="AC276" i="1"/>
  <c r="AE276" i="1"/>
  <c r="AF276" i="1"/>
  <c r="AG276" i="1"/>
  <c r="AH276" i="1"/>
  <c r="AI276" i="1"/>
  <c r="CW276" i="1" s="1"/>
  <c r="V276" i="1" s="1"/>
  <c r="AJ276" i="1"/>
  <c r="CQ276" i="1"/>
  <c r="P276" i="1" s="1"/>
  <c r="CT276" i="1"/>
  <c r="S276" i="1" s="1"/>
  <c r="CU276" i="1"/>
  <c r="T276" i="1" s="1"/>
  <c r="CV276" i="1"/>
  <c r="U276" i="1" s="1"/>
  <c r="CX276" i="1"/>
  <c r="W276" i="1" s="1"/>
  <c r="FR276" i="1"/>
  <c r="GL276" i="1"/>
  <c r="GO276" i="1"/>
  <c r="GP276" i="1"/>
  <c r="GV276" i="1"/>
  <c r="GX276" i="1" s="1"/>
  <c r="C277" i="1"/>
  <c r="D277" i="1"/>
  <c r="S277" i="1"/>
  <c r="AC277" i="1"/>
  <c r="AE277" i="1"/>
  <c r="AD277" i="1" s="1"/>
  <c r="CR277" i="1" s="1"/>
  <c r="Q277" i="1" s="1"/>
  <c r="AF277" i="1"/>
  <c r="AG277" i="1"/>
  <c r="CU277" i="1" s="1"/>
  <c r="T277" i="1" s="1"/>
  <c r="AH277" i="1"/>
  <c r="AI277" i="1"/>
  <c r="AJ277" i="1"/>
  <c r="CS277" i="1"/>
  <c r="R277" i="1" s="1"/>
  <c r="GK277" i="1" s="1"/>
  <c r="CT277" i="1"/>
  <c r="CV277" i="1"/>
  <c r="U277" i="1" s="1"/>
  <c r="CW277" i="1"/>
  <c r="V277" i="1" s="1"/>
  <c r="CX277" i="1"/>
  <c r="W277" i="1" s="1"/>
  <c r="FR277" i="1"/>
  <c r="GL277" i="1"/>
  <c r="GO277" i="1"/>
  <c r="GP277" i="1"/>
  <c r="GV277" i="1"/>
  <c r="GX277" i="1"/>
  <c r="C278" i="1"/>
  <c r="D278" i="1"/>
  <c r="AC278" i="1"/>
  <c r="AE278" i="1"/>
  <c r="AF278" i="1"/>
  <c r="AG278" i="1"/>
  <c r="AH278" i="1"/>
  <c r="AI278" i="1"/>
  <c r="CW278" i="1" s="1"/>
  <c r="V278" i="1" s="1"/>
  <c r="AJ278" i="1"/>
  <c r="CQ278" i="1"/>
  <c r="P278" i="1" s="1"/>
  <c r="CT278" i="1"/>
  <c r="S278" i="1" s="1"/>
  <c r="CU278" i="1"/>
  <c r="T278" i="1" s="1"/>
  <c r="CV278" i="1"/>
  <c r="U278" i="1" s="1"/>
  <c r="CX278" i="1"/>
  <c r="W278" i="1" s="1"/>
  <c r="FR278" i="1"/>
  <c r="GL278" i="1"/>
  <c r="GO278" i="1"/>
  <c r="GP278" i="1"/>
  <c r="GV278" i="1"/>
  <c r="GX278" i="1" s="1"/>
  <c r="C279" i="1"/>
  <c r="D279" i="1"/>
  <c r="I279" i="1"/>
  <c r="GX279" i="1" s="1"/>
  <c r="R279" i="1"/>
  <c r="GK279" i="1" s="1"/>
  <c r="AC279" i="1"/>
  <c r="AE279" i="1"/>
  <c r="AD279" i="1" s="1"/>
  <c r="AF279" i="1"/>
  <c r="CT279" i="1" s="1"/>
  <c r="AG279" i="1"/>
  <c r="AH279" i="1"/>
  <c r="AI279" i="1"/>
  <c r="AJ279" i="1"/>
  <c r="CX279" i="1" s="1"/>
  <c r="CQ279" i="1"/>
  <c r="CS279" i="1"/>
  <c r="CU279" i="1"/>
  <c r="T279" i="1" s="1"/>
  <c r="CV279" i="1"/>
  <c r="CW279" i="1"/>
  <c r="V279" i="1" s="1"/>
  <c r="FR279" i="1"/>
  <c r="GL279" i="1"/>
  <c r="GO279" i="1"/>
  <c r="GP279" i="1"/>
  <c r="GV279" i="1"/>
  <c r="C280" i="1"/>
  <c r="D280" i="1"/>
  <c r="I280" i="1"/>
  <c r="S280" i="1"/>
  <c r="AC280" i="1"/>
  <c r="AE280" i="1"/>
  <c r="AD280" i="1" s="1"/>
  <c r="CR280" i="1" s="1"/>
  <c r="Q280" i="1" s="1"/>
  <c r="AF280" i="1"/>
  <c r="AG280" i="1"/>
  <c r="CU280" i="1" s="1"/>
  <c r="T280" i="1" s="1"/>
  <c r="AH280" i="1"/>
  <c r="AI280" i="1"/>
  <c r="AJ280" i="1"/>
  <c r="CS280" i="1"/>
  <c r="R280" i="1" s="1"/>
  <c r="GK280" i="1" s="1"/>
  <c r="CT280" i="1"/>
  <c r="CV280" i="1"/>
  <c r="U280" i="1" s="1"/>
  <c r="CW280" i="1"/>
  <c r="V280" i="1" s="1"/>
  <c r="CX280" i="1"/>
  <c r="W280" i="1" s="1"/>
  <c r="FR280" i="1"/>
  <c r="GL280" i="1"/>
  <c r="GO280" i="1"/>
  <c r="GP280" i="1"/>
  <c r="GV280" i="1"/>
  <c r="GX280" i="1"/>
  <c r="C281" i="1"/>
  <c r="D281" i="1"/>
  <c r="I281" i="1"/>
  <c r="P281" i="1"/>
  <c r="T281" i="1"/>
  <c r="AC281" i="1"/>
  <c r="AD281" i="1"/>
  <c r="CR281" i="1" s="1"/>
  <c r="Q281" i="1" s="1"/>
  <c r="AE281" i="1"/>
  <c r="AF281" i="1"/>
  <c r="AG281" i="1"/>
  <c r="AH281" i="1"/>
  <c r="CV281" i="1" s="1"/>
  <c r="U281" i="1" s="1"/>
  <c r="AI281" i="1"/>
  <c r="AJ281" i="1"/>
  <c r="CQ281" i="1"/>
  <c r="CS281" i="1"/>
  <c r="R281" i="1" s="1"/>
  <c r="GK281" i="1" s="1"/>
  <c r="CT281" i="1"/>
  <c r="S281" i="1" s="1"/>
  <c r="CZ281" i="1" s="1"/>
  <c r="Y281" i="1" s="1"/>
  <c r="CU281" i="1"/>
  <c r="CW281" i="1"/>
  <c r="V281" i="1" s="1"/>
  <c r="CX281" i="1"/>
  <c r="W281" i="1" s="1"/>
  <c r="CY281" i="1"/>
  <c r="X281" i="1" s="1"/>
  <c r="FR281" i="1"/>
  <c r="GL281" i="1"/>
  <c r="GO281" i="1"/>
  <c r="GP281" i="1"/>
  <c r="GV281" i="1"/>
  <c r="GX281" i="1"/>
  <c r="C282" i="1"/>
  <c r="D282" i="1"/>
  <c r="I282" i="1"/>
  <c r="AC282" i="1"/>
  <c r="AE282" i="1"/>
  <c r="AF282" i="1"/>
  <c r="AG282" i="1"/>
  <c r="AH282" i="1"/>
  <c r="AI282" i="1"/>
  <c r="CW282" i="1" s="1"/>
  <c r="V282" i="1" s="1"/>
  <c r="AJ282" i="1"/>
  <c r="CQ282" i="1"/>
  <c r="P282" i="1" s="1"/>
  <c r="CT282" i="1"/>
  <c r="S282" i="1" s="1"/>
  <c r="CU282" i="1"/>
  <c r="T282" i="1" s="1"/>
  <c r="CV282" i="1"/>
  <c r="U282" i="1" s="1"/>
  <c r="CX282" i="1"/>
  <c r="W282" i="1" s="1"/>
  <c r="FR282" i="1"/>
  <c r="GL282" i="1"/>
  <c r="GO282" i="1"/>
  <c r="GP282" i="1"/>
  <c r="GV282" i="1"/>
  <c r="GX282" i="1" s="1"/>
  <c r="C283" i="1"/>
  <c r="D283" i="1"/>
  <c r="I283" i="1"/>
  <c r="CX489" i="3" s="1"/>
  <c r="R283" i="1"/>
  <c r="GK283" i="1" s="1"/>
  <c r="AC283" i="1"/>
  <c r="AE283" i="1"/>
  <c r="AD283" i="1" s="1"/>
  <c r="AF283" i="1"/>
  <c r="CT283" i="1" s="1"/>
  <c r="AG283" i="1"/>
  <c r="AH283" i="1"/>
  <c r="AI283" i="1"/>
  <c r="AJ283" i="1"/>
  <c r="CX283" i="1" s="1"/>
  <c r="CQ283" i="1"/>
  <c r="CS283" i="1"/>
  <c r="CU283" i="1"/>
  <c r="T283" i="1" s="1"/>
  <c r="CV283" i="1"/>
  <c r="CW283" i="1"/>
  <c r="V283" i="1" s="1"/>
  <c r="FR283" i="1"/>
  <c r="GL283" i="1"/>
  <c r="GO283" i="1"/>
  <c r="GP283" i="1"/>
  <c r="GV283" i="1"/>
  <c r="C284" i="1"/>
  <c r="D284" i="1"/>
  <c r="I284" i="1"/>
  <c r="CX490" i="3" s="1"/>
  <c r="S284" i="1"/>
  <c r="AC284" i="1"/>
  <c r="AE284" i="1"/>
  <c r="AD284" i="1" s="1"/>
  <c r="CR284" i="1" s="1"/>
  <c r="Q284" i="1" s="1"/>
  <c r="AF284" i="1"/>
  <c r="AG284" i="1"/>
  <c r="CU284" i="1" s="1"/>
  <c r="T284" i="1" s="1"/>
  <c r="AH284" i="1"/>
  <c r="AI284" i="1"/>
  <c r="AJ284" i="1"/>
  <c r="CS284" i="1"/>
  <c r="R284" i="1" s="1"/>
  <c r="GK284" i="1" s="1"/>
  <c r="CT284" i="1"/>
  <c r="CV284" i="1"/>
  <c r="U284" i="1" s="1"/>
  <c r="CW284" i="1"/>
  <c r="V284" i="1" s="1"/>
  <c r="CX284" i="1"/>
  <c r="W284" i="1" s="1"/>
  <c r="FR284" i="1"/>
  <c r="GL284" i="1"/>
  <c r="GO284" i="1"/>
  <c r="GP284" i="1"/>
  <c r="GV284" i="1"/>
  <c r="GX284" i="1"/>
  <c r="C285" i="1"/>
  <c r="D285" i="1"/>
  <c r="I285" i="1"/>
  <c r="P285" i="1"/>
  <c r="T285" i="1"/>
  <c r="AC285" i="1"/>
  <c r="AD285" i="1"/>
  <c r="CR285" i="1" s="1"/>
  <c r="Q285" i="1" s="1"/>
  <c r="AE285" i="1"/>
  <c r="AF285" i="1"/>
  <c r="AG285" i="1"/>
  <c r="AH285" i="1"/>
  <c r="CV285" i="1" s="1"/>
  <c r="U285" i="1" s="1"/>
  <c r="AI285" i="1"/>
  <c r="AJ285" i="1"/>
  <c r="CQ285" i="1"/>
  <c r="CS285" i="1"/>
  <c r="R285" i="1" s="1"/>
  <c r="GK285" i="1" s="1"/>
  <c r="CT285" i="1"/>
  <c r="S285" i="1" s="1"/>
  <c r="CZ285" i="1" s="1"/>
  <c r="Y285" i="1" s="1"/>
  <c r="CU285" i="1"/>
  <c r="CW285" i="1"/>
  <c r="V285" i="1" s="1"/>
  <c r="CX285" i="1"/>
  <c r="W285" i="1" s="1"/>
  <c r="CY285" i="1"/>
  <c r="X285" i="1" s="1"/>
  <c r="FR285" i="1"/>
  <c r="GL285" i="1"/>
  <c r="GO285" i="1"/>
  <c r="GP285" i="1"/>
  <c r="GV285" i="1"/>
  <c r="GX285" i="1"/>
  <c r="C286" i="1"/>
  <c r="D286" i="1"/>
  <c r="I286" i="1"/>
  <c r="AC286" i="1"/>
  <c r="AE286" i="1"/>
  <c r="AF286" i="1"/>
  <c r="AG286" i="1"/>
  <c r="AH286" i="1"/>
  <c r="AI286" i="1"/>
  <c r="CW286" i="1" s="1"/>
  <c r="V286" i="1" s="1"/>
  <c r="AJ286" i="1"/>
  <c r="CQ286" i="1"/>
  <c r="P286" i="1" s="1"/>
  <c r="CT286" i="1"/>
  <c r="S286" i="1" s="1"/>
  <c r="CU286" i="1"/>
  <c r="T286" i="1" s="1"/>
  <c r="CV286" i="1"/>
  <c r="U286" i="1" s="1"/>
  <c r="CX286" i="1"/>
  <c r="W286" i="1" s="1"/>
  <c r="FR286" i="1"/>
  <c r="GL286" i="1"/>
  <c r="GO286" i="1"/>
  <c r="GP286" i="1"/>
  <c r="GV286" i="1"/>
  <c r="GX286" i="1" s="1"/>
  <c r="I287" i="1"/>
  <c r="P287" i="1"/>
  <c r="X287" i="1"/>
  <c r="AC287" i="1"/>
  <c r="AD287" i="1"/>
  <c r="CR287" i="1" s="1"/>
  <c r="Q287" i="1" s="1"/>
  <c r="AE287" i="1"/>
  <c r="AF287" i="1"/>
  <c r="AG287" i="1"/>
  <c r="AH287" i="1"/>
  <c r="CV287" i="1" s="1"/>
  <c r="U287" i="1" s="1"/>
  <c r="AI287" i="1"/>
  <c r="AJ287" i="1"/>
  <c r="CQ287" i="1"/>
  <c r="CS287" i="1"/>
  <c r="R287" i="1" s="1"/>
  <c r="GK287" i="1" s="1"/>
  <c r="CT287" i="1"/>
  <c r="S287" i="1" s="1"/>
  <c r="CZ287" i="1" s="1"/>
  <c r="Y287" i="1" s="1"/>
  <c r="CU287" i="1"/>
  <c r="T287" i="1" s="1"/>
  <c r="CW287" i="1"/>
  <c r="V287" i="1" s="1"/>
  <c r="CX287" i="1"/>
  <c r="W287" i="1" s="1"/>
  <c r="CY287" i="1"/>
  <c r="FR287" i="1"/>
  <c r="GL287" i="1"/>
  <c r="GO287" i="1"/>
  <c r="GP287" i="1"/>
  <c r="GV287" i="1"/>
  <c r="GX287" i="1"/>
  <c r="I288" i="1"/>
  <c r="S288" i="1"/>
  <c r="AC288" i="1"/>
  <c r="AE288" i="1"/>
  <c r="AD288" i="1" s="1"/>
  <c r="CR288" i="1" s="1"/>
  <c r="Q288" i="1" s="1"/>
  <c r="AF288" i="1"/>
  <c r="AG288" i="1"/>
  <c r="CU288" i="1" s="1"/>
  <c r="T288" i="1" s="1"/>
  <c r="AH288" i="1"/>
  <c r="AI288" i="1"/>
  <c r="AJ288" i="1"/>
  <c r="CS288" i="1"/>
  <c r="R288" i="1" s="1"/>
  <c r="CT288" i="1"/>
  <c r="CV288" i="1"/>
  <c r="U288" i="1" s="1"/>
  <c r="CW288" i="1"/>
  <c r="V288" i="1" s="1"/>
  <c r="CX288" i="1"/>
  <c r="W288" i="1" s="1"/>
  <c r="FR288" i="1"/>
  <c r="GK288" i="1"/>
  <c r="GL288" i="1"/>
  <c r="GO288" i="1"/>
  <c r="GP288" i="1"/>
  <c r="GV288" i="1"/>
  <c r="GX288" i="1"/>
  <c r="I289" i="1"/>
  <c r="R289" i="1"/>
  <c r="GK289" i="1" s="1"/>
  <c r="V289" i="1"/>
  <c r="AC289" i="1"/>
  <c r="AE289" i="1"/>
  <c r="AD289" i="1" s="1"/>
  <c r="CR289" i="1" s="1"/>
  <c r="Q289" i="1" s="1"/>
  <c r="AF289" i="1"/>
  <c r="CT289" i="1" s="1"/>
  <c r="S289" i="1" s="1"/>
  <c r="AG289" i="1"/>
  <c r="AH289" i="1"/>
  <c r="AI289" i="1"/>
  <c r="AJ289" i="1"/>
  <c r="CX289" i="1" s="1"/>
  <c r="W289" i="1" s="1"/>
  <c r="CQ289" i="1"/>
  <c r="CS289" i="1"/>
  <c r="CU289" i="1"/>
  <c r="T289" i="1" s="1"/>
  <c r="CV289" i="1"/>
  <c r="U289" i="1" s="1"/>
  <c r="CW289" i="1"/>
  <c r="FR289" i="1"/>
  <c r="GL289" i="1"/>
  <c r="GO289" i="1"/>
  <c r="GP289" i="1"/>
  <c r="GV289" i="1"/>
  <c r="GX289" i="1"/>
  <c r="I290" i="1"/>
  <c r="AC290" i="1"/>
  <c r="AE290" i="1"/>
  <c r="AF290" i="1"/>
  <c r="AG290" i="1"/>
  <c r="AH290" i="1"/>
  <c r="AI290" i="1"/>
  <c r="CW290" i="1" s="1"/>
  <c r="V290" i="1" s="1"/>
  <c r="AJ290" i="1"/>
  <c r="CQ290" i="1"/>
  <c r="P290" i="1" s="1"/>
  <c r="CT290" i="1"/>
  <c r="S290" i="1" s="1"/>
  <c r="CU290" i="1"/>
  <c r="T290" i="1" s="1"/>
  <c r="CV290" i="1"/>
  <c r="U290" i="1" s="1"/>
  <c r="CX290" i="1"/>
  <c r="W290" i="1" s="1"/>
  <c r="FR290" i="1"/>
  <c r="GL290" i="1"/>
  <c r="GO290" i="1"/>
  <c r="GP290" i="1"/>
  <c r="GV290" i="1"/>
  <c r="GX290" i="1" s="1"/>
  <c r="C291" i="1"/>
  <c r="D291" i="1"/>
  <c r="I291" i="1"/>
  <c r="GX291" i="1" s="1"/>
  <c r="R291" i="1"/>
  <c r="GK291" i="1" s="1"/>
  <c r="AC291" i="1"/>
  <c r="AE291" i="1"/>
  <c r="AD291" i="1" s="1"/>
  <c r="AF291" i="1"/>
  <c r="CT291" i="1" s="1"/>
  <c r="AG291" i="1"/>
  <c r="AH291" i="1"/>
  <c r="AI291" i="1"/>
  <c r="AJ291" i="1"/>
  <c r="CX291" i="1" s="1"/>
  <c r="CQ291" i="1"/>
  <c r="CS291" i="1"/>
  <c r="CU291" i="1"/>
  <c r="T291" i="1" s="1"/>
  <c r="CV291" i="1"/>
  <c r="CW291" i="1"/>
  <c r="V291" i="1" s="1"/>
  <c r="FR291" i="1"/>
  <c r="GL291" i="1"/>
  <c r="GO291" i="1"/>
  <c r="GP291" i="1"/>
  <c r="GV291" i="1"/>
  <c r="C292" i="1"/>
  <c r="D292" i="1"/>
  <c r="I292" i="1"/>
  <c r="I294" i="1" s="1"/>
  <c r="S292" i="1"/>
  <c r="AC292" i="1"/>
  <c r="AE292" i="1"/>
  <c r="AD292" i="1" s="1"/>
  <c r="CR292" i="1" s="1"/>
  <c r="Q292" i="1" s="1"/>
  <c r="AF292" i="1"/>
  <c r="AG292" i="1"/>
  <c r="CU292" i="1" s="1"/>
  <c r="T292" i="1" s="1"/>
  <c r="AH292" i="1"/>
  <c r="AI292" i="1"/>
  <c r="AJ292" i="1"/>
  <c r="CS292" i="1"/>
  <c r="R292" i="1" s="1"/>
  <c r="GK292" i="1" s="1"/>
  <c r="CT292" i="1"/>
  <c r="CV292" i="1"/>
  <c r="U292" i="1" s="1"/>
  <c r="CW292" i="1"/>
  <c r="V292" i="1" s="1"/>
  <c r="CX292" i="1"/>
  <c r="W292" i="1" s="1"/>
  <c r="FR292" i="1"/>
  <c r="GL292" i="1"/>
  <c r="GO292" i="1"/>
  <c r="GP292" i="1"/>
  <c r="GV292" i="1"/>
  <c r="GX292" i="1"/>
  <c r="I293" i="1"/>
  <c r="GX293" i="1" s="1"/>
  <c r="AB293" i="1"/>
  <c r="AC293" i="1"/>
  <c r="AE293" i="1"/>
  <c r="AD293" i="1" s="1"/>
  <c r="CR293" i="1" s="1"/>
  <c r="AF293" i="1"/>
  <c r="CT293" i="1" s="1"/>
  <c r="AG293" i="1"/>
  <c r="AH293" i="1"/>
  <c r="AI293" i="1"/>
  <c r="AJ293" i="1"/>
  <c r="CX293" i="1" s="1"/>
  <c r="CQ293" i="1"/>
  <c r="CS293" i="1"/>
  <c r="R293" i="1" s="1"/>
  <c r="GK293" i="1" s="1"/>
  <c r="CU293" i="1"/>
  <c r="CV293" i="1"/>
  <c r="CW293" i="1"/>
  <c r="V293" i="1" s="1"/>
  <c r="FR293" i="1"/>
  <c r="GL293" i="1"/>
  <c r="GO293" i="1"/>
  <c r="GP293" i="1"/>
  <c r="GV293" i="1"/>
  <c r="U294" i="1"/>
  <c r="AC294" i="1"/>
  <c r="AE294" i="1"/>
  <c r="AF294" i="1"/>
  <c r="AG294" i="1"/>
  <c r="AH294" i="1"/>
  <c r="AI294" i="1"/>
  <c r="CW294" i="1" s="1"/>
  <c r="AJ294" i="1"/>
  <c r="CQ294" i="1"/>
  <c r="CT294" i="1"/>
  <c r="CU294" i="1"/>
  <c r="T294" i="1" s="1"/>
  <c r="CV294" i="1"/>
  <c r="CX294" i="1"/>
  <c r="FR294" i="1"/>
  <c r="GL294" i="1"/>
  <c r="GO294" i="1"/>
  <c r="GP294" i="1"/>
  <c r="GV294" i="1"/>
  <c r="AC295" i="1"/>
  <c r="AD295" i="1"/>
  <c r="CR295" i="1" s="1"/>
  <c r="AE295" i="1"/>
  <c r="AF295" i="1"/>
  <c r="AG295" i="1"/>
  <c r="AH295" i="1"/>
  <c r="CV295" i="1" s="1"/>
  <c r="AI295" i="1"/>
  <c r="AJ295" i="1"/>
  <c r="CQ295" i="1"/>
  <c r="CS295" i="1"/>
  <c r="CT295" i="1"/>
  <c r="CU295" i="1"/>
  <c r="CW295" i="1"/>
  <c r="CX295" i="1"/>
  <c r="FR295" i="1"/>
  <c r="GL295" i="1"/>
  <c r="GO295" i="1"/>
  <c r="GP295" i="1"/>
  <c r="GV295" i="1"/>
  <c r="I296" i="1"/>
  <c r="S296" i="1"/>
  <c r="W296" i="1"/>
  <c r="AC296" i="1"/>
  <c r="AE296" i="1"/>
  <c r="AD296" i="1" s="1"/>
  <c r="CR296" i="1" s="1"/>
  <c r="Q296" i="1" s="1"/>
  <c r="AF296" i="1"/>
  <c r="AG296" i="1"/>
  <c r="CU296" i="1" s="1"/>
  <c r="T296" i="1" s="1"/>
  <c r="AH296" i="1"/>
  <c r="AI296" i="1"/>
  <c r="AJ296" i="1"/>
  <c r="CS296" i="1"/>
  <c r="R296" i="1" s="1"/>
  <c r="CT296" i="1"/>
  <c r="CV296" i="1"/>
  <c r="U296" i="1" s="1"/>
  <c r="CW296" i="1"/>
  <c r="V296" i="1" s="1"/>
  <c r="CX296" i="1"/>
  <c r="FR296" i="1"/>
  <c r="GK296" i="1"/>
  <c r="GL296" i="1"/>
  <c r="GO296" i="1"/>
  <c r="GP296" i="1"/>
  <c r="GV296" i="1"/>
  <c r="GX296" i="1"/>
  <c r="AB297" i="1"/>
  <c r="AC297" i="1"/>
  <c r="AE297" i="1"/>
  <c r="AD297" i="1" s="1"/>
  <c r="CR297" i="1" s="1"/>
  <c r="AF297" i="1"/>
  <c r="CT297" i="1" s="1"/>
  <c r="AG297" i="1"/>
  <c r="AH297" i="1"/>
  <c r="AI297" i="1"/>
  <c r="AJ297" i="1"/>
  <c r="CX297" i="1" s="1"/>
  <c r="CQ297" i="1"/>
  <c r="CS297" i="1"/>
  <c r="CU297" i="1"/>
  <c r="CV297" i="1"/>
  <c r="CW297" i="1"/>
  <c r="FR297" i="1"/>
  <c r="GL297" i="1"/>
  <c r="GO297" i="1"/>
  <c r="GP297" i="1"/>
  <c r="GV297" i="1"/>
  <c r="AC298" i="1"/>
  <c r="AE298" i="1"/>
  <c r="AF298" i="1"/>
  <c r="AG298" i="1"/>
  <c r="AH298" i="1"/>
  <c r="AI298" i="1"/>
  <c r="CW298" i="1" s="1"/>
  <c r="AJ298" i="1"/>
  <c r="CQ298" i="1"/>
  <c r="CT298" i="1"/>
  <c r="CU298" i="1"/>
  <c r="CV298" i="1"/>
  <c r="CX298" i="1"/>
  <c r="FR298" i="1"/>
  <c r="GL298" i="1"/>
  <c r="GO298" i="1"/>
  <c r="GP298" i="1"/>
  <c r="GV298" i="1"/>
  <c r="AC299" i="1"/>
  <c r="AD299" i="1"/>
  <c r="CR299" i="1" s="1"/>
  <c r="AE299" i="1"/>
  <c r="AF299" i="1"/>
  <c r="AG299" i="1"/>
  <c r="AH299" i="1"/>
  <c r="CV299" i="1" s="1"/>
  <c r="AI299" i="1"/>
  <c r="AJ299" i="1"/>
  <c r="CQ299" i="1"/>
  <c r="CS299" i="1"/>
  <c r="CT299" i="1"/>
  <c r="CU299" i="1"/>
  <c r="CW299" i="1"/>
  <c r="CX299" i="1"/>
  <c r="FR299" i="1"/>
  <c r="GL299" i="1"/>
  <c r="GO299" i="1"/>
  <c r="GP299" i="1"/>
  <c r="GV299" i="1"/>
  <c r="I300" i="1"/>
  <c r="S300" i="1"/>
  <c r="AC300" i="1"/>
  <c r="AE300" i="1"/>
  <c r="AD300" i="1" s="1"/>
  <c r="CR300" i="1" s="1"/>
  <c r="Q300" i="1" s="1"/>
  <c r="AF300" i="1"/>
  <c r="AG300" i="1"/>
  <c r="CU300" i="1" s="1"/>
  <c r="T300" i="1" s="1"/>
  <c r="AH300" i="1"/>
  <c r="AI300" i="1"/>
  <c r="AJ300" i="1"/>
  <c r="CS300" i="1"/>
  <c r="R300" i="1" s="1"/>
  <c r="CT300" i="1"/>
  <c r="CV300" i="1"/>
  <c r="U300" i="1" s="1"/>
  <c r="CW300" i="1"/>
  <c r="V300" i="1" s="1"/>
  <c r="CX300" i="1"/>
  <c r="W300" i="1" s="1"/>
  <c r="FR300" i="1"/>
  <c r="GK300" i="1"/>
  <c r="GL300" i="1"/>
  <c r="GO300" i="1"/>
  <c r="GP300" i="1"/>
  <c r="GV300" i="1"/>
  <c r="GX300" i="1"/>
  <c r="AC301" i="1"/>
  <c r="AE301" i="1"/>
  <c r="AD301" i="1" s="1"/>
  <c r="CR301" i="1" s="1"/>
  <c r="AF301" i="1"/>
  <c r="CT301" i="1" s="1"/>
  <c r="AG301" i="1"/>
  <c r="AH301" i="1"/>
  <c r="AI301" i="1"/>
  <c r="AJ301" i="1"/>
  <c r="CX301" i="1" s="1"/>
  <c r="CQ301" i="1"/>
  <c r="CS301" i="1"/>
  <c r="CU301" i="1"/>
  <c r="CV301" i="1"/>
  <c r="CW301" i="1"/>
  <c r="FR301" i="1"/>
  <c r="GL301" i="1"/>
  <c r="GO301" i="1"/>
  <c r="GP301" i="1"/>
  <c r="GV301" i="1"/>
  <c r="AC302" i="1"/>
  <c r="AE302" i="1"/>
  <c r="AF302" i="1"/>
  <c r="AG302" i="1"/>
  <c r="AH302" i="1"/>
  <c r="AI302" i="1"/>
  <c r="CW302" i="1" s="1"/>
  <c r="AJ302" i="1"/>
  <c r="CQ302" i="1"/>
  <c r="CT302" i="1"/>
  <c r="CU302" i="1"/>
  <c r="CV302" i="1"/>
  <c r="CX302" i="1"/>
  <c r="FR302" i="1"/>
  <c r="GL302" i="1"/>
  <c r="GO302" i="1"/>
  <c r="GP302" i="1"/>
  <c r="GV302" i="1"/>
  <c r="C303" i="1"/>
  <c r="D303" i="1"/>
  <c r="S303" i="1"/>
  <c r="W303" i="1"/>
  <c r="AC303" i="1"/>
  <c r="AE303" i="1"/>
  <c r="AD303" i="1" s="1"/>
  <c r="CR303" i="1" s="1"/>
  <c r="Q303" i="1" s="1"/>
  <c r="AF303" i="1"/>
  <c r="AG303" i="1"/>
  <c r="CU303" i="1" s="1"/>
  <c r="T303" i="1" s="1"/>
  <c r="AH303" i="1"/>
  <c r="AI303" i="1"/>
  <c r="AJ303" i="1"/>
  <c r="CS303" i="1"/>
  <c r="R303" i="1" s="1"/>
  <c r="CT303" i="1"/>
  <c r="CV303" i="1"/>
  <c r="U303" i="1" s="1"/>
  <c r="CW303" i="1"/>
  <c r="V303" i="1" s="1"/>
  <c r="CX303" i="1"/>
  <c r="FR303" i="1"/>
  <c r="GK303" i="1"/>
  <c r="GL303" i="1"/>
  <c r="GO303" i="1"/>
  <c r="GP303" i="1"/>
  <c r="GV303" i="1"/>
  <c r="GX303" i="1"/>
  <c r="C304" i="1"/>
  <c r="D304" i="1"/>
  <c r="U304" i="1"/>
  <c r="AC304" i="1"/>
  <c r="AE304" i="1"/>
  <c r="AF304" i="1"/>
  <c r="AG304" i="1"/>
  <c r="AH304" i="1"/>
  <c r="AI304" i="1"/>
  <c r="CW304" i="1" s="1"/>
  <c r="V304" i="1" s="1"/>
  <c r="AJ304" i="1"/>
  <c r="CQ304" i="1"/>
  <c r="P304" i="1" s="1"/>
  <c r="CT304" i="1"/>
  <c r="S304" i="1" s="1"/>
  <c r="CU304" i="1"/>
  <c r="T304" i="1" s="1"/>
  <c r="CV304" i="1"/>
  <c r="CX304" i="1"/>
  <c r="W304" i="1" s="1"/>
  <c r="FR304" i="1"/>
  <c r="GL304" i="1"/>
  <c r="GO304" i="1"/>
  <c r="GP304" i="1"/>
  <c r="GV304" i="1"/>
  <c r="GX304" i="1" s="1"/>
  <c r="I305" i="1"/>
  <c r="P305" i="1"/>
  <c r="T305" i="1"/>
  <c r="AC305" i="1"/>
  <c r="AD305" i="1"/>
  <c r="CR305" i="1" s="1"/>
  <c r="Q305" i="1" s="1"/>
  <c r="AE305" i="1"/>
  <c r="AF305" i="1"/>
  <c r="AG305" i="1"/>
  <c r="AH305" i="1"/>
  <c r="CV305" i="1" s="1"/>
  <c r="U305" i="1" s="1"/>
  <c r="AI305" i="1"/>
  <c r="AJ305" i="1"/>
  <c r="CQ305" i="1"/>
  <c r="CS305" i="1"/>
  <c r="R305" i="1" s="1"/>
  <c r="GK305" i="1" s="1"/>
  <c r="CT305" i="1"/>
  <c r="S305" i="1" s="1"/>
  <c r="CZ305" i="1" s="1"/>
  <c r="Y305" i="1" s="1"/>
  <c r="CU305" i="1"/>
  <c r="CW305" i="1"/>
  <c r="V305" i="1" s="1"/>
  <c r="CX305" i="1"/>
  <c r="W305" i="1" s="1"/>
  <c r="CY305" i="1"/>
  <c r="X305" i="1" s="1"/>
  <c r="FR305" i="1"/>
  <c r="GL305" i="1"/>
  <c r="GO305" i="1"/>
  <c r="GP305" i="1"/>
  <c r="GV305" i="1"/>
  <c r="GX305" i="1"/>
  <c r="I306" i="1"/>
  <c r="AC306" i="1"/>
  <c r="AE306" i="1"/>
  <c r="AD306" i="1" s="1"/>
  <c r="CR306" i="1" s="1"/>
  <c r="Q306" i="1" s="1"/>
  <c r="AF306" i="1"/>
  <c r="AG306" i="1"/>
  <c r="CU306" i="1" s="1"/>
  <c r="T306" i="1" s="1"/>
  <c r="AH306" i="1"/>
  <c r="AI306" i="1"/>
  <c r="AJ306" i="1"/>
  <c r="CS306" i="1"/>
  <c r="R306" i="1" s="1"/>
  <c r="GK306" i="1" s="1"/>
  <c r="CT306" i="1"/>
  <c r="S306" i="1" s="1"/>
  <c r="CV306" i="1"/>
  <c r="U306" i="1" s="1"/>
  <c r="CW306" i="1"/>
  <c r="V306" i="1" s="1"/>
  <c r="CX306" i="1"/>
  <c r="W306" i="1" s="1"/>
  <c r="FR306" i="1"/>
  <c r="GL306" i="1"/>
  <c r="GO306" i="1"/>
  <c r="GP306" i="1"/>
  <c r="GV306" i="1"/>
  <c r="GX306" i="1"/>
  <c r="C307" i="1"/>
  <c r="D307" i="1"/>
  <c r="AC307" i="1"/>
  <c r="AE307" i="1"/>
  <c r="AF307" i="1"/>
  <c r="AG307" i="1"/>
  <c r="AH307" i="1"/>
  <c r="AI307" i="1"/>
  <c r="CW307" i="1" s="1"/>
  <c r="V307" i="1" s="1"/>
  <c r="AJ307" i="1"/>
  <c r="CQ307" i="1"/>
  <c r="P307" i="1" s="1"/>
  <c r="CT307" i="1"/>
  <c r="S307" i="1" s="1"/>
  <c r="CU307" i="1"/>
  <c r="T307" i="1" s="1"/>
  <c r="CV307" i="1"/>
  <c r="U307" i="1" s="1"/>
  <c r="CX307" i="1"/>
  <c r="W307" i="1" s="1"/>
  <c r="FR307" i="1"/>
  <c r="GL307" i="1"/>
  <c r="GO307" i="1"/>
  <c r="GP307" i="1"/>
  <c r="GV307" i="1"/>
  <c r="GX307" i="1" s="1"/>
  <c r="C308" i="1"/>
  <c r="D308" i="1"/>
  <c r="S308" i="1"/>
  <c r="W308" i="1"/>
  <c r="AC308" i="1"/>
  <c r="AE308" i="1"/>
  <c r="AD308" i="1" s="1"/>
  <c r="CR308" i="1" s="1"/>
  <c r="Q308" i="1" s="1"/>
  <c r="AF308" i="1"/>
  <c r="AG308" i="1"/>
  <c r="CU308" i="1" s="1"/>
  <c r="T308" i="1" s="1"/>
  <c r="AH308" i="1"/>
  <c r="AI308" i="1"/>
  <c r="AJ308" i="1"/>
  <c r="CS308" i="1"/>
  <c r="R308" i="1" s="1"/>
  <c r="CT308" i="1"/>
  <c r="CV308" i="1"/>
  <c r="U308" i="1" s="1"/>
  <c r="CW308" i="1"/>
  <c r="V308" i="1" s="1"/>
  <c r="CX308" i="1"/>
  <c r="FR308" i="1"/>
  <c r="GK308" i="1"/>
  <c r="GL308" i="1"/>
  <c r="GO308" i="1"/>
  <c r="GP308" i="1"/>
  <c r="GV308" i="1"/>
  <c r="GX308" i="1"/>
  <c r="I309" i="1"/>
  <c r="R309" i="1"/>
  <c r="GK309" i="1" s="1"/>
  <c r="AB309" i="1"/>
  <c r="AC309" i="1"/>
  <c r="AE309" i="1"/>
  <c r="AD309" i="1" s="1"/>
  <c r="CR309" i="1" s="1"/>
  <c r="Q309" i="1" s="1"/>
  <c r="AF309" i="1"/>
  <c r="CT309" i="1" s="1"/>
  <c r="S309" i="1" s="1"/>
  <c r="AG309" i="1"/>
  <c r="AH309" i="1"/>
  <c r="AI309" i="1"/>
  <c r="AJ309" i="1"/>
  <c r="CX309" i="1" s="1"/>
  <c r="W309" i="1" s="1"/>
  <c r="CQ309" i="1"/>
  <c r="P309" i="1" s="1"/>
  <c r="CP309" i="1" s="1"/>
  <c r="O309" i="1" s="1"/>
  <c r="CS309" i="1"/>
  <c r="CU309" i="1"/>
  <c r="T309" i="1" s="1"/>
  <c r="CV309" i="1"/>
  <c r="U309" i="1" s="1"/>
  <c r="CW309" i="1"/>
  <c r="V309" i="1" s="1"/>
  <c r="FR309" i="1"/>
  <c r="GL309" i="1"/>
  <c r="GO309" i="1"/>
  <c r="GP309" i="1"/>
  <c r="GV309" i="1"/>
  <c r="GX309" i="1"/>
  <c r="I310" i="1"/>
  <c r="T310" i="1"/>
  <c r="AC310" i="1"/>
  <c r="AE310" i="1"/>
  <c r="CS310" i="1" s="1"/>
  <c r="R310" i="1" s="1"/>
  <c r="GK310" i="1" s="1"/>
  <c r="AF310" i="1"/>
  <c r="AG310" i="1"/>
  <c r="AH310" i="1"/>
  <c r="AI310" i="1"/>
  <c r="CW310" i="1" s="1"/>
  <c r="V310" i="1" s="1"/>
  <c r="AJ310" i="1"/>
  <c r="CQ310" i="1"/>
  <c r="P310" i="1" s="1"/>
  <c r="CT310" i="1"/>
  <c r="S310" i="1" s="1"/>
  <c r="CU310" i="1"/>
  <c r="CV310" i="1"/>
  <c r="U310" i="1" s="1"/>
  <c r="CX310" i="1"/>
  <c r="W310" i="1" s="1"/>
  <c r="CY310" i="1"/>
  <c r="X310" i="1" s="1"/>
  <c r="CZ310" i="1"/>
  <c r="Y310" i="1" s="1"/>
  <c r="FR310" i="1"/>
  <c r="GL310" i="1"/>
  <c r="GO310" i="1"/>
  <c r="GP310" i="1"/>
  <c r="GV310" i="1"/>
  <c r="GX310" i="1" s="1"/>
  <c r="C311" i="1"/>
  <c r="D311" i="1"/>
  <c r="I311" i="1"/>
  <c r="V311" i="1"/>
  <c r="AC311" i="1"/>
  <c r="AE311" i="1"/>
  <c r="AD311" i="1" s="1"/>
  <c r="AF311" i="1"/>
  <c r="CT311" i="1" s="1"/>
  <c r="AG311" i="1"/>
  <c r="AH311" i="1"/>
  <c r="AI311" i="1"/>
  <c r="CW311" i="1" s="1"/>
  <c r="AJ311" i="1"/>
  <c r="CX311" i="1" s="1"/>
  <c r="CQ311" i="1"/>
  <c r="CS311" i="1"/>
  <c r="R311" i="1" s="1"/>
  <c r="GK311" i="1" s="1"/>
  <c r="CU311" i="1"/>
  <c r="CV311" i="1"/>
  <c r="FR311" i="1"/>
  <c r="GL311" i="1"/>
  <c r="GO311" i="1"/>
  <c r="GP311" i="1"/>
  <c r="GV311" i="1"/>
  <c r="GX311" i="1"/>
  <c r="C312" i="1"/>
  <c r="D312" i="1"/>
  <c r="I312" i="1"/>
  <c r="V312" i="1"/>
  <c r="W312" i="1"/>
  <c r="AC312" i="1"/>
  <c r="CQ312" i="1" s="1"/>
  <c r="AE312" i="1"/>
  <c r="AD312" i="1" s="1"/>
  <c r="CR312" i="1" s="1"/>
  <c r="Q312" i="1" s="1"/>
  <c r="AF312" i="1"/>
  <c r="CT312" i="1" s="1"/>
  <c r="S312" i="1" s="1"/>
  <c r="AG312" i="1"/>
  <c r="CU312" i="1" s="1"/>
  <c r="AH312" i="1"/>
  <c r="AI312" i="1"/>
  <c r="AJ312" i="1"/>
  <c r="CX312" i="1" s="1"/>
  <c r="CS312" i="1"/>
  <c r="R312" i="1" s="1"/>
  <c r="CV312" i="1"/>
  <c r="U312" i="1" s="1"/>
  <c r="CW312" i="1"/>
  <c r="FR312" i="1"/>
  <c r="GK312" i="1"/>
  <c r="GL312" i="1"/>
  <c r="GO312" i="1"/>
  <c r="GP312" i="1"/>
  <c r="GV312" i="1"/>
  <c r="AC313" i="1"/>
  <c r="AE313" i="1"/>
  <c r="AD313" i="1" s="1"/>
  <c r="CR313" i="1" s="1"/>
  <c r="AF313" i="1"/>
  <c r="CT313" i="1" s="1"/>
  <c r="AG313" i="1"/>
  <c r="AH313" i="1"/>
  <c r="AI313" i="1"/>
  <c r="CW313" i="1" s="1"/>
  <c r="AJ313" i="1"/>
  <c r="CX313" i="1" s="1"/>
  <c r="CQ313" i="1"/>
  <c r="CS313" i="1"/>
  <c r="CU313" i="1"/>
  <c r="CV313" i="1"/>
  <c r="FR313" i="1"/>
  <c r="GL313" i="1"/>
  <c r="GO313" i="1"/>
  <c r="GP313" i="1"/>
  <c r="GV313" i="1"/>
  <c r="AC314" i="1"/>
  <c r="AE314" i="1"/>
  <c r="AF314" i="1"/>
  <c r="AG314" i="1"/>
  <c r="AH314" i="1"/>
  <c r="CV314" i="1" s="1"/>
  <c r="AI314" i="1"/>
  <c r="CW314" i="1" s="1"/>
  <c r="AJ314" i="1"/>
  <c r="CQ314" i="1"/>
  <c r="CT314" i="1"/>
  <c r="CU314" i="1"/>
  <c r="CX314" i="1"/>
  <c r="FR314" i="1"/>
  <c r="GL314" i="1"/>
  <c r="GO314" i="1"/>
  <c r="GP314" i="1"/>
  <c r="GV314" i="1"/>
  <c r="AC315" i="1"/>
  <c r="AD315" i="1"/>
  <c r="CR315" i="1" s="1"/>
  <c r="AE315" i="1"/>
  <c r="AF315" i="1"/>
  <c r="AG315" i="1"/>
  <c r="AH315" i="1"/>
  <c r="CV315" i="1" s="1"/>
  <c r="AI315" i="1"/>
  <c r="AJ315" i="1"/>
  <c r="CQ315" i="1"/>
  <c r="CS315" i="1"/>
  <c r="CT315" i="1"/>
  <c r="CU315" i="1"/>
  <c r="CW315" i="1"/>
  <c r="CX315" i="1"/>
  <c r="FR315" i="1"/>
  <c r="GL315" i="1"/>
  <c r="GO315" i="1"/>
  <c r="GP315" i="1"/>
  <c r="GV315" i="1"/>
  <c r="I316" i="1"/>
  <c r="GX316" i="1" s="1"/>
  <c r="AC316" i="1"/>
  <c r="CQ316" i="1" s="1"/>
  <c r="AE316" i="1"/>
  <c r="AD316" i="1" s="1"/>
  <c r="CR316" i="1" s="1"/>
  <c r="AF316" i="1"/>
  <c r="AG316" i="1"/>
  <c r="CU316" i="1" s="1"/>
  <c r="AH316" i="1"/>
  <c r="AI316" i="1"/>
  <c r="AJ316" i="1"/>
  <c r="CS316" i="1"/>
  <c r="CT316" i="1"/>
  <c r="CV316" i="1"/>
  <c r="CW316" i="1"/>
  <c r="CX316" i="1"/>
  <c r="FR316" i="1"/>
  <c r="GL316" i="1"/>
  <c r="GO316" i="1"/>
  <c r="GP316" i="1"/>
  <c r="GV316" i="1"/>
  <c r="C317" i="1"/>
  <c r="D317" i="1"/>
  <c r="I317" i="1"/>
  <c r="P317" i="1"/>
  <c r="T317" i="1"/>
  <c r="X317" i="1"/>
  <c r="AC317" i="1"/>
  <c r="AD317" i="1"/>
  <c r="CR317" i="1" s="1"/>
  <c r="Q317" i="1" s="1"/>
  <c r="AE317" i="1"/>
  <c r="AF317" i="1"/>
  <c r="AG317" i="1"/>
  <c r="AH317" i="1"/>
  <c r="CV317" i="1" s="1"/>
  <c r="U317" i="1" s="1"/>
  <c r="AI317" i="1"/>
  <c r="AJ317" i="1"/>
  <c r="CQ317" i="1"/>
  <c r="CS317" i="1"/>
  <c r="R317" i="1" s="1"/>
  <c r="GK317" i="1" s="1"/>
  <c r="CT317" i="1"/>
  <c r="S317" i="1" s="1"/>
  <c r="CZ317" i="1" s="1"/>
  <c r="Y317" i="1" s="1"/>
  <c r="CU317" i="1"/>
  <c r="CW317" i="1"/>
  <c r="V317" i="1" s="1"/>
  <c r="CX317" i="1"/>
  <c r="W317" i="1" s="1"/>
  <c r="CY317" i="1"/>
  <c r="FR317" i="1"/>
  <c r="GL317" i="1"/>
  <c r="GO317" i="1"/>
  <c r="GP317" i="1"/>
  <c r="GV317" i="1"/>
  <c r="GX317" i="1"/>
  <c r="C318" i="1"/>
  <c r="D318" i="1"/>
  <c r="I318" i="1"/>
  <c r="P318" i="1"/>
  <c r="AC318" i="1"/>
  <c r="AE318" i="1"/>
  <c r="CS318" i="1" s="1"/>
  <c r="R318" i="1" s="1"/>
  <c r="GK318" i="1" s="1"/>
  <c r="AF318" i="1"/>
  <c r="AG318" i="1"/>
  <c r="AH318" i="1"/>
  <c r="CV318" i="1" s="1"/>
  <c r="U318" i="1" s="1"/>
  <c r="AI318" i="1"/>
  <c r="CW318" i="1" s="1"/>
  <c r="V318" i="1" s="1"/>
  <c r="AJ318" i="1"/>
  <c r="CQ318" i="1"/>
  <c r="CT318" i="1"/>
  <c r="S318" i="1" s="1"/>
  <c r="CU318" i="1"/>
  <c r="T318" i="1" s="1"/>
  <c r="CX318" i="1"/>
  <c r="W318" i="1" s="1"/>
  <c r="CY318" i="1"/>
  <c r="X318" i="1" s="1"/>
  <c r="CZ318" i="1"/>
  <c r="Y318" i="1" s="1"/>
  <c r="FR318" i="1"/>
  <c r="GL318" i="1"/>
  <c r="GO318" i="1"/>
  <c r="GP318" i="1"/>
  <c r="GV318" i="1"/>
  <c r="GX318" i="1" s="1"/>
  <c r="C319" i="1"/>
  <c r="D319" i="1"/>
  <c r="I319" i="1"/>
  <c r="R319" i="1"/>
  <c r="GK319" i="1" s="1"/>
  <c r="U319" i="1"/>
  <c r="AB319" i="1"/>
  <c r="AC319" i="1"/>
  <c r="AE319" i="1"/>
  <c r="AD319" i="1" s="1"/>
  <c r="AF319" i="1"/>
  <c r="CT319" i="1" s="1"/>
  <c r="S319" i="1" s="1"/>
  <c r="CZ319" i="1" s="1"/>
  <c r="Y319" i="1" s="1"/>
  <c r="AG319" i="1"/>
  <c r="AH319" i="1"/>
  <c r="AI319" i="1"/>
  <c r="AJ319" i="1"/>
  <c r="CX319" i="1" s="1"/>
  <c r="W319" i="1" s="1"/>
  <c r="CQ319" i="1"/>
  <c r="P319" i="1" s="1"/>
  <c r="CR319" i="1"/>
  <c r="Q319" i="1" s="1"/>
  <c r="CS319" i="1"/>
  <c r="CU319" i="1"/>
  <c r="T319" i="1" s="1"/>
  <c r="CV319" i="1"/>
  <c r="CW319" i="1"/>
  <c r="V319" i="1" s="1"/>
  <c r="FR319" i="1"/>
  <c r="GL319" i="1"/>
  <c r="GO319" i="1"/>
  <c r="GP319" i="1"/>
  <c r="GV319" i="1"/>
  <c r="GX319" i="1" s="1"/>
  <c r="C320" i="1"/>
  <c r="D320" i="1"/>
  <c r="I320" i="1"/>
  <c r="AC320" i="1"/>
  <c r="CQ320" i="1" s="1"/>
  <c r="AE320" i="1"/>
  <c r="AD320" i="1" s="1"/>
  <c r="CR320" i="1" s="1"/>
  <c r="Q320" i="1" s="1"/>
  <c r="AF320" i="1"/>
  <c r="AG320" i="1"/>
  <c r="CU320" i="1" s="1"/>
  <c r="AH320" i="1"/>
  <c r="AI320" i="1"/>
  <c r="AJ320" i="1"/>
  <c r="CS320" i="1"/>
  <c r="CT320" i="1"/>
  <c r="S320" i="1" s="1"/>
  <c r="CV320" i="1"/>
  <c r="CW320" i="1"/>
  <c r="CX320" i="1"/>
  <c r="FR320" i="1"/>
  <c r="GL320" i="1"/>
  <c r="GO320" i="1"/>
  <c r="GP320" i="1"/>
  <c r="GV320" i="1"/>
  <c r="I321" i="1"/>
  <c r="U321" i="1" s="1"/>
  <c r="AC321" i="1"/>
  <c r="AE321" i="1"/>
  <c r="AD321" i="1" s="1"/>
  <c r="AF321" i="1"/>
  <c r="CT321" i="1" s="1"/>
  <c r="AG321" i="1"/>
  <c r="AH321" i="1"/>
  <c r="AI321" i="1"/>
  <c r="CW321" i="1" s="1"/>
  <c r="V321" i="1" s="1"/>
  <c r="AJ321" i="1"/>
  <c r="CX321" i="1" s="1"/>
  <c r="CQ321" i="1"/>
  <c r="CU321" i="1"/>
  <c r="CV321" i="1"/>
  <c r="FR321" i="1"/>
  <c r="GL321" i="1"/>
  <c r="GO321" i="1"/>
  <c r="GP321" i="1"/>
  <c r="GV321" i="1"/>
  <c r="GX321" i="1"/>
  <c r="AC322" i="1"/>
  <c r="AD322" i="1"/>
  <c r="CR322" i="1" s="1"/>
  <c r="AE322" i="1"/>
  <c r="AF322" i="1"/>
  <c r="AG322" i="1"/>
  <c r="AH322" i="1"/>
  <c r="CV322" i="1" s="1"/>
  <c r="AI322" i="1"/>
  <c r="AJ322" i="1"/>
  <c r="CQ322" i="1"/>
  <c r="CS322" i="1"/>
  <c r="CT322" i="1"/>
  <c r="CU322" i="1"/>
  <c r="CW322" i="1"/>
  <c r="CX322" i="1"/>
  <c r="FR322" i="1"/>
  <c r="GL322" i="1"/>
  <c r="GO322" i="1"/>
  <c r="GP322" i="1"/>
  <c r="FV390" i="1" s="1"/>
  <c r="GV322" i="1"/>
  <c r="I323" i="1"/>
  <c r="S323" i="1"/>
  <c r="AC323" i="1"/>
  <c r="AE323" i="1"/>
  <c r="AD323" i="1" s="1"/>
  <c r="CR323" i="1" s="1"/>
  <c r="Q323" i="1" s="1"/>
  <c r="AF323" i="1"/>
  <c r="AG323" i="1"/>
  <c r="CU323" i="1" s="1"/>
  <c r="T323" i="1" s="1"/>
  <c r="AH323" i="1"/>
  <c r="AI323" i="1"/>
  <c r="AJ323" i="1"/>
  <c r="CS323" i="1"/>
  <c r="R323" i="1" s="1"/>
  <c r="CT323" i="1"/>
  <c r="CV323" i="1"/>
  <c r="U323" i="1" s="1"/>
  <c r="CW323" i="1"/>
  <c r="V323" i="1" s="1"/>
  <c r="CX323" i="1"/>
  <c r="W323" i="1" s="1"/>
  <c r="FR323" i="1"/>
  <c r="GK323" i="1"/>
  <c r="GL323" i="1"/>
  <c r="GO323" i="1"/>
  <c r="GP323" i="1"/>
  <c r="GV323" i="1"/>
  <c r="GX323" i="1"/>
  <c r="I324" i="1"/>
  <c r="R324" i="1"/>
  <c r="GK324" i="1" s="1"/>
  <c r="V324" i="1"/>
  <c r="AC324" i="1"/>
  <c r="AE324" i="1"/>
  <c r="AD324" i="1" s="1"/>
  <c r="CR324" i="1" s="1"/>
  <c r="Q324" i="1" s="1"/>
  <c r="AF324" i="1"/>
  <c r="CT324" i="1" s="1"/>
  <c r="S324" i="1" s="1"/>
  <c r="AG324" i="1"/>
  <c r="AH324" i="1"/>
  <c r="AI324" i="1"/>
  <c r="AJ324" i="1"/>
  <c r="CX324" i="1" s="1"/>
  <c r="W324" i="1" s="1"/>
  <c r="CQ324" i="1"/>
  <c r="CS324" i="1"/>
  <c r="CU324" i="1"/>
  <c r="T324" i="1" s="1"/>
  <c r="CV324" i="1"/>
  <c r="U324" i="1" s="1"/>
  <c r="CW324" i="1"/>
  <c r="FR324" i="1"/>
  <c r="GL324" i="1"/>
  <c r="GO324" i="1"/>
  <c r="GP324" i="1"/>
  <c r="GV324" i="1"/>
  <c r="GX324" i="1"/>
  <c r="I325" i="1"/>
  <c r="AC325" i="1"/>
  <c r="AE325" i="1"/>
  <c r="AF325" i="1"/>
  <c r="AG325" i="1"/>
  <c r="AH325" i="1"/>
  <c r="AI325" i="1"/>
  <c r="CW325" i="1" s="1"/>
  <c r="V325" i="1" s="1"/>
  <c r="AJ325" i="1"/>
  <c r="CQ325" i="1"/>
  <c r="P325" i="1" s="1"/>
  <c r="CT325" i="1"/>
  <c r="S325" i="1" s="1"/>
  <c r="CU325" i="1"/>
  <c r="T325" i="1" s="1"/>
  <c r="CV325" i="1"/>
  <c r="U325" i="1" s="1"/>
  <c r="CX325" i="1"/>
  <c r="W325" i="1" s="1"/>
  <c r="FR325" i="1"/>
  <c r="GL325" i="1"/>
  <c r="GO325" i="1"/>
  <c r="GP325" i="1"/>
  <c r="GV325" i="1"/>
  <c r="GX325" i="1" s="1"/>
  <c r="AC326" i="1"/>
  <c r="AB326" i="1" s="1"/>
  <c r="AD326" i="1"/>
  <c r="CR326" i="1" s="1"/>
  <c r="AE326" i="1"/>
  <c r="AF326" i="1"/>
  <c r="AG326" i="1"/>
  <c r="AH326" i="1"/>
  <c r="CV326" i="1" s="1"/>
  <c r="AI326" i="1"/>
  <c r="AJ326" i="1"/>
  <c r="CQ326" i="1"/>
  <c r="CS326" i="1"/>
  <c r="CT326" i="1"/>
  <c r="CU326" i="1"/>
  <c r="CW326" i="1"/>
  <c r="CX326" i="1"/>
  <c r="FR326" i="1"/>
  <c r="GL326" i="1"/>
  <c r="GO326" i="1"/>
  <c r="GP326" i="1"/>
  <c r="GV326" i="1"/>
  <c r="C327" i="1"/>
  <c r="D327" i="1"/>
  <c r="I327" i="1"/>
  <c r="U327" i="1"/>
  <c r="AC327" i="1"/>
  <c r="AE327" i="1"/>
  <c r="AF327" i="1"/>
  <c r="AG327" i="1"/>
  <c r="AH327" i="1"/>
  <c r="AI327" i="1"/>
  <c r="CW327" i="1" s="1"/>
  <c r="V327" i="1" s="1"/>
  <c r="AJ327" i="1"/>
  <c r="CQ327" i="1"/>
  <c r="P327" i="1" s="1"/>
  <c r="CT327" i="1"/>
  <c r="S327" i="1" s="1"/>
  <c r="CU327" i="1"/>
  <c r="T327" i="1" s="1"/>
  <c r="CV327" i="1"/>
  <c r="CX327" i="1"/>
  <c r="W327" i="1" s="1"/>
  <c r="FR327" i="1"/>
  <c r="GL327" i="1"/>
  <c r="GO327" i="1"/>
  <c r="GP327" i="1"/>
  <c r="GV327" i="1"/>
  <c r="GX327" i="1" s="1"/>
  <c r="C328" i="1"/>
  <c r="D328" i="1"/>
  <c r="I328" i="1"/>
  <c r="AB328" i="1"/>
  <c r="AC328" i="1"/>
  <c r="AE328" i="1"/>
  <c r="AD328" i="1" s="1"/>
  <c r="CR328" i="1" s="1"/>
  <c r="AF328" i="1"/>
  <c r="CT328" i="1" s="1"/>
  <c r="AG328" i="1"/>
  <c r="AH328" i="1"/>
  <c r="AI328" i="1"/>
  <c r="AJ328" i="1"/>
  <c r="CX328" i="1" s="1"/>
  <c r="CQ328" i="1"/>
  <c r="CS328" i="1"/>
  <c r="R328" i="1" s="1"/>
  <c r="GK328" i="1" s="1"/>
  <c r="CU328" i="1"/>
  <c r="CV328" i="1"/>
  <c r="CW328" i="1"/>
  <c r="V328" i="1" s="1"/>
  <c r="FR328" i="1"/>
  <c r="GL328" i="1"/>
  <c r="GO328" i="1"/>
  <c r="GP328" i="1"/>
  <c r="GV328" i="1"/>
  <c r="I329" i="1"/>
  <c r="AC329" i="1"/>
  <c r="AE329" i="1"/>
  <c r="AF329" i="1"/>
  <c r="AG329" i="1"/>
  <c r="AH329" i="1"/>
  <c r="AI329" i="1"/>
  <c r="CW329" i="1" s="1"/>
  <c r="V329" i="1" s="1"/>
  <c r="AJ329" i="1"/>
  <c r="CQ329" i="1"/>
  <c r="P329" i="1" s="1"/>
  <c r="CT329" i="1"/>
  <c r="S329" i="1" s="1"/>
  <c r="CU329" i="1"/>
  <c r="T329" i="1" s="1"/>
  <c r="CV329" i="1"/>
  <c r="U329" i="1" s="1"/>
  <c r="CX329" i="1"/>
  <c r="W329" i="1" s="1"/>
  <c r="FR329" i="1"/>
  <c r="GL329" i="1"/>
  <c r="GO329" i="1"/>
  <c r="GP329" i="1"/>
  <c r="GV329" i="1"/>
  <c r="GX329" i="1" s="1"/>
  <c r="AC330" i="1"/>
  <c r="AD330" i="1"/>
  <c r="CR330" i="1" s="1"/>
  <c r="AE330" i="1"/>
  <c r="AF330" i="1"/>
  <c r="AG330" i="1"/>
  <c r="AH330" i="1"/>
  <c r="CV330" i="1" s="1"/>
  <c r="AI330" i="1"/>
  <c r="AJ330" i="1"/>
  <c r="CQ330" i="1"/>
  <c r="CS330" i="1"/>
  <c r="CT330" i="1"/>
  <c r="CU330" i="1"/>
  <c r="CW330" i="1"/>
  <c r="CX330" i="1"/>
  <c r="FR330" i="1"/>
  <c r="GL330" i="1"/>
  <c r="GO330" i="1"/>
  <c r="GP330" i="1"/>
  <c r="GV330" i="1"/>
  <c r="I331" i="1"/>
  <c r="S331" i="1"/>
  <c r="AC331" i="1"/>
  <c r="AE331" i="1"/>
  <c r="AD331" i="1" s="1"/>
  <c r="CR331" i="1" s="1"/>
  <c r="Q331" i="1" s="1"/>
  <c r="AF331" i="1"/>
  <c r="AG331" i="1"/>
  <c r="CU331" i="1" s="1"/>
  <c r="T331" i="1" s="1"/>
  <c r="AH331" i="1"/>
  <c r="AI331" i="1"/>
  <c r="AJ331" i="1"/>
  <c r="CS331" i="1"/>
  <c r="R331" i="1" s="1"/>
  <c r="CT331" i="1"/>
  <c r="CV331" i="1"/>
  <c r="U331" i="1" s="1"/>
  <c r="CW331" i="1"/>
  <c r="V331" i="1" s="1"/>
  <c r="CX331" i="1"/>
  <c r="W331" i="1" s="1"/>
  <c r="FR331" i="1"/>
  <c r="GK331" i="1"/>
  <c r="GL331" i="1"/>
  <c r="GO331" i="1"/>
  <c r="GP331" i="1"/>
  <c r="GV331" i="1"/>
  <c r="GX331" i="1"/>
  <c r="AC332" i="1"/>
  <c r="AE332" i="1"/>
  <c r="AD332" i="1" s="1"/>
  <c r="CR332" i="1" s="1"/>
  <c r="AF332" i="1"/>
  <c r="CT332" i="1" s="1"/>
  <c r="AG332" i="1"/>
  <c r="AH332" i="1"/>
  <c r="AI332" i="1"/>
  <c r="AJ332" i="1"/>
  <c r="CX332" i="1" s="1"/>
  <c r="CQ332" i="1"/>
  <c r="CS332" i="1"/>
  <c r="CU332" i="1"/>
  <c r="CV332" i="1"/>
  <c r="CW332" i="1"/>
  <c r="FR332" i="1"/>
  <c r="GL332" i="1"/>
  <c r="GO332" i="1"/>
  <c r="GP332" i="1"/>
  <c r="GV332" i="1"/>
  <c r="I333" i="1"/>
  <c r="AC333" i="1"/>
  <c r="AE333" i="1"/>
  <c r="AF333" i="1"/>
  <c r="AG333" i="1"/>
  <c r="AH333" i="1"/>
  <c r="AI333" i="1"/>
  <c r="CW333" i="1" s="1"/>
  <c r="V333" i="1" s="1"/>
  <c r="AJ333" i="1"/>
  <c r="CQ333" i="1"/>
  <c r="P333" i="1" s="1"/>
  <c r="CT333" i="1"/>
  <c r="S333" i="1" s="1"/>
  <c r="CU333" i="1"/>
  <c r="T333" i="1" s="1"/>
  <c r="CV333" i="1"/>
  <c r="U333" i="1" s="1"/>
  <c r="CX333" i="1"/>
  <c r="W333" i="1" s="1"/>
  <c r="FR333" i="1"/>
  <c r="GL333" i="1"/>
  <c r="GO333" i="1"/>
  <c r="GP333" i="1"/>
  <c r="GV333" i="1"/>
  <c r="GX333" i="1" s="1"/>
  <c r="AC334" i="1"/>
  <c r="AB334" i="1" s="1"/>
  <c r="AD334" i="1"/>
  <c r="CR334" i="1" s="1"/>
  <c r="AE334" i="1"/>
  <c r="AF334" i="1"/>
  <c r="AG334" i="1"/>
  <c r="AH334" i="1"/>
  <c r="CV334" i="1" s="1"/>
  <c r="AI334" i="1"/>
  <c r="AJ334" i="1"/>
  <c r="CQ334" i="1"/>
  <c r="CS334" i="1"/>
  <c r="CT334" i="1"/>
  <c r="CU334" i="1"/>
  <c r="CW334" i="1"/>
  <c r="CX334" i="1"/>
  <c r="FR334" i="1"/>
  <c r="GL334" i="1"/>
  <c r="GO334" i="1"/>
  <c r="GP334" i="1"/>
  <c r="GV334" i="1"/>
  <c r="C335" i="1"/>
  <c r="D335" i="1"/>
  <c r="I335" i="1"/>
  <c r="U335" i="1"/>
  <c r="AC335" i="1"/>
  <c r="AE335" i="1"/>
  <c r="AF335" i="1"/>
  <c r="AG335" i="1"/>
  <c r="AH335" i="1"/>
  <c r="AI335" i="1"/>
  <c r="CW335" i="1" s="1"/>
  <c r="V335" i="1" s="1"/>
  <c r="AJ335" i="1"/>
  <c r="CQ335" i="1"/>
  <c r="P335" i="1" s="1"/>
  <c r="CT335" i="1"/>
  <c r="S335" i="1" s="1"/>
  <c r="CU335" i="1"/>
  <c r="T335" i="1" s="1"/>
  <c r="CV335" i="1"/>
  <c r="CX335" i="1"/>
  <c r="W335" i="1" s="1"/>
  <c r="FR335" i="1"/>
  <c r="GL335" i="1"/>
  <c r="GO335" i="1"/>
  <c r="GP335" i="1"/>
  <c r="GV335" i="1"/>
  <c r="GX335" i="1" s="1"/>
  <c r="C336" i="1"/>
  <c r="D336" i="1"/>
  <c r="I336" i="1"/>
  <c r="AB336" i="1"/>
  <c r="AC336" i="1"/>
  <c r="AE336" i="1"/>
  <c r="AD336" i="1" s="1"/>
  <c r="CR336" i="1" s="1"/>
  <c r="AF336" i="1"/>
  <c r="CT336" i="1" s="1"/>
  <c r="AG336" i="1"/>
  <c r="AH336" i="1"/>
  <c r="AI336" i="1"/>
  <c r="AJ336" i="1"/>
  <c r="CX336" i="1" s="1"/>
  <c r="CQ336" i="1"/>
  <c r="CS336" i="1"/>
  <c r="R336" i="1" s="1"/>
  <c r="GK336" i="1" s="1"/>
  <c r="CU336" i="1"/>
  <c r="CV336" i="1"/>
  <c r="CW336" i="1"/>
  <c r="V336" i="1" s="1"/>
  <c r="FR336" i="1"/>
  <c r="GL336" i="1"/>
  <c r="GO336" i="1"/>
  <c r="GP336" i="1"/>
  <c r="GV336" i="1"/>
  <c r="I337" i="1"/>
  <c r="AC337" i="1"/>
  <c r="AE337" i="1"/>
  <c r="AF337" i="1"/>
  <c r="AG337" i="1"/>
  <c r="AH337" i="1"/>
  <c r="AI337" i="1"/>
  <c r="CW337" i="1" s="1"/>
  <c r="V337" i="1" s="1"/>
  <c r="AJ337" i="1"/>
  <c r="CQ337" i="1"/>
  <c r="P337" i="1" s="1"/>
  <c r="CT337" i="1"/>
  <c r="S337" i="1" s="1"/>
  <c r="CU337" i="1"/>
  <c r="T337" i="1" s="1"/>
  <c r="CV337" i="1"/>
  <c r="U337" i="1" s="1"/>
  <c r="CX337" i="1"/>
  <c r="W337" i="1" s="1"/>
  <c r="FR337" i="1"/>
  <c r="GL337" i="1"/>
  <c r="GO337" i="1"/>
  <c r="GP337" i="1"/>
  <c r="GV337" i="1"/>
  <c r="GX337" i="1" s="1"/>
  <c r="AC338" i="1"/>
  <c r="AD338" i="1"/>
  <c r="CR338" i="1" s="1"/>
  <c r="AE338" i="1"/>
  <c r="AF338" i="1"/>
  <c r="AG338" i="1"/>
  <c r="AH338" i="1"/>
  <c r="CV338" i="1" s="1"/>
  <c r="AI338" i="1"/>
  <c r="AJ338" i="1"/>
  <c r="CQ338" i="1"/>
  <c r="CS338" i="1"/>
  <c r="CT338" i="1"/>
  <c r="CU338" i="1"/>
  <c r="CW338" i="1"/>
  <c r="CX338" i="1"/>
  <c r="FR338" i="1"/>
  <c r="GL338" i="1"/>
  <c r="GO338" i="1"/>
  <c r="GP338" i="1"/>
  <c r="GV338" i="1"/>
  <c r="I339" i="1"/>
  <c r="S339" i="1"/>
  <c r="AC339" i="1"/>
  <c r="AE339" i="1"/>
  <c r="AD339" i="1" s="1"/>
  <c r="CR339" i="1" s="1"/>
  <c r="Q339" i="1" s="1"/>
  <c r="AF339" i="1"/>
  <c r="AG339" i="1"/>
  <c r="CU339" i="1" s="1"/>
  <c r="T339" i="1" s="1"/>
  <c r="AH339" i="1"/>
  <c r="AI339" i="1"/>
  <c r="AJ339" i="1"/>
  <c r="CS339" i="1"/>
  <c r="R339" i="1" s="1"/>
  <c r="CT339" i="1"/>
  <c r="CV339" i="1"/>
  <c r="U339" i="1" s="1"/>
  <c r="CW339" i="1"/>
  <c r="V339" i="1" s="1"/>
  <c r="CX339" i="1"/>
  <c r="W339" i="1" s="1"/>
  <c r="FR339" i="1"/>
  <c r="GK339" i="1"/>
  <c r="GL339" i="1"/>
  <c r="GO339" i="1"/>
  <c r="GP339" i="1"/>
  <c r="GV339" i="1"/>
  <c r="GX339" i="1"/>
  <c r="AC340" i="1"/>
  <c r="AE340" i="1"/>
  <c r="AD340" i="1" s="1"/>
  <c r="CR340" i="1" s="1"/>
  <c r="AF340" i="1"/>
  <c r="CT340" i="1" s="1"/>
  <c r="AG340" i="1"/>
  <c r="AH340" i="1"/>
  <c r="AI340" i="1"/>
  <c r="AJ340" i="1"/>
  <c r="CX340" i="1" s="1"/>
  <c r="CQ340" i="1"/>
  <c r="CS340" i="1"/>
  <c r="CU340" i="1"/>
  <c r="CV340" i="1"/>
  <c r="CW340" i="1"/>
  <c r="FR340" i="1"/>
  <c r="GL340" i="1"/>
  <c r="GO340" i="1"/>
  <c r="GP340" i="1"/>
  <c r="GV340" i="1"/>
  <c r="C341" i="1"/>
  <c r="D341" i="1"/>
  <c r="I341" i="1"/>
  <c r="AC341" i="1"/>
  <c r="AE341" i="1"/>
  <c r="AD341" i="1" s="1"/>
  <c r="CR341" i="1" s="1"/>
  <c r="Q341" i="1" s="1"/>
  <c r="AF341" i="1"/>
  <c r="AG341" i="1"/>
  <c r="CU341" i="1" s="1"/>
  <c r="T341" i="1" s="1"/>
  <c r="AH341" i="1"/>
  <c r="AI341" i="1"/>
  <c r="AJ341" i="1"/>
  <c r="CS341" i="1"/>
  <c r="R341" i="1" s="1"/>
  <c r="GK341" i="1" s="1"/>
  <c r="CT341" i="1"/>
  <c r="S341" i="1" s="1"/>
  <c r="CV341" i="1"/>
  <c r="U341" i="1" s="1"/>
  <c r="CW341" i="1"/>
  <c r="V341" i="1" s="1"/>
  <c r="CX341" i="1"/>
  <c r="W341" i="1" s="1"/>
  <c r="FR341" i="1"/>
  <c r="GL341" i="1"/>
  <c r="GO341" i="1"/>
  <c r="GP341" i="1"/>
  <c r="GV341" i="1"/>
  <c r="GX341" i="1"/>
  <c r="C342" i="1"/>
  <c r="D342" i="1"/>
  <c r="I342" i="1"/>
  <c r="P342" i="1"/>
  <c r="X342" i="1"/>
  <c r="AC342" i="1"/>
  <c r="AD342" i="1"/>
  <c r="CR342" i="1" s="1"/>
  <c r="Q342" i="1" s="1"/>
  <c r="AE342" i="1"/>
  <c r="AF342" i="1"/>
  <c r="AG342" i="1"/>
  <c r="AH342" i="1"/>
  <c r="CV342" i="1" s="1"/>
  <c r="U342" i="1" s="1"/>
  <c r="AI342" i="1"/>
  <c r="AJ342" i="1"/>
  <c r="CQ342" i="1"/>
  <c r="CS342" i="1"/>
  <c r="R342" i="1" s="1"/>
  <c r="GK342" i="1" s="1"/>
  <c r="CT342" i="1"/>
  <c r="S342" i="1" s="1"/>
  <c r="CZ342" i="1" s="1"/>
  <c r="Y342" i="1" s="1"/>
  <c r="CU342" i="1"/>
  <c r="T342" i="1" s="1"/>
  <c r="CW342" i="1"/>
  <c r="V342" i="1" s="1"/>
  <c r="CX342" i="1"/>
  <c r="W342" i="1" s="1"/>
  <c r="CY342" i="1"/>
  <c r="FR342" i="1"/>
  <c r="GL342" i="1"/>
  <c r="GO342" i="1"/>
  <c r="GP342" i="1"/>
  <c r="GV342" i="1"/>
  <c r="GX342" i="1"/>
  <c r="I343" i="1"/>
  <c r="S343" i="1"/>
  <c r="AC343" i="1"/>
  <c r="AE343" i="1"/>
  <c r="AD343" i="1" s="1"/>
  <c r="CR343" i="1" s="1"/>
  <c r="Q343" i="1" s="1"/>
  <c r="AF343" i="1"/>
  <c r="AG343" i="1"/>
  <c r="CU343" i="1" s="1"/>
  <c r="T343" i="1" s="1"/>
  <c r="AH343" i="1"/>
  <c r="AI343" i="1"/>
  <c r="AJ343" i="1"/>
  <c r="CS343" i="1"/>
  <c r="R343" i="1" s="1"/>
  <c r="CT343" i="1"/>
  <c r="CV343" i="1"/>
  <c r="U343" i="1" s="1"/>
  <c r="CW343" i="1"/>
  <c r="V343" i="1" s="1"/>
  <c r="CX343" i="1"/>
  <c r="W343" i="1" s="1"/>
  <c r="FR343" i="1"/>
  <c r="GK343" i="1"/>
  <c r="GL343" i="1"/>
  <c r="GO343" i="1"/>
  <c r="GP343" i="1"/>
  <c r="GV343" i="1"/>
  <c r="GX343" i="1"/>
  <c r="I344" i="1"/>
  <c r="R344" i="1"/>
  <c r="GK344" i="1" s="1"/>
  <c r="V344" i="1"/>
  <c r="AC344" i="1"/>
  <c r="AE344" i="1"/>
  <c r="AD344" i="1" s="1"/>
  <c r="CR344" i="1" s="1"/>
  <c r="Q344" i="1" s="1"/>
  <c r="AF344" i="1"/>
  <c r="CT344" i="1" s="1"/>
  <c r="S344" i="1" s="1"/>
  <c r="AG344" i="1"/>
  <c r="AH344" i="1"/>
  <c r="AI344" i="1"/>
  <c r="AJ344" i="1"/>
  <c r="CX344" i="1" s="1"/>
  <c r="W344" i="1" s="1"/>
  <c r="CQ344" i="1"/>
  <c r="CS344" i="1"/>
  <c r="CU344" i="1"/>
  <c r="T344" i="1" s="1"/>
  <c r="CV344" i="1"/>
  <c r="U344" i="1" s="1"/>
  <c r="CW344" i="1"/>
  <c r="FR344" i="1"/>
  <c r="GL344" i="1"/>
  <c r="GO344" i="1"/>
  <c r="GP344" i="1"/>
  <c r="GV344" i="1"/>
  <c r="GX344" i="1"/>
  <c r="C345" i="1"/>
  <c r="D345" i="1"/>
  <c r="I345" i="1"/>
  <c r="I349" i="1" s="1"/>
  <c r="AC345" i="1"/>
  <c r="AE345" i="1"/>
  <c r="AD345" i="1" s="1"/>
  <c r="CR345" i="1" s="1"/>
  <c r="Q345" i="1" s="1"/>
  <c r="AF345" i="1"/>
  <c r="AG345" i="1"/>
  <c r="CU345" i="1" s="1"/>
  <c r="T345" i="1" s="1"/>
  <c r="AH345" i="1"/>
  <c r="AI345" i="1"/>
  <c r="AJ345" i="1"/>
  <c r="CS345" i="1"/>
  <c r="R345" i="1" s="1"/>
  <c r="GK345" i="1" s="1"/>
  <c r="CT345" i="1"/>
  <c r="S345" i="1" s="1"/>
  <c r="CV345" i="1"/>
  <c r="U345" i="1" s="1"/>
  <c r="CW345" i="1"/>
  <c r="V345" i="1" s="1"/>
  <c r="CX345" i="1"/>
  <c r="W345" i="1" s="1"/>
  <c r="FR345" i="1"/>
  <c r="GL345" i="1"/>
  <c r="GO345" i="1"/>
  <c r="GP345" i="1"/>
  <c r="GV345" i="1"/>
  <c r="GX345" i="1"/>
  <c r="C346" i="1"/>
  <c r="D346" i="1"/>
  <c r="I346" i="1"/>
  <c r="P346" i="1"/>
  <c r="X346" i="1"/>
  <c r="AC346" i="1"/>
  <c r="AD346" i="1"/>
  <c r="CR346" i="1" s="1"/>
  <c r="Q346" i="1" s="1"/>
  <c r="AE346" i="1"/>
  <c r="AF346" i="1"/>
  <c r="AG346" i="1"/>
  <c r="AH346" i="1"/>
  <c r="CV346" i="1" s="1"/>
  <c r="U346" i="1" s="1"/>
  <c r="AI346" i="1"/>
  <c r="AJ346" i="1"/>
  <c r="CQ346" i="1"/>
  <c r="CS346" i="1"/>
  <c r="R346" i="1" s="1"/>
  <c r="GK346" i="1" s="1"/>
  <c r="CT346" i="1"/>
  <c r="S346" i="1" s="1"/>
  <c r="CZ346" i="1" s="1"/>
  <c r="Y346" i="1" s="1"/>
  <c r="CU346" i="1"/>
  <c r="T346" i="1" s="1"/>
  <c r="CW346" i="1"/>
  <c r="V346" i="1" s="1"/>
  <c r="CX346" i="1"/>
  <c r="W346" i="1" s="1"/>
  <c r="CY346" i="1"/>
  <c r="FR346" i="1"/>
  <c r="GL346" i="1"/>
  <c r="GO346" i="1"/>
  <c r="GP346" i="1"/>
  <c r="GV346" i="1"/>
  <c r="GX346" i="1"/>
  <c r="I347" i="1"/>
  <c r="S347" i="1"/>
  <c r="AC347" i="1"/>
  <c r="AE347" i="1"/>
  <c r="AD347" i="1" s="1"/>
  <c r="CR347" i="1" s="1"/>
  <c r="Q347" i="1" s="1"/>
  <c r="AF347" i="1"/>
  <c r="AG347" i="1"/>
  <c r="CU347" i="1" s="1"/>
  <c r="T347" i="1" s="1"/>
  <c r="AH347" i="1"/>
  <c r="AI347" i="1"/>
  <c r="AJ347" i="1"/>
  <c r="CS347" i="1"/>
  <c r="R347" i="1" s="1"/>
  <c r="CT347" i="1"/>
  <c r="CV347" i="1"/>
  <c r="U347" i="1" s="1"/>
  <c r="CW347" i="1"/>
  <c r="V347" i="1" s="1"/>
  <c r="CX347" i="1"/>
  <c r="W347" i="1" s="1"/>
  <c r="FR347" i="1"/>
  <c r="GK347" i="1"/>
  <c r="GL347" i="1"/>
  <c r="GO347" i="1"/>
  <c r="GP347" i="1"/>
  <c r="GV347" i="1"/>
  <c r="GX347" i="1"/>
  <c r="I348" i="1"/>
  <c r="R348" i="1"/>
  <c r="GK348" i="1" s="1"/>
  <c r="V348" i="1"/>
  <c r="AC348" i="1"/>
  <c r="AE348" i="1"/>
  <c r="AD348" i="1" s="1"/>
  <c r="CR348" i="1" s="1"/>
  <c r="Q348" i="1" s="1"/>
  <c r="AF348" i="1"/>
  <c r="CT348" i="1" s="1"/>
  <c r="S348" i="1" s="1"/>
  <c r="AG348" i="1"/>
  <c r="AH348" i="1"/>
  <c r="AI348" i="1"/>
  <c r="AJ348" i="1"/>
  <c r="CX348" i="1" s="1"/>
  <c r="W348" i="1" s="1"/>
  <c r="CQ348" i="1"/>
  <c r="CS348" i="1"/>
  <c r="CU348" i="1"/>
  <c r="T348" i="1" s="1"/>
  <c r="CV348" i="1"/>
  <c r="U348" i="1" s="1"/>
  <c r="CW348" i="1"/>
  <c r="FR348" i="1"/>
  <c r="GL348" i="1"/>
  <c r="GO348" i="1"/>
  <c r="GP348" i="1"/>
  <c r="GV348" i="1"/>
  <c r="GX348" i="1"/>
  <c r="AC349" i="1"/>
  <c r="AE349" i="1"/>
  <c r="AF349" i="1"/>
  <c r="AG349" i="1"/>
  <c r="AH349" i="1"/>
  <c r="AI349" i="1"/>
  <c r="CW349" i="1" s="1"/>
  <c r="AJ349" i="1"/>
  <c r="CQ349" i="1"/>
  <c r="P349" i="1" s="1"/>
  <c r="CT349" i="1"/>
  <c r="CU349" i="1"/>
  <c r="CV349" i="1"/>
  <c r="U349" i="1" s="1"/>
  <c r="CX349" i="1"/>
  <c r="W349" i="1" s="1"/>
  <c r="FR349" i="1"/>
  <c r="GL349" i="1"/>
  <c r="GO349" i="1"/>
  <c r="GP349" i="1"/>
  <c r="GV349" i="1"/>
  <c r="GX349" i="1" s="1"/>
  <c r="I350" i="1"/>
  <c r="X350" i="1"/>
  <c r="AC350" i="1"/>
  <c r="AB350" i="1" s="1"/>
  <c r="AD350" i="1"/>
  <c r="CR350" i="1" s="1"/>
  <c r="Q350" i="1" s="1"/>
  <c r="AE350" i="1"/>
  <c r="AF350" i="1"/>
  <c r="AG350" i="1"/>
  <c r="AH350" i="1"/>
  <c r="CV350" i="1" s="1"/>
  <c r="U350" i="1" s="1"/>
  <c r="AI350" i="1"/>
  <c r="AJ350" i="1"/>
  <c r="CQ350" i="1"/>
  <c r="P350" i="1" s="1"/>
  <c r="CP350" i="1" s="1"/>
  <c r="O350" i="1" s="1"/>
  <c r="CS350" i="1"/>
  <c r="R350" i="1" s="1"/>
  <c r="GK350" i="1" s="1"/>
  <c r="CT350" i="1"/>
  <c r="S350" i="1" s="1"/>
  <c r="CZ350" i="1" s="1"/>
  <c r="Y350" i="1" s="1"/>
  <c r="CU350" i="1"/>
  <c r="T350" i="1" s="1"/>
  <c r="CW350" i="1"/>
  <c r="V350" i="1" s="1"/>
  <c r="CX350" i="1"/>
  <c r="W350" i="1" s="1"/>
  <c r="CY350" i="1"/>
  <c r="FR350" i="1"/>
  <c r="GL350" i="1"/>
  <c r="GO350" i="1"/>
  <c r="GP350" i="1"/>
  <c r="GV350" i="1"/>
  <c r="GX350" i="1"/>
  <c r="C351" i="1"/>
  <c r="D351" i="1"/>
  <c r="I351" i="1"/>
  <c r="AC351" i="1"/>
  <c r="AE351" i="1"/>
  <c r="AF351" i="1"/>
  <c r="AG351" i="1"/>
  <c r="AH351" i="1"/>
  <c r="AI351" i="1"/>
  <c r="CW351" i="1" s="1"/>
  <c r="V351" i="1" s="1"/>
  <c r="AJ351" i="1"/>
  <c r="CQ351" i="1"/>
  <c r="P351" i="1" s="1"/>
  <c r="CT351" i="1"/>
  <c r="S351" i="1" s="1"/>
  <c r="CU351" i="1"/>
  <c r="T351" i="1" s="1"/>
  <c r="CV351" i="1"/>
  <c r="U351" i="1" s="1"/>
  <c r="CX351" i="1"/>
  <c r="W351" i="1" s="1"/>
  <c r="FR351" i="1"/>
  <c r="GL351" i="1"/>
  <c r="GO351" i="1"/>
  <c r="GP351" i="1"/>
  <c r="GV351" i="1"/>
  <c r="GX351" i="1" s="1"/>
  <c r="C352" i="1"/>
  <c r="D352" i="1"/>
  <c r="I352" i="1"/>
  <c r="R352" i="1"/>
  <c r="GK352" i="1" s="1"/>
  <c r="AB352" i="1"/>
  <c r="AC352" i="1"/>
  <c r="AE352" i="1"/>
  <c r="AD352" i="1" s="1"/>
  <c r="CR352" i="1" s="1"/>
  <c r="Q352" i="1" s="1"/>
  <c r="AF352" i="1"/>
  <c r="CT352" i="1" s="1"/>
  <c r="S352" i="1" s="1"/>
  <c r="AG352" i="1"/>
  <c r="AH352" i="1"/>
  <c r="AI352" i="1"/>
  <c r="AJ352" i="1"/>
  <c r="CX352" i="1" s="1"/>
  <c r="W352" i="1" s="1"/>
  <c r="CQ352" i="1"/>
  <c r="P352" i="1" s="1"/>
  <c r="CP352" i="1" s="1"/>
  <c r="O352" i="1" s="1"/>
  <c r="CS352" i="1"/>
  <c r="CU352" i="1"/>
  <c r="T352" i="1" s="1"/>
  <c r="CV352" i="1"/>
  <c r="U352" i="1" s="1"/>
  <c r="CW352" i="1"/>
  <c r="V352" i="1" s="1"/>
  <c r="FR352" i="1"/>
  <c r="GL352" i="1"/>
  <c r="GO352" i="1"/>
  <c r="GP352" i="1"/>
  <c r="GV352" i="1"/>
  <c r="GX352" i="1"/>
  <c r="I353" i="1"/>
  <c r="AC353" i="1"/>
  <c r="AE353" i="1"/>
  <c r="AF353" i="1"/>
  <c r="AG353" i="1"/>
  <c r="AH353" i="1"/>
  <c r="AI353" i="1"/>
  <c r="CW353" i="1" s="1"/>
  <c r="V353" i="1" s="1"/>
  <c r="AJ353" i="1"/>
  <c r="CQ353" i="1"/>
  <c r="P353" i="1" s="1"/>
  <c r="CT353" i="1"/>
  <c r="S353" i="1" s="1"/>
  <c r="CU353" i="1"/>
  <c r="T353" i="1" s="1"/>
  <c r="CV353" i="1"/>
  <c r="U353" i="1" s="1"/>
  <c r="CX353" i="1"/>
  <c r="W353" i="1" s="1"/>
  <c r="FR353" i="1"/>
  <c r="GL353" i="1"/>
  <c r="GO353" i="1"/>
  <c r="GP353" i="1"/>
  <c r="GV353" i="1"/>
  <c r="GX353" i="1" s="1"/>
  <c r="AC354" i="1"/>
  <c r="AD354" i="1"/>
  <c r="CR354" i="1" s="1"/>
  <c r="AE354" i="1"/>
  <c r="AF354" i="1"/>
  <c r="AG354" i="1"/>
  <c r="AH354" i="1"/>
  <c r="CV354" i="1" s="1"/>
  <c r="AI354" i="1"/>
  <c r="AJ354" i="1"/>
  <c r="CQ354" i="1"/>
  <c r="CS354" i="1"/>
  <c r="CT354" i="1"/>
  <c r="CU354" i="1"/>
  <c r="CW354" i="1"/>
  <c r="CX354" i="1"/>
  <c r="FR354" i="1"/>
  <c r="GL354" i="1"/>
  <c r="GO354" i="1"/>
  <c r="GP354" i="1"/>
  <c r="GV354" i="1"/>
  <c r="I355" i="1"/>
  <c r="AC355" i="1"/>
  <c r="AE355" i="1"/>
  <c r="AD355" i="1" s="1"/>
  <c r="CR355" i="1" s="1"/>
  <c r="Q355" i="1" s="1"/>
  <c r="AF355" i="1"/>
  <c r="AG355" i="1"/>
  <c r="CU355" i="1" s="1"/>
  <c r="T355" i="1" s="1"/>
  <c r="AH355" i="1"/>
  <c r="AI355" i="1"/>
  <c r="AJ355" i="1"/>
  <c r="CS355" i="1"/>
  <c r="R355" i="1" s="1"/>
  <c r="GK355" i="1" s="1"/>
  <c r="CT355" i="1"/>
  <c r="S355" i="1" s="1"/>
  <c r="CV355" i="1"/>
  <c r="U355" i="1" s="1"/>
  <c r="CW355" i="1"/>
  <c r="V355" i="1" s="1"/>
  <c r="CX355" i="1"/>
  <c r="W355" i="1" s="1"/>
  <c r="FR355" i="1"/>
  <c r="GL355" i="1"/>
  <c r="GO355" i="1"/>
  <c r="GP355" i="1"/>
  <c r="GV355" i="1"/>
  <c r="GX355" i="1"/>
  <c r="I356" i="1"/>
  <c r="GX356" i="1" s="1"/>
  <c r="R356" i="1"/>
  <c r="GK356" i="1" s="1"/>
  <c r="AC356" i="1"/>
  <c r="AE356" i="1"/>
  <c r="AD356" i="1" s="1"/>
  <c r="CR356" i="1" s="1"/>
  <c r="Q356" i="1" s="1"/>
  <c r="AF356" i="1"/>
  <c r="CT356" i="1" s="1"/>
  <c r="AG356" i="1"/>
  <c r="AH356" i="1"/>
  <c r="AI356" i="1"/>
  <c r="AJ356" i="1"/>
  <c r="CX356" i="1" s="1"/>
  <c r="CQ356" i="1"/>
  <c r="CS356" i="1"/>
  <c r="CU356" i="1"/>
  <c r="T356" i="1" s="1"/>
  <c r="CV356" i="1"/>
  <c r="CW356" i="1"/>
  <c r="V356" i="1" s="1"/>
  <c r="FR356" i="1"/>
  <c r="GL356" i="1"/>
  <c r="GO356" i="1"/>
  <c r="GP356" i="1"/>
  <c r="GV356" i="1"/>
  <c r="C357" i="1"/>
  <c r="D357" i="1"/>
  <c r="I357" i="1"/>
  <c r="I361" i="1" s="1"/>
  <c r="S357" i="1"/>
  <c r="AC357" i="1"/>
  <c r="AE357" i="1"/>
  <c r="AD357" i="1" s="1"/>
  <c r="CR357" i="1" s="1"/>
  <c r="Q357" i="1" s="1"/>
  <c r="AF357" i="1"/>
  <c r="AG357" i="1"/>
  <c r="CU357" i="1" s="1"/>
  <c r="T357" i="1" s="1"/>
  <c r="AH357" i="1"/>
  <c r="AI357" i="1"/>
  <c r="AJ357" i="1"/>
  <c r="CS357" i="1"/>
  <c r="R357" i="1" s="1"/>
  <c r="GK357" i="1" s="1"/>
  <c r="CT357" i="1"/>
  <c r="CV357" i="1"/>
  <c r="U357" i="1" s="1"/>
  <c r="CW357" i="1"/>
  <c r="V357" i="1" s="1"/>
  <c r="CX357" i="1"/>
  <c r="W357" i="1" s="1"/>
  <c r="FR357" i="1"/>
  <c r="GL357" i="1"/>
  <c r="GO357" i="1"/>
  <c r="GP357" i="1"/>
  <c r="GV357" i="1"/>
  <c r="GX357" i="1"/>
  <c r="C358" i="1"/>
  <c r="D358" i="1"/>
  <c r="I358" i="1"/>
  <c r="P358" i="1"/>
  <c r="T358" i="1"/>
  <c r="AC358" i="1"/>
  <c r="AD358" i="1"/>
  <c r="CR358" i="1" s="1"/>
  <c r="Q358" i="1" s="1"/>
  <c r="AE358" i="1"/>
  <c r="AF358" i="1"/>
  <c r="AG358" i="1"/>
  <c r="AH358" i="1"/>
  <c r="CV358" i="1" s="1"/>
  <c r="U358" i="1" s="1"/>
  <c r="AI358" i="1"/>
  <c r="AJ358" i="1"/>
  <c r="CQ358" i="1"/>
  <c r="CS358" i="1"/>
  <c r="R358" i="1" s="1"/>
  <c r="GK358" i="1" s="1"/>
  <c r="CT358" i="1"/>
  <c r="S358" i="1" s="1"/>
  <c r="CZ358" i="1" s="1"/>
  <c r="Y358" i="1" s="1"/>
  <c r="CU358" i="1"/>
  <c r="CW358" i="1"/>
  <c r="V358" i="1" s="1"/>
  <c r="CX358" i="1"/>
  <c r="W358" i="1" s="1"/>
  <c r="FR358" i="1"/>
  <c r="GL358" i="1"/>
  <c r="GO358" i="1"/>
  <c r="GP358" i="1"/>
  <c r="GV358" i="1"/>
  <c r="GX358" i="1"/>
  <c r="I359" i="1"/>
  <c r="AC359" i="1"/>
  <c r="AE359" i="1"/>
  <c r="AD359" i="1" s="1"/>
  <c r="CR359" i="1" s="1"/>
  <c r="Q359" i="1" s="1"/>
  <c r="AF359" i="1"/>
  <c r="AG359" i="1"/>
  <c r="CU359" i="1" s="1"/>
  <c r="T359" i="1" s="1"/>
  <c r="AH359" i="1"/>
  <c r="AI359" i="1"/>
  <c r="AJ359" i="1"/>
  <c r="CS359" i="1"/>
  <c r="R359" i="1" s="1"/>
  <c r="GK359" i="1" s="1"/>
  <c r="CT359" i="1"/>
  <c r="S359" i="1" s="1"/>
  <c r="CV359" i="1"/>
  <c r="U359" i="1" s="1"/>
  <c r="CW359" i="1"/>
  <c r="V359" i="1" s="1"/>
  <c r="CX359" i="1"/>
  <c r="W359" i="1" s="1"/>
  <c r="FR359" i="1"/>
  <c r="GL359" i="1"/>
  <c r="GO359" i="1"/>
  <c r="GP359" i="1"/>
  <c r="GV359" i="1"/>
  <c r="GX359" i="1"/>
  <c r="I360" i="1"/>
  <c r="GX360" i="1" s="1"/>
  <c r="R360" i="1"/>
  <c r="GK360" i="1" s="1"/>
  <c r="AC360" i="1"/>
  <c r="AE360" i="1"/>
  <c r="AD360" i="1" s="1"/>
  <c r="CR360" i="1" s="1"/>
  <c r="Q360" i="1" s="1"/>
  <c r="AF360" i="1"/>
  <c r="CT360" i="1" s="1"/>
  <c r="AG360" i="1"/>
  <c r="AH360" i="1"/>
  <c r="AI360" i="1"/>
  <c r="AJ360" i="1"/>
  <c r="CX360" i="1" s="1"/>
  <c r="CQ360" i="1"/>
  <c r="CS360" i="1"/>
  <c r="CU360" i="1"/>
  <c r="T360" i="1" s="1"/>
  <c r="CV360" i="1"/>
  <c r="CW360" i="1"/>
  <c r="V360" i="1" s="1"/>
  <c r="FR360" i="1"/>
  <c r="GL360" i="1"/>
  <c r="GO360" i="1"/>
  <c r="GP360" i="1"/>
  <c r="GV360" i="1"/>
  <c r="AC361" i="1"/>
  <c r="AE361" i="1"/>
  <c r="AF361" i="1"/>
  <c r="AG361" i="1"/>
  <c r="AH361" i="1"/>
  <c r="AI361" i="1"/>
  <c r="CW361" i="1" s="1"/>
  <c r="AJ361" i="1"/>
  <c r="CQ361" i="1"/>
  <c r="P361" i="1" s="1"/>
  <c r="CT361" i="1"/>
  <c r="CU361" i="1"/>
  <c r="CV361" i="1"/>
  <c r="U361" i="1" s="1"/>
  <c r="CX361" i="1"/>
  <c r="FR361" i="1"/>
  <c r="GL361" i="1"/>
  <c r="GO361" i="1"/>
  <c r="GP361" i="1"/>
  <c r="GV361" i="1"/>
  <c r="GX361" i="1" s="1"/>
  <c r="I362" i="1"/>
  <c r="P362" i="1"/>
  <c r="X362" i="1"/>
  <c r="AC362" i="1"/>
  <c r="AD362" i="1"/>
  <c r="CR362" i="1" s="1"/>
  <c r="Q362" i="1" s="1"/>
  <c r="AE362" i="1"/>
  <c r="AF362" i="1"/>
  <c r="AG362" i="1"/>
  <c r="AH362" i="1"/>
  <c r="CV362" i="1" s="1"/>
  <c r="U362" i="1" s="1"/>
  <c r="AI362" i="1"/>
  <c r="AJ362" i="1"/>
  <c r="CQ362" i="1"/>
  <c r="CS362" i="1"/>
  <c r="R362" i="1" s="1"/>
  <c r="GK362" i="1" s="1"/>
  <c r="CT362" i="1"/>
  <c r="S362" i="1" s="1"/>
  <c r="CZ362" i="1" s="1"/>
  <c r="Y362" i="1" s="1"/>
  <c r="CU362" i="1"/>
  <c r="T362" i="1" s="1"/>
  <c r="CW362" i="1"/>
  <c r="V362" i="1" s="1"/>
  <c r="CX362" i="1"/>
  <c r="W362" i="1" s="1"/>
  <c r="CY362" i="1"/>
  <c r="FR362" i="1"/>
  <c r="GL362" i="1"/>
  <c r="GO362" i="1"/>
  <c r="GP362" i="1"/>
  <c r="GV362" i="1"/>
  <c r="GX362" i="1"/>
  <c r="C363" i="1"/>
  <c r="D363" i="1"/>
  <c r="I363" i="1"/>
  <c r="AC363" i="1"/>
  <c r="AE363" i="1"/>
  <c r="AF363" i="1"/>
  <c r="AG363" i="1"/>
  <c r="AH363" i="1"/>
  <c r="AI363" i="1"/>
  <c r="CW363" i="1" s="1"/>
  <c r="V363" i="1" s="1"/>
  <c r="AJ363" i="1"/>
  <c r="CQ363" i="1"/>
  <c r="P363" i="1" s="1"/>
  <c r="CT363" i="1"/>
  <c r="S363" i="1" s="1"/>
  <c r="CU363" i="1"/>
  <c r="T363" i="1" s="1"/>
  <c r="CV363" i="1"/>
  <c r="U363" i="1" s="1"/>
  <c r="CX363" i="1"/>
  <c r="W363" i="1" s="1"/>
  <c r="FR363" i="1"/>
  <c r="GL363" i="1"/>
  <c r="GO363" i="1"/>
  <c r="GP363" i="1"/>
  <c r="GV363" i="1"/>
  <c r="GX363" i="1" s="1"/>
  <c r="C364" i="1"/>
  <c r="D364" i="1"/>
  <c r="I364" i="1"/>
  <c r="R364" i="1"/>
  <c r="GK364" i="1" s="1"/>
  <c r="V364" i="1"/>
  <c r="AC364" i="1"/>
  <c r="AE364" i="1"/>
  <c r="AD364" i="1" s="1"/>
  <c r="CR364" i="1" s="1"/>
  <c r="Q364" i="1" s="1"/>
  <c r="AF364" i="1"/>
  <c r="CT364" i="1" s="1"/>
  <c r="S364" i="1" s="1"/>
  <c r="AG364" i="1"/>
  <c r="AH364" i="1"/>
  <c r="AI364" i="1"/>
  <c r="AJ364" i="1"/>
  <c r="CX364" i="1" s="1"/>
  <c r="W364" i="1" s="1"/>
  <c r="CQ364" i="1"/>
  <c r="CS364" i="1"/>
  <c r="CU364" i="1"/>
  <c r="T364" i="1" s="1"/>
  <c r="CV364" i="1"/>
  <c r="U364" i="1" s="1"/>
  <c r="CW364" i="1"/>
  <c r="FR364" i="1"/>
  <c r="GL364" i="1"/>
  <c r="GO364" i="1"/>
  <c r="GP364" i="1"/>
  <c r="GV364" i="1"/>
  <c r="GX364" i="1"/>
  <c r="I365" i="1"/>
  <c r="AC365" i="1"/>
  <c r="AE365" i="1"/>
  <c r="AF365" i="1"/>
  <c r="AG365" i="1"/>
  <c r="AH365" i="1"/>
  <c r="AI365" i="1"/>
  <c r="CW365" i="1" s="1"/>
  <c r="V365" i="1" s="1"/>
  <c r="AJ365" i="1"/>
  <c r="CQ365" i="1"/>
  <c r="P365" i="1" s="1"/>
  <c r="CT365" i="1"/>
  <c r="S365" i="1" s="1"/>
  <c r="CU365" i="1"/>
  <c r="T365" i="1" s="1"/>
  <c r="CV365" i="1"/>
  <c r="U365" i="1" s="1"/>
  <c r="CX365" i="1"/>
  <c r="W365" i="1" s="1"/>
  <c r="FR365" i="1"/>
  <c r="GL365" i="1"/>
  <c r="GO365" i="1"/>
  <c r="GP365" i="1"/>
  <c r="GV365" i="1"/>
  <c r="GX365" i="1" s="1"/>
  <c r="AC366" i="1"/>
  <c r="AB366" i="1" s="1"/>
  <c r="AD366" i="1"/>
  <c r="CR366" i="1" s="1"/>
  <c r="AE366" i="1"/>
  <c r="AF366" i="1"/>
  <c r="AG366" i="1"/>
  <c r="AH366" i="1"/>
  <c r="CV366" i="1" s="1"/>
  <c r="AI366" i="1"/>
  <c r="AJ366" i="1"/>
  <c r="CQ366" i="1"/>
  <c r="CS366" i="1"/>
  <c r="CT366" i="1"/>
  <c r="CU366" i="1"/>
  <c r="CW366" i="1"/>
  <c r="CX366" i="1"/>
  <c r="FR366" i="1"/>
  <c r="GL366" i="1"/>
  <c r="GO366" i="1"/>
  <c r="GP366" i="1"/>
  <c r="GV366" i="1"/>
  <c r="C367" i="1"/>
  <c r="D367" i="1"/>
  <c r="I367" i="1"/>
  <c r="U367" i="1"/>
  <c r="AC367" i="1"/>
  <c r="AE367" i="1"/>
  <c r="AF367" i="1"/>
  <c r="AG367" i="1"/>
  <c r="AH367" i="1"/>
  <c r="AI367" i="1"/>
  <c r="CW367" i="1" s="1"/>
  <c r="V367" i="1" s="1"/>
  <c r="AJ367" i="1"/>
  <c r="CQ367" i="1"/>
  <c r="P367" i="1" s="1"/>
  <c r="CT367" i="1"/>
  <c r="S367" i="1" s="1"/>
  <c r="CU367" i="1"/>
  <c r="T367" i="1" s="1"/>
  <c r="CV367" i="1"/>
  <c r="CX367" i="1"/>
  <c r="W367" i="1" s="1"/>
  <c r="FR367" i="1"/>
  <c r="GL367" i="1"/>
  <c r="GO367" i="1"/>
  <c r="GP367" i="1"/>
  <c r="GV367" i="1"/>
  <c r="GX367" i="1" s="1"/>
  <c r="C368" i="1"/>
  <c r="D368" i="1"/>
  <c r="I368" i="1"/>
  <c r="AB368" i="1"/>
  <c r="AC368" i="1"/>
  <c r="AE368" i="1"/>
  <c r="AD368" i="1" s="1"/>
  <c r="CR368" i="1" s="1"/>
  <c r="AF368" i="1"/>
  <c r="CT368" i="1" s="1"/>
  <c r="AG368" i="1"/>
  <c r="AH368" i="1"/>
  <c r="AI368" i="1"/>
  <c r="AJ368" i="1"/>
  <c r="CX368" i="1" s="1"/>
  <c r="CQ368" i="1"/>
  <c r="CS368" i="1"/>
  <c r="R368" i="1" s="1"/>
  <c r="GK368" i="1" s="1"/>
  <c r="CU368" i="1"/>
  <c r="CV368" i="1"/>
  <c r="CW368" i="1"/>
  <c r="V368" i="1" s="1"/>
  <c r="FR368" i="1"/>
  <c r="GL368" i="1"/>
  <c r="GO368" i="1"/>
  <c r="GP368" i="1"/>
  <c r="GV368" i="1"/>
  <c r="I369" i="1"/>
  <c r="AC369" i="1"/>
  <c r="AE369" i="1"/>
  <c r="AF369" i="1"/>
  <c r="AG369" i="1"/>
  <c r="AH369" i="1"/>
  <c r="AI369" i="1"/>
  <c r="CW369" i="1" s="1"/>
  <c r="V369" i="1" s="1"/>
  <c r="AJ369" i="1"/>
  <c r="CQ369" i="1"/>
  <c r="P369" i="1" s="1"/>
  <c r="CT369" i="1"/>
  <c r="S369" i="1" s="1"/>
  <c r="CU369" i="1"/>
  <c r="T369" i="1" s="1"/>
  <c r="CV369" i="1"/>
  <c r="U369" i="1" s="1"/>
  <c r="CX369" i="1"/>
  <c r="W369" i="1" s="1"/>
  <c r="FR369" i="1"/>
  <c r="GL369" i="1"/>
  <c r="GO369" i="1"/>
  <c r="GP369" i="1"/>
  <c r="GV369" i="1"/>
  <c r="GX369" i="1" s="1"/>
  <c r="AC370" i="1"/>
  <c r="AD370" i="1"/>
  <c r="CR370" i="1" s="1"/>
  <c r="AE370" i="1"/>
  <c r="AF370" i="1"/>
  <c r="AG370" i="1"/>
  <c r="AH370" i="1"/>
  <c r="CV370" i="1" s="1"/>
  <c r="AI370" i="1"/>
  <c r="AJ370" i="1"/>
  <c r="CQ370" i="1"/>
  <c r="CS370" i="1"/>
  <c r="CT370" i="1"/>
  <c r="CU370" i="1"/>
  <c r="CW370" i="1"/>
  <c r="CX370" i="1"/>
  <c r="FR370" i="1"/>
  <c r="GL370" i="1"/>
  <c r="GO370" i="1"/>
  <c r="GP370" i="1"/>
  <c r="GV370" i="1"/>
  <c r="C371" i="1"/>
  <c r="D371" i="1"/>
  <c r="I371" i="1"/>
  <c r="AC371" i="1"/>
  <c r="AE371" i="1"/>
  <c r="AF371" i="1"/>
  <c r="AG371" i="1"/>
  <c r="AH371" i="1"/>
  <c r="AI371" i="1"/>
  <c r="CW371" i="1" s="1"/>
  <c r="V371" i="1" s="1"/>
  <c r="AJ371" i="1"/>
  <c r="CQ371" i="1"/>
  <c r="P371" i="1" s="1"/>
  <c r="CT371" i="1"/>
  <c r="S371" i="1" s="1"/>
  <c r="CU371" i="1"/>
  <c r="T371" i="1" s="1"/>
  <c r="CV371" i="1"/>
  <c r="U371" i="1" s="1"/>
  <c r="CX371" i="1"/>
  <c r="W371" i="1" s="1"/>
  <c r="FR371" i="1"/>
  <c r="GL371" i="1"/>
  <c r="GO371" i="1"/>
  <c r="GP371" i="1"/>
  <c r="GV371" i="1"/>
  <c r="GX371" i="1" s="1"/>
  <c r="C372" i="1"/>
  <c r="D372" i="1"/>
  <c r="I372" i="1"/>
  <c r="R372" i="1"/>
  <c r="GK372" i="1" s="1"/>
  <c r="V372" i="1"/>
  <c r="AC372" i="1"/>
  <c r="AE372" i="1"/>
  <c r="AD372" i="1" s="1"/>
  <c r="CR372" i="1" s="1"/>
  <c r="Q372" i="1" s="1"/>
  <c r="AF372" i="1"/>
  <c r="CT372" i="1" s="1"/>
  <c r="S372" i="1" s="1"/>
  <c r="AG372" i="1"/>
  <c r="AH372" i="1"/>
  <c r="AI372" i="1"/>
  <c r="AJ372" i="1"/>
  <c r="CX372" i="1" s="1"/>
  <c r="W372" i="1" s="1"/>
  <c r="CQ372" i="1"/>
  <c r="CS372" i="1"/>
  <c r="CU372" i="1"/>
  <c r="T372" i="1" s="1"/>
  <c r="CV372" i="1"/>
  <c r="U372" i="1" s="1"/>
  <c r="CW372" i="1"/>
  <c r="FR372" i="1"/>
  <c r="GL372" i="1"/>
  <c r="GO372" i="1"/>
  <c r="GP372" i="1"/>
  <c r="GV372" i="1"/>
  <c r="GX372" i="1"/>
  <c r="I373" i="1"/>
  <c r="AC373" i="1"/>
  <c r="AE373" i="1"/>
  <c r="AF373" i="1"/>
  <c r="AG373" i="1"/>
  <c r="AH373" i="1"/>
  <c r="AI373" i="1"/>
  <c r="CW373" i="1" s="1"/>
  <c r="V373" i="1" s="1"/>
  <c r="AJ373" i="1"/>
  <c r="CQ373" i="1"/>
  <c r="P373" i="1" s="1"/>
  <c r="CT373" i="1"/>
  <c r="S373" i="1" s="1"/>
  <c r="CU373" i="1"/>
  <c r="T373" i="1" s="1"/>
  <c r="CV373" i="1"/>
  <c r="U373" i="1" s="1"/>
  <c r="CX373" i="1"/>
  <c r="W373" i="1" s="1"/>
  <c r="FR373" i="1"/>
  <c r="GL373" i="1"/>
  <c r="GO373" i="1"/>
  <c r="GP373" i="1"/>
  <c r="GV373" i="1"/>
  <c r="GX373" i="1" s="1"/>
  <c r="AC374" i="1"/>
  <c r="AB374" i="1" s="1"/>
  <c r="AD374" i="1"/>
  <c r="CR374" i="1" s="1"/>
  <c r="AE374" i="1"/>
  <c r="AF374" i="1"/>
  <c r="AG374" i="1"/>
  <c r="AH374" i="1"/>
  <c r="CV374" i="1" s="1"/>
  <c r="AI374" i="1"/>
  <c r="AJ374" i="1"/>
  <c r="CQ374" i="1"/>
  <c r="CS374" i="1"/>
  <c r="CT374" i="1"/>
  <c r="CU374" i="1"/>
  <c r="CW374" i="1"/>
  <c r="CX374" i="1"/>
  <c r="FR374" i="1"/>
  <c r="GL374" i="1"/>
  <c r="GO374" i="1"/>
  <c r="GP374" i="1"/>
  <c r="GV374" i="1"/>
  <c r="C375" i="1"/>
  <c r="D375" i="1"/>
  <c r="I375" i="1"/>
  <c r="U375" i="1"/>
  <c r="AC375" i="1"/>
  <c r="AE375" i="1"/>
  <c r="AF375" i="1"/>
  <c r="AG375" i="1"/>
  <c r="AH375" i="1"/>
  <c r="AI375" i="1"/>
  <c r="CW375" i="1" s="1"/>
  <c r="V375" i="1" s="1"/>
  <c r="AJ375" i="1"/>
  <c r="CQ375" i="1"/>
  <c r="P375" i="1" s="1"/>
  <c r="CT375" i="1"/>
  <c r="S375" i="1" s="1"/>
  <c r="CU375" i="1"/>
  <c r="T375" i="1" s="1"/>
  <c r="CV375" i="1"/>
  <c r="CX375" i="1"/>
  <c r="W375" i="1" s="1"/>
  <c r="FR375" i="1"/>
  <c r="GL375" i="1"/>
  <c r="GO375" i="1"/>
  <c r="GP375" i="1"/>
  <c r="GV375" i="1"/>
  <c r="GX375" i="1" s="1"/>
  <c r="C376" i="1"/>
  <c r="D376" i="1"/>
  <c r="I376" i="1"/>
  <c r="AB376" i="1"/>
  <c r="AC376" i="1"/>
  <c r="AE376" i="1"/>
  <c r="AD376" i="1" s="1"/>
  <c r="CR376" i="1" s="1"/>
  <c r="AF376" i="1"/>
  <c r="CT376" i="1" s="1"/>
  <c r="AG376" i="1"/>
  <c r="AH376" i="1"/>
  <c r="AI376" i="1"/>
  <c r="AJ376" i="1"/>
  <c r="CX376" i="1" s="1"/>
  <c r="CQ376" i="1"/>
  <c r="CS376" i="1"/>
  <c r="R376" i="1" s="1"/>
  <c r="GK376" i="1" s="1"/>
  <c r="CU376" i="1"/>
  <c r="CV376" i="1"/>
  <c r="CW376" i="1"/>
  <c r="V376" i="1" s="1"/>
  <c r="FR376" i="1"/>
  <c r="GL376" i="1"/>
  <c r="GO376" i="1"/>
  <c r="GP376" i="1"/>
  <c r="GV376" i="1"/>
  <c r="I377" i="1"/>
  <c r="AC377" i="1"/>
  <c r="AE377" i="1"/>
  <c r="AF377" i="1"/>
  <c r="AG377" i="1"/>
  <c r="AH377" i="1"/>
  <c r="AI377" i="1"/>
  <c r="CW377" i="1" s="1"/>
  <c r="V377" i="1" s="1"/>
  <c r="AJ377" i="1"/>
  <c r="CQ377" i="1"/>
  <c r="P377" i="1" s="1"/>
  <c r="CT377" i="1"/>
  <c r="S377" i="1" s="1"/>
  <c r="CU377" i="1"/>
  <c r="T377" i="1" s="1"/>
  <c r="CV377" i="1"/>
  <c r="U377" i="1" s="1"/>
  <c r="CX377" i="1"/>
  <c r="W377" i="1" s="1"/>
  <c r="FR377" i="1"/>
  <c r="GL377" i="1"/>
  <c r="GO377" i="1"/>
  <c r="GP377" i="1"/>
  <c r="GV377" i="1"/>
  <c r="GX377" i="1" s="1"/>
  <c r="AC378" i="1"/>
  <c r="AD378" i="1"/>
  <c r="CR378" i="1" s="1"/>
  <c r="AE378" i="1"/>
  <c r="AF378" i="1"/>
  <c r="AG378" i="1"/>
  <c r="AH378" i="1"/>
  <c r="CV378" i="1" s="1"/>
  <c r="AI378" i="1"/>
  <c r="AJ378" i="1"/>
  <c r="CQ378" i="1"/>
  <c r="CS378" i="1"/>
  <c r="CT378" i="1"/>
  <c r="CU378" i="1"/>
  <c r="CW378" i="1"/>
  <c r="CX378" i="1"/>
  <c r="FR378" i="1"/>
  <c r="GL378" i="1"/>
  <c r="GO378" i="1"/>
  <c r="GP378" i="1"/>
  <c r="GV378" i="1"/>
  <c r="C379" i="1"/>
  <c r="D379" i="1"/>
  <c r="I379" i="1"/>
  <c r="AC379" i="1"/>
  <c r="AE379" i="1"/>
  <c r="AF379" i="1"/>
  <c r="AG379" i="1"/>
  <c r="AH379" i="1"/>
  <c r="AI379" i="1"/>
  <c r="CW379" i="1" s="1"/>
  <c r="V379" i="1" s="1"/>
  <c r="AJ379" i="1"/>
  <c r="CQ379" i="1"/>
  <c r="P379" i="1" s="1"/>
  <c r="CT379" i="1"/>
  <c r="S379" i="1" s="1"/>
  <c r="CU379" i="1"/>
  <c r="T379" i="1" s="1"/>
  <c r="CV379" i="1"/>
  <c r="U379" i="1" s="1"/>
  <c r="CX379" i="1"/>
  <c r="W379" i="1" s="1"/>
  <c r="FR379" i="1"/>
  <c r="GL379" i="1"/>
  <c r="GO379" i="1"/>
  <c r="GP379" i="1"/>
  <c r="GV379" i="1"/>
  <c r="GX379" i="1" s="1"/>
  <c r="C380" i="1"/>
  <c r="D380" i="1"/>
  <c r="I380" i="1"/>
  <c r="R380" i="1"/>
  <c r="GK380" i="1" s="1"/>
  <c r="V380" i="1"/>
  <c r="AC380" i="1"/>
  <c r="AE380" i="1"/>
  <c r="AD380" i="1" s="1"/>
  <c r="CR380" i="1" s="1"/>
  <c r="Q380" i="1" s="1"/>
  <c r="AF380" i="1"/>
  <c r="CT380" i="1" s="1"/>
  <c r="S380" i="1" s="1"/>
  <c r="AG380" i="1"/>
  <c r="AH380" i="1"/>
  <c r="AI380" i="1"/>
  <c r="AJ380" i="1"/>
  <c r="CX380" i="1" s="1"/>
  <c r="W380" i="1" s="1"/>
  <c r="CQ380" i="1"/>
  <c r="CS380" i="1"/>
  <c r="CU380" i="1"/>
  <c r="T380" i="1" s="1"/>
  <c r="CV380" i="1"/>
  <c r="U380" i="1" s="1"/>
  <c r="CW380" i="1"/>
  <c r="FR380" i="1"/>
  <c r="GL380" i="1"/>
  <c r="GO380" i="1"/>
  <c r="GP380" i="1"/>
  <c r="GV380" i="1"/>
  <c r="GX380" i="1"/>
  <c r="I381" i="1"/>
  <c r="AC381" i="1"/>
  <c r="AE381" i="1"/>
  <c r="AF381" i="1"/>
  <c r="AG381" i="1"/>
  <c r="AH381" i="1"/>
  <c r="AI381" i="1"/>
  <c r="CW381" i="1" s="1"/>
  <c r="V381" i="1" s="1"/>
  <c r="AJ381" i="1"/>
  <c r="CQ381" i="1"/>
  <c r="P381" i="1" s="1"/>
  <c r="CT381" i="1"/>
  <c r="S381" i="1" s="1"/>
  <c r="CU381" i="1"/>
  <c r="T381" i="1" s="1"/>
  <c r="CV381" i="1"/>
  <c r="U381" i="1" s="1"/>
  <c r="CX381" i="1"/>
  <c r="W381" i="1" s="1"/>
  <c r="FR381" i="1"/>
  <c r="GL381" i="1"/>
  <c r="GO381" i="1"/>
  <c r="GP381" i="1"/>
  <c r="GV381" i="1"/>
  <c r="GX381" i="1" s="1"/>
  <c r="AC382" i="1"/>
  <c r="AB382" i="1" s="1"/>
  <c r="AD382" i="1"/>
  <c r="CR382" i="1" s="1"/>
  <c r="AE382" i="1"/>
  <c r="AF382" i="1"/>
  <c r="AG382" i="1"/>
  <c r="AH382" i="1"/>
  <c r="CV382" i="1" s="1"/>
  <c r="AI382" i="1"/>
  <c r="AJ382" i="1"/>
  <c r="CQ382" i="1"/>
  <c r="CS382" i="1"/>
  <c r="CT382" i="1"/>
  <c r="CU382" i="1"/>
  <c r="CW382" i="1"/>
  <c r="CX382" i="1"/>
  <c r="FR382" i="1"/>
  <c r="GL382" i="1"/>
  <c r="GO382" i="1"/>
  <c r="GP382" i="1"/>
  <c r="GV382" i="1"/>
  <c r="C383" i="1"/>
  <c r="D383" i="1"/>
  <c r="R383" i="1"/>
  <c r="GK383" i="1" s="1"/>
  <c r="AB383" i="1"/>
  <c r="AC383" i="1"/>
  <c r="AE383" i="1"/>
  <c r="AD383" i="1" s="1"/>
  <c r="CR383" i="1" s="1"/>
  <c r="Q383" i="1" s="1"/>
  <c r="AF383" i="1"/>
  <c r="CT383" i="1" s="1"/>
  <c r="S383" i="1" s="1"/>
  <c r="AG383" i="1"/>
  <c r="AH383" i="1"/>
  <c r="AI383" i="1"/>
  <c r="AJ383" i="1"/>
  <c r="CX383" i="1" s="1"/>
  <c r="W383" i="1" s="1"/>
  <c r="CQ383" i="1"/>
  <c r="P383" i="1" s="1"/>
  <c r="CP383" i="1" s="1"/>
  <c r="O383" i="1" s="1"/>
  <c r="CS383" i="1"/>
  <c r="CU383" i="1"/>
  <c r="T383" i="1" s="1"/>
  <c r="CV383" i="1"/>
  <c r="U383" i="1" s="1"/>
  <c r="CW383" i="1"/>
  <c r="V383" i="1" s="1"/>
  <c r="FR383" i="1"/>
  <c r="GL383" i="1"/>
  <c r="GO383" i="1"/>
  <c r="GP383" i="1"/>
  <c r="GV383" i="1"/>
  <c r="GX383" i="1"/>
  <c r="C384" i="1"/>
  <c r="D384" i="1"/>
  <c r="P384" i="1"/>
  <c r="X384" i="1"/>
  <c r="AC384" i="1"/>
  <c r="AD384" i="1"/>
  <c r="CR384" i="1" s="1"/>
  <c r="Q384" i="1" s="1"/>
  <c r="AE384" i="1"/>
  <c r="AF384" i="1"/>
  <c r="AG384" i="1"/>
  <c r="AH384" i="1"/>
  <c r="CV384" i="1" s="1"/>
  <c r="U384" i="1" s="1"/>
  <c r="AI384" i="1"/>
  <c r="AJ384" i="1"/>
  <c r="CQ384" i="1"/>
  <c r="CS384" i="1"/>
  <c r="R384" i="1" s="1"/>
  <c r="GK384" i="1" s="1"/>
  <c r="CT384" i="1"/>
  <c r="S384" i="1" s="1"/>
  <c r="CZ384" i="1" s="1"/>
  <c r="Y384" i="1" s="1"/>
  <c r="CU384" i="1"/>
  <c r="T384" i="1" s="1"/>
  <c r="CW384" i="1"/>
  <c r="V384" i="1" s="1"/>
  <c r="CX384" i="1"/>
  <c r="W384" i="1" s="1"/>
  <c r="CY384" i="1"/>
  <c r="FR384" i="1"/>
  <c r="GL384" i="1"/>
  <c r="GO384" i="1"/>
  <c r="GP384" i="1"/>
  <c r="GV384" i="1"/>
  <c r="GX384" i="1"/>
  <c r="O385" i="1"/>
  <c r="P385" i="1"/>
  <c r="Q385" i="1"/>
  <c r="R385" i="1"/>
  <c r="GK385" i="1" s="1"/>
  <c r="S385" i="1"/>
  <c r="T385" i="1"/>
  <c r="U385" i="1"/>
  <c r="V385" i="1"/>
  <c r="W385" i="1"/>
  <c r="X385" i="1"/>
  <c r="Y385" i="1"/>
  <c r="AB385" i="1"/>
  <c r="AC385" i="1"/>
  <c r="AD385" i="1"/>
  <c r="AE385" i="1"/>
  <c r="AF385" i="1"/>
  <c r="AG385" i="1"/>
  <c r="AH385" i="1"/>
  <c r="AI385" i="1"/>
  <c r="AJ385" i="1"/>
  <c r="CP385" i="1"/>
  <c r="FR385" i="1"/>
  <c r="GL385" i="1"/>
  <c r="GM385" i="1"/>
  <c r="GN385" i="1"/>
  <c r="GO385" i="1"/>
  <c r="GP385" i="1"/>
  <c r="GV385" i="1"/>
  <c r="GX385" i="1"/>
  <c r="O386" i="1"/>
  <c r="P386" i="1"/>
  <c r="Q386" i="1"/>
  <c r="R386" i="1"/>
  <c r="GK386" i="1" s="1"/>
  <c r="S386" i="1"/>
  <c r="T386" i="1"/>
  <c r="U386" i="1"/>
  <c r="V386" i="1"/>
  <c r="W386" i="1"/>
  <c r="X386" i="1"/>
  <c r="Y386" i="1"/>
  <c r="AB386" i="1"/>
  <c r="CP386" i="1" s="1"/>
  <c r="AC386" i="1"/>
  <c r="AD386" i="1"/>
  <c r="AE386" i="1"/>
  <c r="AF386" i="1"/>
  <c r="AG386" i="1"/>
  <c r="AH386" i="1"/>
  <c r="AI386" i="1"/>
  <c r="AJ386" i="1"/>
  <c r="FR386" i="1"/>
  <c r="GL386" i="1"/>
  <c r="GO386" i="1"/>
  <c r="GP386" i="1"/>
  <c r="GV386" i="1"/>
  <c r="GX386" i="1"/>
  <c r="O387" i="1"/>
  <c r="P387" i="1"/>
  <c r="Q387" i="1"/>
  <c r="R387" i="1"/>
  <c r="GK387" i="1" s="1"/>
  <c r="S387" i="1"/>
  <c r="T387" i="1"/>
  <c r="U387" i="1"/>
  <c r="V387" i="1"/>
  <c r="W387" i="1"/>
  <c r="X387" i="1"/>
  <c r="Y387" i="1"/>
  <c r="AB387" i="1"/>
  <c r="AC387" i="1"/>
  <c r="AD387" i="1"/>
  <c r="AE387" i="1"/>
  <c r="AF387" i="1"/>
  <c r="AG387" i="1"/>
  <c r="AH387" i="1"/>
  <c r="AI387" i="1"/>
  <c r="AJ387" i="1"/>
  <c r="CP387" i="1"/>
  <c r="FR387" i="1"/>
  <c r="GL387" i="1"/>
  <c r="GM387" i="1"/>
  <c r="GN387" i="1"/>
  <c r="GO387" i="1"/>
  <c r="GP387" i="1"/>
  <c r="GV387" i="1"/>
  <c r="GX387" i="1"/>
  <c r="O388" i="1"/>
  <c r="P388" i="1"/>
  <c r="Q388" i="1"/>
  <c r="R388" i="1"/>
  <c r="GK388" i="1" s="1"/>
  <c r="S388" i="1"/>
  <c r="T388" i="1"/>
  <c r="U388" i="1"/>
  <c r="V388" i="1"/>
  <c r="W388" i="1"/>
  <c r="X388" i="1"/>
  <c r="Y388" i="1"/>
  <c r="AB388" i="1"/>
  <c r="CP388" i="1" s="1"/>
  <c r="AC388" i="1"/>
  <c r="AD388" i="1"/>
  <c r="AE388" i="1"/>
  <c r="AF388" i="1"/>
  <c r="AG388" i="1"/>
  <c r="AH388" i="1"/>
  <c r="AI388" i="1"/>
  <c r="AJ388" i="1"/>
  <c r="FR388" i="1"/>
  <c r="GL388" i="1"/>
  <c r="GO388" i="1"/>
  <c r="GP388" i="1"/>
  <c r="GV388" i="1"/>
  <c r="GX388" i="1"/>
  <c r="B390" i="1"/>
  <c r="B263" i="1" s="1"/>
  <c r="C390" i="1"/>
  <c r="C263" i="1" s="1"/>
  <c r="D390" i="1"/>
  <c r="D263" i="1" s="1"/>
  <c r="F390" i="1"/>
  <c r="F263" i="1" s="1"/>
  <c r="G390" i="1"/>
  <c r="G263" i="1" s="1"/>
  <c r="BB390" i="1"/>
  <c r="BB263" i="1" s="1"/>
  <c r="BC390" i="1"/>
  <c r="BC263" i="1" s="1"/>
  <c r="BX390" i="1"/>
  <c r="BX263" i="1" s="1"/>
  <c r="CK390" i="1"/>
  <c r="CK263" i="1" s="1"/>
  <c r="CL390" i="1"/>
  <c r="CL263" i="1" s="1"/>
  <c r="EG390" i="1"/>
  <c r="EG263" i="1" s="1"/>
  <c r="FP390" i="1"/>
  <c r="FP263" i="1" s="1"/>
  <c r="GC390" i="1"/>
  <c r="ET390" i="1" s="1"/>
  <c r="ET263" i="1" s="1"/>
  <c r="GD390" i="1"/>
  <c r="GD263" i="1" s="1"/>
  <c r="P394" i="1"/>
  <c r="F403" i="1"/>
  <c r="D419" i="1"/>
  <c r="D421" i="1"/>
  <c r="E421" i="1"/>
  <c r="G421" i="1"/>
  <c r="Z421" i="1"/>
  <c r="AA421" i="1"/>
  <c r="AM421" i="1"/>
  <c r="AN421" i="1"/>
  <c r="BD421" i="1"/>
  <c r="BE421" i="1"/>
  <c r="BF421" i="1"/>
  <c r="BG421" i="1"/>
  <c r="BH421" i="1"/>
  <c r="BI421" i="1"/>
  <c r="BJ421" i="1"/>
  <c r="BK421" i="1"/>
  <c r="BL421" i="1"/>
  <c r="BM421" i="1"/>
  <c r="BN421" i="1"/>
  <c r="BO421" i="1"/>
  <c r="BP421" i="1"/>
  <c r="BQ421" i="1"/>
  <c r="BR421" i="1"/>
  <c r="BS421" i="1"/>
  <c r="BT421" i="1"/>
  <c r="BU421" i="1"/>
  <c r="BV421" i="1"/>
  <c r="BW421" i="1"/>
  <c r="BX421" i="1"/>
  <c r="CD421" i="1"/>
  <c r="CM421" i="1"/>
  <c r="CN421" i="1"/>
  <c r="CO421" i="1"/>
  <c r="CP421" i="1"/>
  <c r="CQ421" i="1"/>
  <c r="CR421" i="1"/>
  <c r="CS421" i="1"/>
  <c r="CT421" i="1"/>
  <c r="CU421" i="1"/>
  <c r="CV421" i="1"/>
  <c r="CW421" i="1"/>
  <c r="CX421" i="1"/>
  <c r="CY421" i="1"/>
  <c r="CZ421" i="1"/>
  <c r="DA421" i="1"/>
  <c r="DB421" i="1"/>
  <c r="DC421" i="1"/>
  <c r="DD421" i="1"/>
  <c r="DE421" i="1"/>
  <c r="DF421" i="1"/>
  <c r="DR421" i="1"/>
  <c r="DS421" i="1"/>
  <c r="EE421" i="1"/>
  <c r="EF421" i="1"/>
  <c r="ET421" i="1"/>
  <c r="EV421" i="1"/>
  <c r="EW421" i="1"/>
  <c r="EX421" i="1"/>
  <c r="EY421" i="1"/>
  <c r="EZ421" i="1"/>
  <c r="FA421" i="1"/>
  <c r="FB421" i="1"/>
  <c r="FC421" i="1"/>
  <c r="FD421" i="1"/>
  <c r="FE421" i="1"/>
  <c r="FF421" i="1"/>
  <c r="FG421" i="1"/>
  <c r="FH421" i="1"/>
  <c r="FI421" i="1"/>
  <c r="FJ421" i="1"/>
  <c r="FK421" i="1"/>
  <c r="FL421" i="1"/>
  <c r="FM421" i="1"/>
  <c r="FN421" i="1"/>
  <c r="FO421" i="1"/>
  <c r="FP421" i="1"/>
  <c r="GD421" i="1"/>
  <c r="GE421" i="1"/>
  <c r="GF421" i="1"/>
  <c r="GG421" i="1"/>
  <c r="GH421" i="1"/>
  <c r="GI421" i="1"/>
  <c r="GJ421" i="1"/>
  <c r="GK421" i="1"/>
  <c r="GL421" i="1"/>
  <c r="GM421" i="1"/>
  <c r="GN421" i="1"/>
  <c r="GO421" i="1"/>
  <c r="GP421" i="1"/>
  <c r="GQ421" i="1"/>
  <c r="GR421" i="1"/>
  <c r="GS421" i="1"/>
  <c r="GT421" i="1"/>
  <c r="GU421" i="1"/>
  <c r="GV421" i="1"/>
  <c r="GW421" i="1"/>
  <c r="GX421" i="1"/>
  <c r="C423" i="1"/>
  <c r="D423" i="1"/>
  <c r="I423" i="1"/>
  <c r="S423" i="1"/>
  <c r="T423" i="1"/>
  <c r="AC423" i="1"/>
  <c r="AE423" i="1"/>
  <c r="AD423" i="1" s="1"/>
  <c r="CR423" i="1" s="1"/>
  <c r="Q423" i="1" s="1"/>
  <c r="AD428" i="1" s="1"/>
  <c r="AF423" i="1"/>
  <c r="AG423" i="1"/>
  <c r="AH423" i="1"/>
  <c r="AI423" i="1"/>
  <c r="CW423" i="1" s="1"/>
  <c r="V423" i="1" s="1"/>
  <c r="AI428" i="1" s="1"/>
  <c r="AJ423" i="1"/>
  <c r="CQ423" i="1"/>
  <c r="P423" i="1" s="1"/>
  <c r="CT423" i="1"/>
  <c r="CU423" i="1"/>
  <c r="CV423" i="1"/>
  <c r="U423" i="1" s="1"/>
  <c r="AH428" i="1" s="1"/>
  <c r="CX423" i="1"/>
  <c r="W423" i="1" s="1"/>
  <c r="FR423" i="1"/>
  <c r="GL423" i="1"/>
  <c r="GO423" i="1"/>
  <c r="GP423" i="1"/>
  <c r="GV423" i="1"/>
  <c r="GX423" i="1" s="1"/>
  <c r="CJ428" i="1" s="1"/>
  <c r="C424" i="1"/>
  <c r="D424" i="1"/>
  <c r="I424" i="1"/>
  <c r="R424" i="1"/>
  <c r="AC424" i="1"/>
  <c r="AE424" i="1"/>
  <c r="AD424" i="1" s="1"/>
  <c r="AF424" i="1"/>
  <c r="CT424" i="1" s="1"/>
  <c r="S424" i="1" s="1"/>
  <c r="AG424" i="1"/>
  <c r="AH424" i="1"/>
  <c r="AI424" i="1"/>
  <c r="AJ424" i="1"/>
  <c r="CX424" i="1" s="1"/>
  <c r="W424" i="1" s="1"/>
  <c r="CQ424" i="1"/>
  <c r="P424" i="1" s="1"/>
  <c r="CS424" i="1"/>
  <c r="CU424" i="1"/>
  <c r="T424" i="1" s="1"/>
  <c r="CV424" i="1"/>
  <c r="U424" i="1" s="1"/>
  <c r="CW424" i="1"/>
  <c r="V424" i="1" s="1"/>
  <c r="EA428" i="1" s="1"/>
  <c r="FR424" i="1"/>
  <c r="FQ428" i="1" s="1"/>
  <c r="GL424" i="1"/>
  <c r="GO424" i="1"/>
  <c r="GP424" i="1"/>
  <c r="GV424" i="1"/>
  <c r="GX424" i="1"/>
  <c r="GB428" i="1" s="1"/>
  <c r="C425" i="1"/>
  <c r="D425" i="1"/>
  <c r="I425" i="1"/>
  <c r="CX807" i="3" s="1"/>
  <c r="AC425" i="1"/>
  <c r="AB425" i="1" s="1"/>
  <c r="AE425" i="1"/>
  <c r="AD425" i="1" s="1"/>
  <c r="CR425" i="1" s="1"/>
  <c r="Q425" i="1" s="1"/>
  <c r="AF425" i="1"/>
  <c r="AG425" i="1"/>
  <c r="CU425" i="1" s="1"/>
  <c r="T425" i="1" s="1"/>
  <c r="AG428" i="1" s="1"/>
  <c r="AH425" i="1"/>
  <c r="AI425" i="1"/>
  <c r="AJ425" i="1"/>
  <c r="CS425" i="1"/>
  <c r="R425" i="1" s="1"/>
  <c r="GK425" i="1" s="1"/>
  <c r="CT425" i="1"/>
  <c r="S425" i="1" s="1"/>
  <c r="CV425" i="1"/>
  <c r="U425" i="1" s="1"/>
  <c r="CW425" i="1"/>
  <c r="V425" i="1" s="1"/>
  <c r="CX425" i="1"/>
  <c r="W425" i="1" s="1"/>
  <c r="FR425" i="1"/>
  <c r="BY428" i="1" s="1"/>
  <c r="GL425" i="1"/>
  <c r="GO425" i="1"/>
  <c r="CC428" i="1" s="1"/>
  <c r="GP425" i="1"/>
  <c r="GV425" i="1"/>
  <c r="GX425" i="1"/>
  <c r="C426" i="1"/>
  <c r="D426" i="1"/>
  <c r="I426" i="1"/>
  <c r="CX808" i="3" s="1"/>
  <c r="AC426" i="1"/>
  <c r="AB426" i="1" s="1"/>
  <c r="AD426" i="1"/>
  <c r="CR426" i="1" s="1"/>
  <c r="Q426" i="1" s="1"/>
  <c r="AE426" i="1"/>
  <c r="AF426" i="1"/>
  <c r="AG426" i="1"/>
  <c r="AH426" i="1"/>
  <c r="CV426" i="1" s="1"/>
  <c r="U426" i="1" s="1"/>
  <c r="AI426" i="1"/>
  <c r="AJ426" i="1"/>
  <c r="CQ426" i="1"/>
  <c r="P426" i="1" s="1"/>
  <c r="CS426" i="1"/>
  <c r="R426" i="1" s="1"/>
  <c r="GK426" i="1" s="1"/>
  <c r="CT426" i="1"/>
  <c r="S426" i="1" s="1"/>
  <c r="CU426" i="1"/>
  <c r="T426" i="1" s="1"/>
  <c r="CW426" i="1"/>
  <c r="V426" i="1" s="1"/>
  <c r="CX426" i="1"/>
  <c r="W426" i="1" s="1"/>
  <c r="FR426" i="1"/>
  <c r="GL426" i="1"/>
  <c r="FR428" i="1" s="1"/>
  <c r="GO426" i="1"/>
  <c r="FU428" i="1" s="1"/>
  <c r="GP426" i="1"/>
  <c r="FV428" i="1" s="1"/>
  <c r="GV426" i="1"/>
  <c r="GX426" i="1"/>
  <c r="B428" i="1"/>
  <c r="B421" i="1" s="1"/>
  <c r="C428" i="1"/>
  <c r="C421" i="1" s="1"/>
  <c r="D428" i="1"/>
  <c r="F428" i="1"/>
  <c r="F421" i="1" s="1"/>
  <c r="G428" i="1"/>
  <c r="AO428" i="1"/>
  <c r="AO421" i="1" s="1"/>
  <c r="AQ428" i="1"/>
  <c r="AQ421" i="1" s="1"/>
  <c r="AU428" i="1"/>
  <c r="F447" i="1" s="1"/>
  <c r="BB428" i="1"/>
  <c r="BB421" i="1" s="1"/>
  <c r="BC428" i="1"/>
  <c r="BC421" i="1" s="1"/>
  <c r="BX428" i="1"/>
  <c r="BZ428" i="1"/>
  <c r="CG428" i="1" s="1"/>
  <c r="CD428" i="1"/>
  <c r="CK428" i="1"/>
  <c r="CK421" i="1" s="1"/>
  <c r="CL428" i="1"/>
  <c r="CL421" i="1" s="1"/>
  <c r="EG428" i="1"/>
  <c r="EG421" i="1" s="1"/>
  <c r="ET428" i="1"/>
  <c r="EU428" i="1"/>
  <c r="EU421" i="1" s="1"/>
  <c r="FP428" i="1"/>
  <c r="GC428" i="1"/>
  <c r="GC421" i="1" s="1"/>
  <c r="GD428" i="1"/>
  <c r="F432" i="1"/>
  <c r="F438" i="1"/>
  <c r="P441" i="1"/>
  <c r="F444" i="1"/>
  <c r="B457" i="1"/>
  <c r="B259" i="1" s="1"/>
  <c r="C457" i="1"/>
  <c r="C259" i="1" s="1"/>
  <c r="D457" i="1"/>
  <c r="D259" i="1" s="1"/>
  <c r="F457" i="1"/>
  <c r="F259" i="1" s="1"/>
  <c r="G457" i="1"/>
  <c r="G259" i="1" s="1"/>
  <c r="EG457" i="1"/>
  <c r="EG259" i="1" s="1"/>
  <c r="ET457" i="1"/>
  <c r="ET259" i="1" s="1"/>
  <c r="P461" i="1"/>
  <c r="P470" i="1"/>
  <c r="B490" i="1"/>
  <c r="B22" i="1" s="1"/>
  <c r="C490" i="1"/>
  <c r="C22" i="1" s="1"/>
  <c r="D490" i="1"/>
  <c r="D22" i="1" s="1"/>
  <c r="F490" i="1"/>
  <c r="F22" i="1" s="1"/>
  <c r="G490" i="1"/>
  <c r="G22" i="1" s="1"/>
  <c r="EG490" i="1"/>
  <c r="EG22" i="1" s="1"/>
  <c r="P494" i="1"/>
  <c r="B523" i="1"/>
  <c r="B18" i="1" s="1"/>
  <c r="C523" i="1"/>
  <c r="C18" i="1" s="1"/>
  <c r="D523" i="1"/>
  <c r="D18" i="1" s="1"/>
  <c r="F523" i="1"/>
  <c r="F18" i="1" s="1"/>
  <c r="G523" i="1"/>
  <c r="G18" i="1" s="1"/>
  <c r="EG523" i="1"/>
  <c r="EG18" i="1" s="1"/>
  <c r="P527" i="1"/>
  <c r="G357" i="5" l="1"/>
  <c r="O357" i="5" s="1"/>
  <c r="G557" i="5"/>
  <c r="O557" i="5" s="1"/>
  <c r="J612" i="5"/>
  <c r="P612" i="5" s="1"/>
  <c r="G250" i="5"/>
  <c r="O250" i="5" s="1"/>
  <c r="J115" i="5"/>
  <c r="P115" i="5" s="1"/>
  <c r="J418" i="5"/>
  <c r="P418" i="5" s="1"/>
  <c r="J239" i="5"/>
  <c r="P239" i="5" s="1"/>
  <c r="J125" i="5"/>
  <c r="P125" i="5" s="1"/>
  <c r="J568" i="5"/>
  <c r="P568" i="5" s="1"/>
  <c r="W521" i="5"/>
  <c r="G545" i="5"/>
  <c r="O545" i="5" s="1"/>
  <c r="W499" i="5"/>
  <c r="G168" i="5"/>
  <c r="O168" i="5" s="1"/>
  <c r="J192" i="5"/>
  <c r="P192" i="5" s="1"/>
  <c r="J521" i="5"/>
  <c r="P521" i="5" s="1"/>
  <c r="J443" i="5"/>
  <c r="P443" i="5" s="1"/>
  <c r="G443" i="5"/>
  <c r="O443" i="5" s="1"/>
  <c r="J590" i="5"/>
  <c r="P590" i="5" s="1"/>
  <c r="G452" i="5"/>
  <c r="O452" i="5" s="1"/>
  <c r="W612" i="5"/>
  <c r="W579" i="5"/>
  <c r="J545" i="5"/>
  <c r="P545" i="5" s="1"/>
  <c r="G239" i="5"/>
  <c r="O239" i="5" s="1"/>
  <c r="W294" i="5"/>
  <c r="J533" i="5"/>
  <c r="P533" i="5" s="1"/>
  <c r="J499" i="5"/>
  <c r="P499" i="5" s="1"/>
  <c r="J250" i="5"/>
  <c r="P250" i="5" s="1"/>
  <c r="W192" i="5"/>
  <c r="W283" i="5"/>
  <c r="G433" i="5"/>
  <c r="O433" i="5" s="1"/>
  <c r="G192" i="5"/>
  <c r="O192" i="5" s="1"/>
  <c r="G294" i="5"/>
  <c r="O294" i="5" s="1"/>
  <c r="W452" i="5"/>
  <c r="W418" i="5"/>
  <c r="W443" i="5"/>
  <c r="G215" i="5"/>
  <c r="O215" i="5" s="1"/>
  <c r="W31" i="5"/>
  <c r="G181" i="5"/>
  <c r="O181" i="5" s="1"/>
  <c r="W125" i="5"/>
  <c r="J329" i="5"/>
  <c r="G146" i="5"/>
  <c r="O146" i="5" s="1"/>
  <c r="J100" i="5"/>
  <c r="P100" i="5" s="1"/>
  <c r="J272" i="5"/>
  <c r="P272" i="5" s="1"/>
  <c r="W557" i="5"/>
  <c r="J227" i="5"/>
  <c r="P227" i="5" s="1"/>
  <c r="J452" i="5"/>
  <c r="P452" i="5" s="1"/>
  <c r="W464" i="5"/>
  <c r="J357" i="5"/>
  <c r="P357" i="5" s="1"/>
  <c r="G134" i="5"/>
  <c r="O134" i="5" s="1"/>
  <c r="W601" i="5"/>
  <c r="J146" i="5"/>
  <c r="P146" i="5" s="1"/>
  <c r="J31" i="5"/>
  <c r="P31" i="5" s="1"/>
  <c r="G203" i="5"/>
  <c r="O203" i="5" s="1"/>
  <c r="G39" i="5"/>
  <c r="O39" i="5" s="1"/>
  <c r="J215" i="5"/>
  <c r="P215" i="5" s="1"/>
  <c r="J645" i="5"/>
  <c r="W227" i="5"/>
  <c r="W215" i="5"/>
  <c r="G568" i="5"/>
  <c r="O568" i="5" s="1"/>
  <c r="W134" i="5"/>
  <c r="G418" i="5"/>
  <c r="O418" i="5" s="1"/>
  <c r="G601" i="5"/>
  <c r="O601" i="5" s="1"/>
  <c r="W568" i="5"/>
  <c r="W39" i="5"/>
  <c r="G645" i="5"/>
  <c r="G464" i="5"/>
  <c r="O464" i="5" s="1"/>
  <c r="G510" i="5"/>
  <c r="O510" i="5" s="1"/>
  <c r="J557" i="5"/>
  <c r="P557" i="5" s="1"/>
  <c r="W239" i="5"/>
  <c r="W590" i="5"/>
  <c r="W510" i="5"/>
  <c r="G329" i="5"/>
  <c r="G125" i="5"/>
  <c r="O125" i="5" s="1"/>
  <c r="W181" i="5"/>
  <c r="G612" i="5"/>
  <c r="O612" i="5" s="1"/>
  <c r="W250" i="5"/>
  <c r="G13" i="5"/>
  <c r="G115" i="5"/>
  <c r="O115" i="5" s="1"/>
  <c r="W261" i="5"/>
  <c r="W115" i="5"/>
  <c r="G521" i="5"/>
  <c r="O521" i="5" s="1"/>
  <c r="W357" i="5"/>
  <c r="W533" i="5"/>
  <c r="G272" i="5"/>
  <c r="O272" i="5" s="1"/>
  <c r="G349" i="5"/>
  <c r="O349" i="5" s="1"/>
  <c r="W349" i="5"/>
  <c r="CG421" i="1"/>
  <c r="AX428" i="1"/>
  <c r="FY428" i="1"/>
  <c r="FR421" i="1"/>
  <c r="EI428" i="1"/>
  <c r="BY421" i="1"/>
  <c r="AP428" i="1"/>
  <c r="CI428" i="1"/>
  <c r="CZ425" i="1"/>
  <c r="Y425" i="1" s="1"/>
  <c r="AF428" i="1"/>
  <c r="CY425" i="1"/>
  <c r="X425" i="1" s="1"/>
  <c r="ES428" i="1"/>
  <c r="GB421" i="1"/>
  <c r="DY428" i="1"/>
  <c r="CR424" i="1"/>
  <c r="Q424" i="1" s="1"/>
  <c r="DV428" i="1" s="1"/>
  <c r="AB424" i="1"/>
  <c r="U428" i="1"/>
  <c r="AH421" i="1"/>
  <c r="CZ369" i="1"/>
  <c r="Y369" i="1" s="1"/>
  <c r="GN350" i="1"/>
  <c r="GM350" i="1"/>
  <c r="T326" i="1"/>
  <c r="EA421" i="1"/>
  <c r="DN428" i="1"/>
  <c r="BA428" i="1"/>
  <c r="CJ421" i="1"/>
  <c r="AB423" i="1"/>
  <c r="P366" i="1"/>
  <c r="CZ355" i="1"/>
  <c r="Y355" i="1" s="1"/>
  <c r="CY355" i="1"/>
  <c r="X355" i="1" s="1"/>
  <c r="CZ341" i="1"/>
  <c r="Y341" i="1" s="1"/>
  <c r="CY341" i="1"/>
  <c r="X341" i="1" s="1"/>
  <c r="CY426" i="1"/>
  <c r="X426" i="1" s="1"/>
  <c r="CZ426" i="1"/>
  <c r="Y426" i="1" s="1"/>
  <c r="AG421" i="1"/>
  <c r="T428" i="1"/>
  <c r="FQ421" i="1"/>
  <c r="EH428" i="1"/>
  <c r="GA428" i="1"/>
  <c r="V428" i="1"/>
  <c r="AI421" i="1"/>
  <c r="Q428" i="1"/>
  <c r="AD421" i="1"/>
  <c r="CZ359" i="1"/>
  <c r="Y359" i="1" s="1"/>
  <c r="CY359" i="1"/>
  <c r="X359" i="1" s="1"/>
  <c r="CZ345" i="1"/>
  <c r="Y345" i="1" s="1"/>
  <c r="CY345" i="1"/>
  <c r="X345" i="1" s="1"/>
  <c r="FV263" i="1"/>
  <c r="EM390" i="1"/>
  <c r="FV421" i="1"/>
  <c r="EM428" i="1"/>
  <c r="CC421" i="1"/>
  <c r="AT428" i="1"/>
  <c r="DU428" i="1"/>
  <c r="CP424" i="1"/>
  <c r="O424" i="1" s="1"/>
  <c r="DW428" i="1"/>
  <c r="FU421" i="1"/>
  <c r="EL428" i="1"/>
  <c r="CP426" i="1"/>
  <c r="O426" i="1" s="1"/>
  <c r="DZ428" i="1"/>
  <c r="EB428" i="1"/>
  <c r="CY424" i="1"/>
  <c r="X424" i="1" s="1"/>
  <c r="EC428" i="1" s="1"/>
  <c r="CZ424" i="1"/>
  <c r="Y424" i="1" s="1"/>
  <c r="ED428" i="1" s="1"/>
  <c r="DX428" i="1"/>
  <c r="AJ428" i="1"/>
  <c r="CP423" i="1"/>
  <c r="O423" i="1" s="1"/>
  <c r="AC428" i="1"/>
  <c r="EU390" i="1"/>
  <c r="CY380" i="1"/>
  <c r="X380" i="1" s="1"/>
  <c r="CZ380" i="1"/>
  <c r="Y380" i="1" s="1"/>
  <c r="AD377" i="1"/>
  <c r="CS377" i="1"/>
  <c r="R377" i="1" s="1"/>
  <c r="GK377" i="1" s="1"/>
  <c r="CY372" i="1"/>
  <c r="X372" i="1" s="1"/>
  <c r="CZ372" i="1"/>
  <c r="Y372" i="1" s="1"/>
  <c r="AD369" i="1"/>
  <c r="CR369" i="1" s="1"/>
  <c r="Q369" i="1" s="1"/>
  <c r="CS369" i="1"/>
  <c r="R369" i="1" s="1"/>
  <c r="GK369" i="1" s="1"/>
  <c r="CY364" i="1"/>
  <c r="X364" i="1" s="1"/>
  <c r="CZ364" i="1"/>
  <c r="Y364" i="1" s="1"/>
  <c r="CY358" i="1"/>
  <c r="X358" i="1" s="1"/>
  <c r="U354" i="1"/>
  <c r="AD351" i="1"/>
  <c r="CR351" i="1" s="1"/>
  <c r="Q351" i="1" s="1"/>
  <c r="CS351" i="1"/>
  <c r="R351" i="1" s="1"/>
  <c r="GK351" i="1" s="1"/>
  <c r="CZ347" i="1"/>
  <c r="Y347" i="1" s="1"/>
  <c r="CY347" i="1"/>
  <c r="X347" i="1" s="1"/>
  <c r="CY344" i="1"/>
  <c r="X344" i="1" s="1"/>
  <c r="CZ344" i="1"/>
  <c r="Y344" i="1" s="1"/>
  <c r="CZ343" i="1"/>
  <c r="Y343" i="1" s="1"/>
  <c r="CY343" i="1"/>
  <c r="X343" i="1" s="1"/>
  <c r="AD337" i="1"/>
  <c r="CR337" i="1" s="1"/>
  <c r="Q337" i="1" s="1"/>
  <c r="CS337" i="1"/>
  <c r="R337" i="1" s="1"/>
  <c r="CZ337" i="1" s="1"/>
  <c r="Y337" i="1" s="1"/>
  <c r="CY329" i="1"/>
  <c r="X329" i="1" s="1"/>
  <c r="CZ323" i="1"/>
  <c r="Y323" i="1" s="1"/>
  <c r="CY323" i="1"/>
  <c r="X323" i="1" s="1"/>
  <c r="U302" i="1"/>
  <c r="FU390" i="1"/>
  <c r="FR30" i="1"/>
  <c r="FY157" i="1"/>
  <c r="EI157" i="1"/>
  <c r="BC457" i="1"/>
  <c r="BB457" i="1"/>
  <c r="P444" i="1"/>
  <c r="P432" i="1"/>
  <c r="CQ425" i="1"/>
  <c r="P425" i="1" s="1"/>
  <c r="CP425" i="1" s="1"/>
  <c r="O425" i="1" s="1"/>
  <c r="GK424" i="1"/>
  <c r="CS423" i="1"/>
  <c r="R423" i="1" s="1"/>
  <c r="BZ421" i="1"/>
  <c r="AU421" i="1"/>
  <c r="GN388" i="1"/>
  <c r="GM388" i="1"/>
  <c r="AB384" i="1"/>
  <c r="U382" i="1"/>
  <c r="P380" i="1"/>
  <c r="CP380" i="1" s="1"/>
  <c r="O380" i="1" s="1"/>
  <c r="AB380" i="1"/>
  <c r="CY379" i="1"/>
  <c r="X379" i="1" s="1"/>
  <c r="AD379" i="1"/>
  <c r="CR379" i="1" s="1"/>
  <c r="Q379" i="1" s="1"/>
  <c r="CS379" i="1"/>
  <c r="R379" i="1" s="1"/>
  <c r="T376" i="1"/>
  <c r="Q376" i="1"/>
  <c r="R374" i="1"/>
  <c r="GK374" i="1" s="1"/>
  <c r="P372" i="1"/>
  <c r="CP372" i="1" s="1"/>
  <c r="O372" i="1" s="1"/>
  <c r="AB372" i="1"/>
  <c r="AD371" i="1"/>
  <c r="CR371" i="1" s="1"/>
  <c r="Q371" i="1" s="1"/>
  <c r="CS371" i="1"/>
  <c r="R371" i="1" s="1"/>
  <c r="T368" i="1"/>
  <c r="Q368" i="1"/>
  <c r="W366" i="1"/>
  <c r="P364" i="1"/>
  <c r="CP364" i="1" s="1"/>
  <c r="O364" i="1" s="1"/>
  <c r="AB364" i="1"/>
  <c r="AD363" i="1"/>
  <c r="CS363" i="1"/>
  <c r="R363" i="1" s="1"/>
  <c r="CY363" i="1" s="1"/>
  <c r="X363" i="1" s="1"/>
  <c r="AB362" i="1"/>
  <c r="W361" i="1"/>
  <c r="AB361" i="1"/>
  <c r="U360" i="1"/>
  <c r="W360" i="1"/>
  <c r="S360" i="1"/>
  <c r="U356" i="1"/>
  <c r="W356" i="1"/>
  <c r="S356" i="1"/>
  <c r="CY353" i="1"/>
  <c r="X353" i="1" s="1"/>
  <c r="AD353" i="1"/>
  <c r="CR353" i="1" s="1"/>
  <c r="Q353" i="1" s="1"/>
  <c r="CS353" i="1"/>
  <c r="R353" i="1" s="1"/>
  <c r="CX696" i="3"/>
  <c r="CX700" i="3"/>
  <c r="CX697" i="3"/>
  <c r="CX701" i="3"/>
  <c r="CX699" i="3"/>
  <c r="CX694" i="3"/>
  <c r="CX702" i="3"/>
  <c r="CX698" i="3"/>
  <c r="CX695" i="3"/>
  <c r="I354" i="1"/>
  <c r="S349" i="1"/>
  <c r="V349" i="1"/>
  <c r="AD349" i="1"/>
  <c r="CR349" i="1" s="1"/>
  <c r="Q349" i="1" s="1"/>
  <c r="CS349" i="1"/>
  <c r="R349" i="1" s="1"/>
  <c r="GK349" i="1" s="1"/>
  <c r="P348" i="1"/>
  <c r="CP348" i="1" s="1"/>
  <c r="O348" i="1" s="1"/>
  <c r="AB348" i="1"/>
  <c r="AB346" i="1"/>
  <c r="P344" i="1"/>
  <c r="CP344" i="1" s="1"/>
  <c r="O344" i="1" s="1"/>
  <c r="AB344" i="1"/>
  <c r="AB342" i="1"/>
  <c r="AB340" i="1"/>
  <c r="T336" i="1"/>
  <c r="Q336" i="1"/>
  <c r="W334" i="1"/>
  <c r="AB333" i="1"/>
  <c r="AB332" i="1"/>
  <c r="T328" i="1"/>
  <c r="Q328" i="1"/>
  <c r="U326" i="1"/>
  <c r="P324" i="1"/>
  <c r="CP324" i="1" s="1"/>
  <c r="O324" i="1" s="1"/>
  <c r="AB324" i="1"/>
  <c r="CX616" i="3"/>
  <c r="CX620" i="3"/>
  <c r="CX617" i="3"/>
  <c r="CX619" i="3"/>
  <c r="CX614" i="3"/>
  <c r="CX618" i="3"/>
  <c r="CX615" i="3"/>
  <c r="I322" i="1"/>
  <c r="GX322" i="1" s="1"/>
  <c r="I326" i="1"/>
  <c r="GX326" i="1" s="1"/>
  <c r="GX320" i="1"/>
  <c r="W316" i="1"/>
  <c r="R316" i="1"/>
  <c r="GK316" i="1" s="1"/>
  <c r="V316" i="1"/>
  <c r="S314" i="1"/>
  <c r="AB311" i="1"/>
  <c r="CR311" i="1"/>
  <c r="Q311" i="1" s="1"/>
  <c r="CZ300" i="1"/>
  <c r="Y300" i="1" s="1"/>
  <c r="CY300" i="1"/>
  <c r="X300" i="1" s="1"/>
  <c r="CP290" i="1"/>
  <c r="O290" i="1" s="1"/>
  <c r="CC390" i="1"/>
  <c r="BZ390" i="1"/>
  <c r="GN275" i="1"/>
  <c r="GM275" i="1"/>
  <c r="CZ274" i="1"/>
  <c r="Y274" i="1" s="1"/>
  <c r="CY274" i="1"/>
  <c r="X274" i="1" s="1"/>
  <c r="T267" i="1"/>
  <c r="CR267" i="1"/>
  <c r="AB267" i="1"/>
  <c r="CX407" i="3"/>
  <c r="CX406" i="3"/>
  <c r="CX408" i="3"/>
  <c r="CX405" i="3"/>
  <c r="GX265" i="1"/>
  <c r="I267" i="1"/>
  <c r="S265" i="1"/>
  <c r="CX403" i="3"/>
  <c r="U192" i="1"/>
  <c r="FV188" i="1"/>
  <c r="EM195" i="1"/>
  <c r="CX804" i="3"/>
  <c r="CX806" i="3"/>
  <c r="CX805" i="3"/>
  <c r="CY377" i="1"/>
  <c r="X377" i="1" s="1"/>
  <c r="CX775" i="3"/>
  <c r="CX779" i="3"/>
  <c r="CX776" i="3"/>
  <c r="CX780" i="3"/>
  <c r="CX774" i="3"/>
  <c r="CX778" i="3"/>
  <c r="CX777" i="3"/>
  <c r="I378" i="1"/>
  <c r="S378" i="1" s="1"/>
  <c r="CX751" i="3"/>
  <c r="CX752" i="3"/>
  <c r="CX750" i="3"/>
  <c r="CX754" i="3"/>
  <c r="CX749" i="3"/>
  <c r="CX753" i="3"/>
  <c r="I370" i="1"/>
  <c r="AB357" i="1"/>
  <c r="CQ357" i="1"/>
  <c r="P357" i="1" s="1"/>
  <c r="CP357" i="1" s="1"/>
  <c r="O357" i="1" s="1"/>
  <c r="AB353" i="1"/>
  <c r="AB349" i="1"/>
  <c r="CZ339" i="1"/>
  <c r="Y339" i="1" s="1"/>
  <c r="CY339" i="1"/>
  <c r="X339" i="1" s="1"/>
  <c r="S338" i="1"/>
  <c r="CZ331" i="1"/>
  <c r="Y331" i="1" s="1"/>
  <c r="CY331" i="1"/>
  <c r="X331" i="1" s="1"/>
  <c r="S330" i="1"/>
  <c r="V326" i="1"/>
  <c r="CR291" i="1"/>
  <c r="Q291" i="1" s="1"/>
  <c r="AB291" i="1"/>
  <c r="AB284" i="1"/>
  <c r="CQ284" i="1"/>
  <c r="P284" i="1" s="1"/>
  <c r="CP284" i="1" s="1"/>
  <c r="O284" i="1" s="1"/>
  <c r="CR283" i="1"/>
  <c r="Q283" i="1" s="1"/>
  <c r="AB283" i="1"/>
  <c r="BY390" i="1"/>
  <c r="CZ266" i="1"/>
  <c r="Y266" i="1" s="1"/>
  <c r="CY266" i="1"/>
  <c r="X266" i="1" s="1"/>
  <c r="GK142" i="1"/>
  <c r="CY142" i="1"/>
  <c r="X142" i="1" s="1"/>
  <c r="CZ126" i="1"/>
  <c r="Y126" i="1" s="1"/>
  <c r="CY126" i="1"/>
  <c r="X126" i="1" s="1"/>
  <c r="GN101" i="1"/>
  <c r="GM101" i="1"/>
  <c r="CY383" i="1"/>
  <c r="X383" i="1" s="1"/>
  <c r="GN383" i="1" s="1"/>
  <c r="CZ383" i="1"/>
  <c r="Y383" i="1" s="1"/>
  <c r="CP379" i="1"/>
  <c r="O379" i="1" s="1"/>
  <c r="R378" i="1"/>
  <c r="GK378" i="1" s="1"/>
  <c r="U378" i="1"/>
  <c r="Q378" i="1"/>
  <c r="P376" i="1"/>
  <c r="CY375" i="1"/>
  <c r="X375" i="1" s="1"/>
  <c r="AD375" i="1"/>
  <c r="CS375" i="1"/>
  <c r="R375" i="1" s="1"/>
  <c r="CP371" i="1"/>
  <c r="O371" i="1" s="1"/>
  <c r="W370" i="1"/>
  <c r="R370" i="1"/>
  <c r="GK370" i="1" s="1"/>
  <c r="U370" i="1"/>
  <c r="Q370" i="1"/>
  <c r="AB369" i="1"/>
  <c r="P368" i="1"/>
  <c r="AD367" i="1"/>
  <c r="CR367" i="1" s="1"/>
  <c r="Q367" i="1" s="1"/>
  <c r="CP367" i="1" s="1"/>
  <c r="O367" i="1" s="1"/>
  <c r="CS367" i="1"/>
  <c r="R367" i="1" s="1"/>
  <c r="T361" i="1"/>
  <c r="AB359" i="1"/>
  <c r="CQ359" i="1"/>
  <c r="P359" i="1" s="1"/>
  <c r="CP359" i="1" s="1"/>
  <c r="O359" i="1" s="1"/>
  <c r="CP358" i="1"/>
  <c r="O358" i="1" s="1"/>
  <c r="AB355" i="1"/>
  <c r="CQ355" i="1"/>
  <c r="P355" i="1" s="1"/>
  <c r="CP355" i="1" s="1"/>
  <c r="O355" i="1" s="1"/>
  <c r="AB354" i="1"/>
  <c r="CP353" i="1"/>
  <c r="O353" i="1" s="1"/>
  <c r="CY352" i="1"/>
  <c r="X352" i="1" s="1"/>
  <c r="CZ352" i="1"/>
  <c r="Y352" i="1" s="1"/>
  <c r="GN352" i="1" s="1"/>
  <c r="AB351" i="1"/>
  <c r="CP349" i="1"/>
  <c r="O349" i="1" s="1"/>
  <c r="AB345" i="1"/>
  <c r="CQ345" i="1"/>
  <c r="P345" i="1" s="1"/>
  <c r="CP345" i="1" s="1"/>
  <c r="O345" i="1" s="1"/>
  <c r="AB341" i="1"/>
  <c r="CQ341" i="1"/>
  <c r="P341" i="1" s="1"/>
  <c r="CP341" i="1" s="1"/>
  <c r="O341" i="1" s="1"/>
  <c r="Q340" i="1"/>
  <c r="R338" i="1"/>
  <c r="GK338" i="1" s="1"/>
  <c r="Q338" i="1"/>
  <c r="AB337" i="1"/>
  <c r="P336" i="1"/>
  <c r="CY335" i="1"/>
  <c r="X335" i="1" s="1"/>
  <c r="AD335" i="1"/>
  <c r="CR335" i="1" s="1"/>
  <c r="Q335" i="1" s="1"/>
  <c r="CP335" i="1" s="1"/>
  <c r="O335" i="1" s="1"/>
  <c r="CS335" i="1"/>
  <c r="R335" i="1" s="1"/>
  <c r="W330" i="1"/>
  <c r="P328" i="1"/>
  <c r="AD327" i="1"/>
  <c r="CR327" i="1" s="1"/>
  <c r="Q327" i="1" s="1"/>
  <c r="CP327" i="1" s="1"/>
  <c r="O327" i="1" s="1"/>
  <c r="CS327" i="1"/>
  <c r="R327" i="1" s="1"/>
  <c r="Q322" i="1"/>
  <c r="AB321" i="1"/>
  <c r="CR321" i="1"/>
  <c r="Q321" i="1" s="1"/>
  <c r="CZ320" i="1"/>
  <c r="Y320" i="1" s="1"/>
  <c r="Q316" i="1"/>
  <c r="CZ312" i="1"/>
  <c r="Y312" i="1" s="1"/>
  <c r="CY312" i="1"/>
  <c r="X312" i="1" s="1"/>
  <c r="T295" i="1"/>
  <c r="CY289" i="1"/>
  <c r="X289" i="1" s="1"/>
  <c r="CZ289" i="1"/>
  <c r="Y289" i="1" s="1"/>
  <c r="CD390" i="1"/>
  <c r="AB277" i="1"/>
  <c r="CQ277" i="1"/>
  <c r="P277" i="1" s="1"/>
  <c r="CP277" i="1" s="1"/>
  <c r="O277" i="1" s="1"/>
  <c r="AD276" i="1"/>
  <c r="CS276" i="1"/>
  <c r="R276" i="1" s="1"/>
  <c r="V267" i="1"/>
  <c r="GK265" i="1"/>
  <c r="EB188" i="1"/>
  <c r="DO195" i="1"/>
  <c r="AI188" i="1"/>
  <c r="V195" i="1"/>
  <c r="CX348" i="3"/>
  <c r="CX345" i="3"/>
  <c r="CX349" i="3"/>
  <c r="CX347" i="3"/>
  <c r="CX350" i="3"/>
  <c r="CX346" i="3"/>
  <c r="I137" i="1"/>
  <c r="GX135" i="1"/>
  <c r="CP373" i="1"/>
  <c r="O373" i="1" s="1"/>
  <c r="AB371" i="1"/>
  <c r="CY369" i="1"/>
  <c r="X369" i="1" s="1"/>
  <c r="CY351" i="1"/>
  <c r="X351" i="1" s="1"/>
  <c r="CY348" i="1"/>
  <c r="X348" i="1" s="1"/>
  <c r="CZ348" i="1"/>
  <c r="Y348" i="1" s="1"/>
  <c r="CX652" i="3"/>
  <c r="CX656" i="3"/>
  <c r="CX653" i="3"/>
  <c r="CX651" i="3"/>
  <c r="CX654" i="3"/>
  <c r="CX655" i="3"/>
  <c r="I338" i="1"/>
  <c r="U338" i="1" s="1"/>
  <c r="CZ329" i="1"/>
  <c r="Y329" i="1" s="1"/>
  <c r="AD329" i="1"/>
  <c r="CR329" i="1" s="1"/>
  <c r="Q329" i="1" s="1"/>
  <c r="CP329" i="1" s="1"/>
  <c r="O329" i="1" s="1"/>
  <c r="CS329" i="1"/>
  <c r="R329" i="1" s="1"/>
  <c r="GK329" i="1" s="1"/>
  <c r="CX636" i="3"/>
  <c r="CX640" i="3"/>
  <c r="CX644" i="3"/>
  <c r="CX633" i="3"/>
  <c r="CX637" i="3"/>
  <c r="CX641" i="3"/>
  <c r="CX635" i="3"/>
  <c r="CX643" i="3"/>
  <c r="CX638" i="3"/>
  <c r="CX634" i="3"/>
  <c r="CX642" i="3"/>
  <c r="CX639" i="3"/>
  <c r="I330" i="1"/>
  <c r="Q330" i="1" s="1"/>
  <c r="I334" i="1"/>
  <c r="GX334" i="1" s="1"/>
  <c r="CY324" i="1"/>
  <c r="X324" i="1" s="1"/>
  <c r="CZ324" i="1"/>
  <c r="Y324" i="1" s="1"/>
  <c r="S301" i="1"/>
  <c r="AB292" i="1"/>
  <c r="CQ292" i="1"/>
  <c r="P292" i="1" s="1"/>
  <c r="CP292" i="1" s="1"/>
  <c r="O292" i="1" s="1"/>
  <c r="FV30" i="1"/>
  <c r="EM157" i="1"/>
  <c r="AD116" i="1"/>
  <c r="CR116" i="1" s="1"/>
  <c r="Q116" i="1" s="1"/>
  <c r="CS116" i="1"/>
  <c r="R116" i="1" s="1"/>
  <c r="F441" i="1"/>
  <c r="F406" i="1"/>
  <c r="P403" i="1"/>
  <c r="GN386" i="1"/>
  <c r="GM386" i="1"/>
  <c r="CP384" i="1"/>
  <c r="O384" i="1" s="1"/>
  <c r="CY381" i="1"/>
  <c r="X381" i="1" s="1"/>
  <c r="AD381" i="1"/>
  <c r="CS381" i="1"/>
  <c r="R381" i="1" s="1"/>
  <c r="CX791" i="3"/>
  <c r="CX795" i="3"/>
  <c r="CX792" i="3"/>
  <c r="CX796" i="3"/>
  <c r="CX790" i="3"/>
  <c r="CX794" i="3"/>
  <c r="CX793" i="3"/>
  <c r="CX789" i="3"/>
  <c r="I382" i="1"/>
  <c r="GX382" i="1" s="1"/>
  <c r="V378" i="1"/>
  <c r="AB378" i="1"/>
  <c r="GX376" i="1"/>
  <c r="U376" i="1"/>
  <c r="W376" i="1"/>
  <c r="S376" i="1"/>
  <c r="S374" i="1"/>
  <c r="CY373" i="1"/>
  <c r="X373" i="1" s="1"/>
  <c r="AD373" i="1"/>
  <c r="CR373" i="1" s="1"/>
  <c r="Q373" i="1" s="1"/>
  <c r="CS373" i="1"/>
  <c r="R373" i="1" s="1"/>
  <c r="CX763" i="3"/>
  <c r="CX764" i="3"/>
  <c r="CX762" i="3"/>
  <c r="CX766" i="3"/>
  <c r="CX765" i="3"/>
  <c r="CX761" i="3"/>
  <c r="I374" i="1"/>
  <c r="GX374" i="1" s="1"/>
  <c r="V370" i="1"/>
  <c r="AB370" i="1"/>
  <c r="CP369" i="1"/>
  <c r="O369" i="1" s="1"/>
  <c r="GX368" i="1"/>
  <c r="U368" i="1"/>
  <c r="W368" i="1"/>
  <c r="S368" i="1"/>
  <c r="AB367" i="1"/>
  <c r="S366" i="1"/>
  <c r="CY365" i="1"/>
  <c r="X365" i="1" s="1"/>
  <c r="AD365" i="1"/>
  <c r="CR365" i="1" s="1"/>
  <c r="Q365" i="1" s="1"/>
  <c r="CP365" i="1" s="1"/>
  <c r="O365" i="1" s="1"/>
  <c r="CS365" i="1"/>
  <c r="R365" i="1" s="1"/>
  <c r="CX732" i="3"/>
  <c r="CX736" i="3"/>
  <c r="CX740" i="3"/>
  <c r="CX733" i="3"/>
  <c r="CX737" i="3"/>
  <c r="CX741" i="3"/>
  <c r="CX739" i="3"/>
  <c r="CX734" i="3"/>
  <c r="CX742" i="3"/>
  <c r="CX738" i="3"/>
  <c r="CX735" i="3"/>
  <c r="I366" i="1"/>
  <c r="GX366" i="1" s="1"/>
  <c r="CP362" i="1"/>
  <c r="O362" i="1" s="1"/>
  <c r="S361" i="1"/>
  <c r="V361" i="1"/>
  <c r="AD361" i="1"/>
  <c r="CR361" i="1" s="1"/>
  <c r="Q361" i="1" s="1"/>
  <c r="CP361" i="1" s="1"/>
  <c r="O361" i="1" s="1"/>
  <c r="CS361" i="1"/>
  <c r="R361" i="1" s="1"/>
  <c r="GK361" i="1" s="1"/>
  <c r="P360" i="1"/>
  <c r="CP360" i="1" s="1"/>
  <c r="O360" i="1" s="1"/>
  <c r="AB360" i="1"/>
  <c r="AB358" i="1"/>
  <c r="CZ357" i="1"/>
  <c r="Y357" i="1" s="1"/>
  <c r="CY357" i="1"/>
  <c r="X357" i="1" s="1"/>
  <c r="P356" i="1"/>
  <c r="CP356" i="1" s="1"/>
  <c r="O356" i="1" s="1"/>
  <c r="AB356" i="1"/>
  <c r="CP351" i="1"/>
  <c r="O351" i="1" s="1"/>
  <c r="T349" i="1"/>
  <c r="AB347" i="1"/>
  <c r="CQ347" i="1"/>
  <c r="P347" i="1" s="1"/>
  <c r="CP347" i="1" s="1"/>
  <c r="O347" i="1" s="1"/>
  <c r="CP346" i="1"/>
  <c r="O346" i="1" s="1"/>
  <c r="AB343" i="1"/>
  <c r="CQ343" i="1"/>
  <c r="P343" i="1" s="1"/>
  <c r="CP343" i="1" s="1"/>
  <c r="O343" i="1" s="1"/>
  <c r="CP342" i="1"/>
  <c r="O342" i="1" s="1"/>
  <c r="I340" i="1"/>
  <c r="P340" i="1" s="1"/>
  <c r="AB339" i="1"/>
  <c r="CQ339" i="1"/>
  <c r="P339" i="1" s="1"/>
  <c r="CP339" i="1" s="1"/>
  <c r="O339" i="1" s="1"/>
  <c r="V338" i="1"/>
  <c r="AB338" i="1"/>
  <c r="CP337" i="1"/>
  <c r="O337" i="1" s="1"/>
  <c r="GX336" i="1"/>
  <c r="U336" i="1"/>
  <c r="W336" i="1"/>
  <c r="S336" i="1"/>
  <c r="AB335" i="1"/>
  <c r="S334" i="1"/>
  <c r="AD333" i="1"/>
  <c r="CR333" i="1" s="1"/>
  <c r="Q333" i="1" s="1"/>
  <c r="CP333" i="1" s="1"/>
  <c r="O333" i="1" s="1"/>
  <c r="CS333" i="1"/>
  <c r="R333" i="1" s="1"/>
  <c r="I332" i="1"/>
  <c r="T332" i="1" s="1"/>
  <c r="AB331" i="1"/>
  <c r="CQ331" i="1"/>
  <c r="P331" i="1" s="1"/>
  <c r="CP331" i="1" s="1"/>
  <c r="O331" i="1" s="1"/>
  <c r="V330" i="1"/>
  <c r="AB330" i="1"/>
  <c r="GX328" i="1"/>
  <c r="U328" i="1"/>
  <c r="W328" i="1"/>
  <c r="S328" i="1"/>
  <c r="AB327" i="1"/>
  <c r="S326" i="1"/>
  <c r="AD325" i="1"/>
  <c r="CR325" i="1" s="1"/>
  <c r="Q325" i="1" s="1"/>
  <c r="CP325" i="1" s="1"/>
  <c r="O325" i="1" s="1"/>
  <c r="CS325" i="1"/>
  <c r="R325" i="1" s="1"/>
  <c r="AB323" i="1"/>
  <c r="CQ323" i="1"/>
  <c r="P323" i="1" s="1"/>
  <c r="CP323" i="1" s="1"/>
  <c r="O323" i="1" s="1"/>
  <c r="FR390" i="1"/>
  <c r="P322" i="1"/>
  <c r="CS321" i="1"/>
  <c r="R321" i="1" s="1"/>
  <c r="GK321" i="1" s="1"/>
  <c r="W320" i="1"/>
  <c r="R320" i="1"/>
  <c r="GK320" i="1" s="1"/>
  <c r="V320" i="1"/>
  <c r="CP317" i="1"/>
  <c r="O317" i="1" s="1"/>
  <c r="FQ390" i="1"/>
  <c r="S316" i="1"/>
  <c r="CS314" i="1"/>
  <c r="AD314" i="1"/>
  <c r="CR314" i="1" s="1"/>
  <c r="CX576" i="3"/>
  <c r="CX580" i="3"/>
  <c r="CX577" i="3"/>
  <c r="CX581" i="3"/>
  <c r="CX575" i="3"/>
  <c r="CX579" i="3"/>
  <c r="CX582" i="3"/>
  <c r="CX578" i="3"/>
  <c r="I315" i="1"/>
  <c r="U311" i="1"/>
  <c r="I313" i="1"/>
  <c r="W313" i="1" s="1"/>
  <c r="CZ306" i="1"/>
  <c r="Y306" i="1" s="1"/>
  <c r="CY306" i="1"/>
  <c r="X306" i="1" s="1"/>
  <c r="AD298" i="1"/>
  <c r="CS298" i="1"/>
  <c r="CZ288" i="1"/>
  <c r="Y288" i="1" s="1"/>
  <c r="CY288" i="1"/>
  <c r="X288" i="1" s="1"/>
  <c r="AB280" i="1"/>
  <c r="CQ280" i="1"/>
  <c r="P280" i="1" s="1"/>
  <c r="CP280" i="1" s="1"/>
  <c r="O280" i="1" s="1"/>
  <c r="CR279" i="1"/>
  <c r="Q279" i="1" s="1"/>
  <c r="AB279" i="1"/>
  <c r="CY276" i="1"/>
  <c r="X276" i="1" s="1"/>
  <c r="AD272" i="1"/>
  <c r="CR272" i="1" s="1"/>
  <c r="Q272" i="1" s="1"/>
  <c r="CS272" i="1"/>
  <c r="R272" i="1" s="1"/>
  <c r="CX413" i="3"/>
  <c r="CX414" i="3"/>
  <c r="GX269" i="1"/>
  <c r="I271" i="1"/>
  <c r="BZ188" i="1"/>
  <c r="AQ195" i="1"/>
  <c r="CG195" i="1"/>
  <c r="GX192" i="1"/>
  <c r="CJ195" i="1" s="1"/>
  <c r="CX803" i="3"/>
  <c r="CX802" i="3"/>
  <c r="CX801" i="3"/>
  <c r="CX783" i="3"/>
  <c r="CX787" i="3"/>
  <c r="CX784" i="3"/>
  <c r="CX788" i="3"/>
  <c r="CX782" i="3"/>
  <c r="CX786" i="3"/>
  <c r="CX781" i="3"/>
  <c r="CX785" i="3"/>
  <c r="CX767" i="3"/>
  <c r="CX771" i="3"/>
  <c r="CX768" i="3"/>
  <c r="CX772" i="3"/>
  <c r="CX770" i="3"/>
  <c r="CX769" i="3"/>
  <c r="CX773" i="3"/>
  <c r="CX755" i="3"/>
  <c r="CX759" i="3"/>
  <c r="CX756" i="3"/>
  <c r="CX760" i="3"/>
  <c r="CX758" i="3"/>
  <c r="CX757" i="3"/>
  <c r="CX744" i="3"/>
  <c r="CX745" i="3"/>
  <c r="CX747" i="3"/>
  <c r="CX748" i="3"/>
  <c r="CX746" i="3"/>
  <c r="CX743" i="3"/>
  <c r="CX724" i="3"/>
  <c r="CX728" i="3"/>
  <c r="CX721" i="3"/>
  <c r="CX725" i="3"/>
  <c r="CX729" i="3"/>
  <c r="CX723" i="3"/>
  <c r="CX731" i="3"/>
  <c r="CX726" i="3"/>
  <c r="CX722" i="3"/>
  <c r="CX730" i="3"/>
  <c r="CX727" i="3"/>
  <c r="CX688" i="3"/>
  <c r="CX692" i="3"/>
  <c r="CX685" i="3"/>
  <c r="CX689" i="3"/>
  <c r="CX693" i="3"/>
  <c r="CX691" i="3"/>
  <c r="CX686" i="3"/>
  <c r="CX690" i="3"/>
  <c r="CX687" i="3"/>
  <c r="CX648" i="3"/>
  <c r="CX645" i="3"/>
  <c r="CX649" i="3"/>
  <c r="CX646" i="3"/>
  <c r="CX650" i="3"/>
  <c r="CX647" i="3"/>
  <c r="CX624" i="3"/>
  <c r="CX628" i="3"/>
  <c r="CX632" i="3"/>
  <c r="CX621" i="3"/>
  <c r="CX625" i="3"/>
  <c r="CX629" i="3"/>
  <c r="CX627" i="3"/>
  <c r="CX622" i="3"/>
  <c r="CX630" i="3"/>
  <c r="CX626" i="3"/>
  <c r="CX623" i="3"/>
  <c r="CX631" i="3"/>
  <c r="T321" i="1"/>
  <c r="W321" i="1"/>
  <c r="S321" i="1"/>
  <c r="U320" i="1"/>
  <c r="CX608" i="3"/>
  <c r="CX612" i="3"/>
  <c r="CX609" i="3"/>
  <c r="CX613" i="3"/>
  <c r="CX611" i="3"/>
  <c r="CX610" i="3"/>
  <c r="CX607" i="3"/>
  <c r="AB317" i="1"/>
  <c r="U316" i="1"/>
  <c r="P313" i="1"/>
  <c r="AB313" i="1"/>
  <c r="T312" i="1"/>
  <c r="AB312" i="1"/>
  <c r="T311" i="1"/>
  <c r="W311" i="1"/>
  <c r="S311" i="1"/>
  <c r="AD310" i="1"/>
  <c r="CR310" i="1" s="1"/>
  <c r="Q310" i="1" s="1"/>
  <c r="CP310" i="1" s="1"/>
  <c r="O310" i="1" s="1"/>
  <c r="AB308" i="1"/>
  <c r="CQ308" i="1"/>
  <c r="P308" i="1" s="1"/>
  <c r="CP308" i="1" s="1"/>
  <c r="O308" i="1" s="1"/>
  <c r="CY307" i="1"/>
  <c r="X307" i="1" s="1"/>
  <c r="AD307" i="1"/>
  <c r="CR307" i="1" s="1"/>
  <c r="Q307" i="1" s="1"/>
  <c r="CS307" i="1"/>
  <c r="R307" i="1" s="1"/>
  <c r="AB303" i="1"/>
  <c r="CQ303" i="1"/>
  <c r="P303" i="1" s="1"/>
  <c r="CP303" i="1" s="1"/>
  <c r="O303" i="1" s="1"/>
  <c r="AD302" i="1"/>
  <c r="CR302" i="1" s="1"/>
  <c r="Q302" i="1" s="1"/>
  <c r="CS302" i="1"/>
  <c r="AB301" i="1"/>
  <c r="I297" i="1"/>
  <c r="V297" i="1" s="1"/>
  <c r="AB296" i="1"/>
  <c r="CQ296" i="1"/>
  <c r="P296" i="1" s="1"/>
  <c r="CP296" i="1" s="1"/>
  <c r="O296" i="1" s="1"/>
  <c r="V295" i="1"/>
  <c r="AB295" i="1"/>
  <c r="GX294" i="1"/>
  <c r="P294" i="1"/>
  <c r="T293" i="1"/>
  <c r="Q293" i="1"/>
  <c r="U291" i="1"/>
  <c r="W291" i="1"/>
  <c r="S291" i="1"/>
  <c r="P289" i="1"/>
  <c r="CP289" i="1" s="1"/>
  <c r="O289" i="1" s="1"/>
  <c r="AB289" i="1"/>
  <c r="AB287" i="1"/>
  <c r="GX283" i="1"/>
  <c r="U283" i="1"/>
  <c r="W283" i="1"/>
  <c r="S283" i="1"/>
  <c r="U279" i="1"/>
  <c r="W279" i="1"/>
  <c r="S279" i="1"/>
  <c r="CX419" i="3"/>
  <c r="CX423" i="3"/>
  <c r="CX417" i="3"/>
  <c r="CX422" i="3"/>
  <c r="CX418" i="3"/>
  <c r="CX421" i="3"/>
  <c r="CX420" i="3"/>
  <c r="AB270" i="1"/>
  <c r="CQ270" i="1"/>
  <c r="P270" i="1" s="1"/>
  <c r="CP270" i="1" s="1"/>
  <c r="O270" i="1" s="1"/>
  <c r="T269" i="1"/>
  <c r="Q269" i="1"/>
  <c r="U267" i="1"/>
  <c r="W267" i="1"/>
  <c r="S267" i="1"/>
  <c r="GC263" i="1"/>
  <c r="FQ188" i="1"/>
  <c r="GA195" i="1"/>
  <c r="EH195" i="1"/>
  <c r="CZ193" i="1"/>
  <c r="Y193" i="1" s="1"/>
  <c r="CY193" i="1"/>
  <c r="X193" i="1" s="1"/>
  <c r="DX195" i="1"/>
  <c r="CZ151" i="1"/>
  <c r="Y151" i="1" s="1"/>
  <c r="CY151" i="1"/>
  <c r="X151" i="1" s="1"/>
  <c r="CD30" i="1"/>
  <c r="AU157" i="1"/>
  <c r="CZ99" i="1"/>
  <c r="Y99" i="1" s="1"/>
  <c r="CY99" i="1"/>
  <c r="X99" i="1" s="1"/>
  <c r="CX704" i="3"/>
  <c r="CX708" i="3"/>
  <c r="CX705" i="3"/>
  <c r="CX709" i="3"/>
  <c r="CX707" i="3"/>
  <c r="CX710" i="3"/>
  <c r="CX706" i="3"/>
  <c r="CX711" i="3"/>
  <c r="CX703" i="3"/>
  <c r="CX672" i="3"/>
  <c r="CX676" i="3"/>
  <c r="CX669" i="3"/>
  <c r="CX673" i="3"/>
  <c r="CX675" i="3"/>
  <c r="CX670" i="3"/>
  <c r="CX674" i="3"/>
  <c r="CX671" i="3"/>
  <c r="CX660" i="3"/>
  <c r="CX657" i="3"/>
  <c r="CX661" i="3"/>
  <c r="CX659" i="3"/>
  <c r="CX662" i="3"/>
  <c r="CX658" i="3"/>
  <c r="W322" i="1"/>
  <c r="S322" i="1"/>
  <c r="AB322" i="1"/>
  <c r="P320" i="1"/>
  <c r="CP320" i="1" s="1"/>
  <c r="O320" i="1" s="1"/>
  <c r="CP319" i="1"/>
  <c r="O319" i="1" s="1"/>
  <c r="P316" i="1"/>
  <c r="CP316" i="1" s="1"/>
  <c r="O316" i="1" s="1"/>
  <c r="V315" i="1"/>
  <c r="U315" i="1"/>
  <c r="Q315" i="1"/>
  <c r="CX584" i="3"/>
  <c r="CX588" i="3"/>
  <c r="CX585" i="3"/>
  <c r="CX589" i="3"/>
  <c r="CX583" i="3"/>
  <c r="CX587" i="3"/>
  <c r="CX586" i="3"/>
  <c r="CX590" i="3"/>
  <c r="I314" i="1"/>
  <c r="CY309" i="1"/>
  <c r="X309" i="1" s="1"/>
  <c r="GM309" i="1" s="1"/>
  <c r="CZ309" i="1"/>
  <c r="Y309" i="1" s="1"/>
  <c r="CZ308" i="1"/>
  <c r="Y308" i="1" s="1"/>
  <c r="CY308" i="1"/>
  <c r="X308" i="1" s="1"/>
  <c r="CP307" i="1"/>
  <c r="O307" i="1" s="1"/>
  <c r="AB306" i="1"/>
  <c r="CQ306" i="1"/>
  <c r="P306" i="1" s="1"/>
  <c r="CP306" i="1" s="1"/>
  <c r="O306" i="1" s="1"/>
  <c r="CP305" i="1"/>
  <c r="O305" i="1" s="1"/>
  <c r="CY304" i="1"/>
  <c r="X304" i="1" s="1"/>
  <c r="AD304" i="1"/>
  <c r="CR304" i="1" s="1"/>
  <c r="Q304" i="1" s="1"/>
  <c r="CP304" i="1" s="1"/>
  <c r="O304" i="1" s="1"/>
  <c r="CS304" i="1"/>
  <c r="R304" i="1" s="1"/>
  <c r="CZ303" i="1"/>
  <c r="Y303" i="1" s="1"/>
  <c r="CY303" i="1"/>
  <c r="X303" i="1" s="1"/>
  <c r="T301" i="1"/>
  <c r="U299" i="1"/>
  <c r="U297" i="1"/>
  <c r="W297" i="1"/>
  <c r="S297" i="1"/>
  <c r="CZ296" i="1"/>
  <c r="Y296" i="1" s="1"/>
  <c r="CY296" i="1"/>
  <c r="X296" i="1" s="1"/>
  <c r="S295" i="1"/>
  <c r="S294" i="1"/>
  <c r="V294" i="1"/>
  <c r="AD294" i="1"/>
  <c r="CS294" i="1"/>
  <c r="R294" i="1" s="1"/>
  <c r="GK294" i="1" s="1"/>
  <c r="P293" i="1"/>
  <c r="CX504" i="3"/>
  <c r="CX508" i="3"/>
  <c r="CX512" i="3"/>
  <c r="CX505" i="3"/>
  <c r="CX509" i="3"/>
  <c r="CX513" i="3"/>
  <c r="CX503" i="3"/>
  <c r="CX507" i="3"/>
  <c r="CX511" i="3"/>
  <c r="CX506" i="3"/>
  <c r="CX514" i="3"/>
  <c r="CX510" i="3"/>
  <c r="I295" i="1"/>
  <c r="I299" i="1"/>
  <c r="CP285" i="1"/>
  <c r="O285" i="1" s="1"/>
  <c r="CP281" i="1"/>
  <c r="O281" i="1" s="1"/>
  <c r="CX469" i="3"/>
  <c r="CX471" i="3"/>
  <c r="CX470" i="3"/>
  <c r="CY273" i="1"/>
  <c r="X273" i="1" s="1"/>
  <c r="GM273" i="1" s="1"/>
  <c r="CZ273" i="1"/>
  <c r="Y273" i="1" s="1"/>
  <c r="AB272" i="1"/>
  <c r="U271" i="1"/>
  <c r="W271" i="1"/>
  <c r="S271" i="1"/>
  <c r="CZ270" i="1"/>
  <c r="Y270" i="1" s="1"/>
  <c r="CY270" i="1"/>
  <c r="X270" i="1" s="1"/>
  <c r="P269" i="1"/>
  <c r="CY268" i="1"/>
  <c r="X268" i="1" s="1"/>
  <c r="AD268" i="1"/>
  <c r="CR268" i="1" s="1"/>
  <c r="Q268" i="1" s="1"/>
  <c r="CS268" i="1"/>
  <c r="R268" i="1" s="1"/>
  <c r="AB266" i="1"/>
  <c r="CQ266" i="1"/>
  <c r="P266" i="1" s="1"/>
  <c r="V265" i="1"/>
  <c r="P265" i="1"/>
  <c r="ET195" i="1"/>
  <c r="AB192" i="1"/>
  <c r="CR192" i="1"/>
  <c r="Q192" i="1" s="1"/>
  <c r="DZ195" i="1"/>
  <c r="ET30" i="1"/>
  <c r="ET224" i="1"/>
  <c r="GN154" i="1"/>
  <c r="GM154" i="1"/>
  <c r="BZ30" i="1"/>
  <c r="CG157" i="1"/>
  <c r="AQ157" i="1"/>
  <c r="GN140" i="1"/>
  <c r="GM140" i="1"/>
  <c r="FQ30" i="1"/>
  <c r="GA157" i="1"/>
  <c r="EH157" i="1"/>
  <c r="GK117" i="1"/>
  <c r="CY117" i="1"/>
  <c r="X117" i="1" s="1"/>
  <c r="CZ106" i="1"/>
  <c r="Y106" i="1" s="1"/>
  <c r="CY106" i="1"/>
  <c r="X106" i="1" s="1"/>
  <c r="CX172" i="3"/>
  <c r="CX176" i="3"/>
  <c r="CX173" i="3"/>
  <c r="CX177" i="3"/>
  <c r="CX171" i="3"/>
  <c r="CX175" i="3"/>
  <c r="CX178" i="3"/>
  <c r="CX174" i="3"/>
  <c r="I82" i="1"/>
  <c r="GX82" i="1" s="1"/>
  <c r="V78" i="1"/>
  <c r="I80" i="1"/>
  <c r="GX78" i="1"/>
  <c r="AO390" i="1"/>
  <c r="CX712" i="3"/>
  <c r="CX716" i="3"/>
  <c r="CX720" i="3"/>
  <c r="CX713" i="3"/>
  <c r="CX717" i="3"/>
  <c r="CX715" i="3"/>
  <c r="CX718" i="3"/>
  <c r="CX714" i="3"/>
  <c r="CX719" i="3"/>
  <c r="CX680" i="3"/>
  <c r="CX684" i="3"/>
  <c r="CX677" i="3"/>
  <c r="CX681" i="3"/>
  <c r="CX683" i="3"/>
  <c r="CX678" i="3"/>
  <c r="CX682" i="3"/>
  <c r="CX679" i="3"/>
  <c r="CX664" i="3"/>
  <c r="CX668" i="3"/>
  <c r="CX665" i="3"/>
  <c r="CX667" i="3"/>
  <c r="CX666" i="3"/>
  <c r="CX663" i="3"/>
  <c r="V322" i="1"/>
  <c r="R322" i="1"/>
  <c r="GK322" i="1" s="1"/>
  <c r="P321" i="1"/>
  <c r="CP321" i="1" s="1"/>
  <c r="O321" i="1" s="1"/>
  <c r="T320" i="1"/>
  <c r="AB320" i="1"/>
  <c r="CY319" i="1"/>
  <c r="X319" i="1" s="1"/>
  <c r="AD318" i="1"/>
  <c r="CR318" i="1" s="1"/>
  <c r="Q318" i="1" s="1"/>
  <c r="CP318" i="1" s="1"/>
  <c r="O318" i="1" s="1"/>
  <c r="T316" i="1"/>
  <c r="AB316" i="1"/>
  <c r="AB315" i="1"/>
  <c r="AB314" i="1"/>
  <c r="GX312" i="1"/>
  <c r="P312" i="1"/>
  <c r="CP312" i="1" s="1"/>
  <c r="O312" i="1" s="1"/>
  <c r="P311" i="1"/>
  <c r="AB305" i="1"/>
  <c r="T302" i="1"/>
  <c r="I301" i="1"/>
  <c r="P301" i="1" s="1"/>
  <c r="AB300" i="1"/>
  <c r="CQ300" i="1"/>
  <c r="P300" i="1" s="1"/>
  <c r="CP300" i="1" s="1"/>
  <c r="O300" i="1" s="1"/>
  <c r="V299" i="1"/>
  <c r="AB299" i="1"/>
  <c r="T297" i="1"/>
  <c r="Q297" i="1"/>
  <c r="W295" i="1"/>
  <c r="R295" i="1"/>
  <c r="GK295" i="1" s="1"/>
  <c r="U295" i="1"/>
  <c r="Q295" i="1"/>
  <c r="W294" i="1"/>
  <c r="U293" i="1"/>
  <c r="W293" i="1"/>
  <c r="S293" i="1"/>
  <c r="CZ292" i="1"/>
  <c r="Y292" i="1" s="1"/>
  <c r="CY292" i="1"/>
  <c r="X292" i="1" s="1"/>
  <c r="P291" i="1"/>
  <c r="AD290" i="1"/>
  <c r="CR290" i="1" s="1"/>
  <c r="Q290" i="1" s="1"/>
  <c r="CS290" i="1"/>
  <c r="R290" i="1" s="1"/>
  <c r="AB288" i="1"/>
  <c r="CQ288" i="1"/>
  <c r="P288" i="1" s="1"/>
  <c r="CP288" i="1" s="1"/>
  <c r="O288" i="1" s="1"/>
  <c r="CP287" i="1"/>
  <c r="O287" i="1" s="1"/>
  <c r="CY286" i="1"/>
  <c r="X286" i="1" s="1"/>
  <c r="AD286" i="1"/>
  <c r="CR286" i="1" s="1"/>
  <c r="Q286" i="1" s="1"/>
  <c r="CP286" i="1" s="1"/>
  <c r="O286" i="1" s="1"/>
  <c r="CS286" i="1"/>
  <c r="R286" i="1" s="1"/>
  <c r="AB285" i="1"/>
  <c r="CZ284" i="1"/>
  <c r="Y284" i="1" s="1"/>
  <c r="CY284" i="1"/>
  <c r="X284" i="1" s="1"/>
  <c r="P283" i="1"/>
  <c r="AD282" i="1"/>
  <c r="CS282" i="1"/>
  <c r="R282" i="1" s="1"/>
  <c r="CY282" i="1" s="1"/>
  <c r="X282" i="1" s="1"/>
  <c r="AB281" i="1"/>
  <c r="CZ280" i="1"/>
  <c r="Y280" i="1" s="1"/>
  <c r="CY280" i="1"/>
  <c r="X280" i="1" s="1"/>
  <c r="P279" i="1"/>
  <c r="AD278" i="1"/>
  <c r="CR278" i="1" s="1"/>
  <c r="Q278" i="1" s="1"/>
  <c r="CP278" i="1" s="1"/>
  <c r="O278" i="1" s="1"/>
  <c r="CS278" i="1"/>
  <c r="R278" i="1" s="1"/>
  <c r="CZ277" i="1"/>
  <c r="Y277" i="1" s="1"/>
  <c r="CY277" i="1"/>
  <c r="X277" i="1" s="1"/>
  <c r="AB274" i="1"/>
  <c r="CQ274" i="1"/>
  <c r="P274" i="1" s="1"/>
  <c r="CP274" i="1" s="1"/>
  <c r="O274" i="1" s="1"/>
  <c r="CP272" i="1"/>
  <c r="O272" i="1" s="1"/>
  <c r="T271" i="1"/>
  <c r="Q271" i="1"/>
  <c r="U269" i="1"/>
  <c r="W269" i="1"/>
  <c r="S269" i="1"/>
  <c r="AB268" i="1"/>
  <c r="P267" i="1"/>
  <c r="T265" i="1"/>
  <c r="EL195" i="1"/>
  <c r="CS192" i="1"/>
  <c r="R192" i="1" s="1"/>
  <c r="GK192" i="1" s="1"/>
  <c r="CD188" i="1"/>
  <c r="AU195" i="1"/>
  <c r="CZ190" i="1"/>
  <c r="Y190" i="1" s="1"/>
  <c r="AP30" i="1"/>
  <c r="F166" i="1"/>
  <c r="GN148" i="1"/>
  <c r="GM148" i="1"/>
  <c r="CZ145" i="1"/>
  <c r="Y145" i="1" s="1"/>
  <c r="CY145" i="1"/>
  <c r="X145" i="1" s="1"/>
  <c r="CP142" i="1"/>
  <c r="O142" i="1" s="1"/>
  <c r="P137" i="1"/>
  <c r="AD120" i="1"/>
  <c r="CR120" i="1" s="1"/>
  <c r="Q120" i="1" s="1"/>
  <c r="CS120" i="1"/>
  <c r="R120" i="1" s="1"/>
  <c r="AB112" i="1"/>
  <c r="CQ112" i="1"/>
  <c r="P112" i="1" s="1"/>
  <c r="CP112" i="1" s="1"/>
  <c r="O112" i="1" s="1"/>
  <c r="CR111" i="1"/>
  <c r="Q111" i="1" s="1"/>
  <c r="AB111" i="1"/>
  <c r="CX600" i="3"/>
  <c r="CX604" i="3"/>
  <c r="CX601" i="3"/>
  <c r="CX605" i="3"/>
  <c r="CX603" i="3"/>
  <c r="CX606" i="3"/>
  <c r="CX602" i="3"/>
  <c r="CX599" i="3"/>
  <c r="I302" i="1"/>
  <c r="S302" i="1" s="1"/>
  <c r="I298" i="1"/>
  <c r="T298" i="1" s="1"/>
  <c r="CX500" i="3"/>
  <c r="CX497" i="3"/>
  <c r="CX501" i="3"/>
  <c r="CX499" i="3"/>
  <c r="CX502" i="3"/>
  <c r="CX498" i="3"/>
  <c r="CX484" i="3"/>
  <c r="CX488" i="3"/>
  <c r="CX485" i="3"/>
  <c r="CX483" i="3"/>
  <c r="CX487" i="3"/>
  <c r="CX486" i="3"/>
  <c r="CX482" i="3"/>
  <c r="P228" i="1"/>
  <c r="GD188" i="1"/>
  <c r="EU195" i="1"/>
  <c r="EG188" i="1"/>
  <c r="P199" i="1"/>
  <c r="BB195" i="1"/>
  <c r="AT195" i="1"/>
  <c r="T193" i="1"/>
  <c r="AB193" i="1"/>
  <c r="T192" i="1"/>
  <c r="AG195" i="1" s="1"/>
  <c r="W192" i="1"/>
  <c r="AJ195" i="1" s="1"/>
  <c r="S192" i="1"/>
  <c r="AT157" i="1"/>
  <c r="CP150" i="1"/>
  <c r="O150" i="1" s="1"/>
  <c r="AB149" i="1"/>
  <c r="CQ149" i="1"/>
  <c r="P149" i="1" s="1"/>
  <c r="CP149" i="1" s="1"/>
  <c r="O149" i="1" s="1"/>
  <c r="CY147" i="1"/>
  <c r="X147" i="1" s="1"/>
  <c r="AD147" i="1"/>
  <c r="CR147" i="1" s="1"/>
  <c r="Q147" i="1" s="1"/>
  <c r="CP147" i="1" s="1"/>
  <c r="O147" i="1" s="1"/>
  <c r="CS147" i="1"/>
  <c r="R147" i="1" s="1"/>
  <c r="AB146" i="1"/>
  <c r="CP143" i="1"/>
  <c r="O143" i="1" s="1"/>
  <c r="CZ142" i="1"/>
  <c r="Y142" i="1" s="1"/>
  <c r="AB141" i="1"/>
  <c r="CQ141" i="1"/>
  <c r="P141" i="1" s="1"/>
  <c r="CP141" i="1" s="1"/>
  <c r="O141" i="1" s="1"/>
  <c r="CY139" i="1"/>
  <c r="X139" i="1" s="1"/>
  <c r="AD139" i="1"/>
  <c r="CR139" i="1" s="1"/>
  <c r="Q139" i="1" s="1"/>
  <c r="CS139" i="1"/>
  <c r="R139" i="1" s="1"/>
  <c r="AB138" i="1"/>
  <c r="W137" i="1"/>
  <c r="R137" i="1"/>
  <c r="GK137" i="1" s="1"/>
  <c r="V135" i="1"/>
  <c r="T133" i="1"/>
  <c r="CY127" i="1"/>
  <c r="X127" i="1" s="1"/>
  <c r="CZ127" i="1"/>
  <c r="Y127" i="1" s="1"/>
  <c r="AB108" i="1"/>
  <c r="CQ108" i="1"/>
  <c r="P108" i="1" s="1"/>
  <c r="CP108" i="1" s="1"/>
  <c r="O108" i="1" s="1"/>
  <c r="CR107" i="1"/>
  <c r="Q107" i="1" s="1"/>
  <c r="AB107" i="1"/>
  <c r="U98" i="1"/>
  <c r="CZ79" i="1"/>
  <c r="Y79" i="1" s="1"/>
  <c r="CY79" i="1"/>
  <c r="X79" i="1" s="1"/>
  <c r="CX516" i="3"/>
  <c r="CX520" i="3"/>
  <c r="CX524" i="3"/>
  <c r="CX517" i="3"/>
  <c r="CX521" i="3"/>
  <c r="CX525" i="3"/>
  <c r="CX515" i="3"/>
  <c r="CX519" i="3"/>
  <c r="CX523" i="3"/>
  <c r="CX518" i="3"/>
  <c r="CX522" i="3"/>
  <c r="CX526" i="3"/>
  <c r="CX472" i="3"/>
  <c r="CX473" i="3"/>
  <c r="CX474" i="3"/>
  <c r="CX427" i="3"/>
  <c r="CX428" i="3"/>
  <c r="CX424" i="3"/>
  <c r="CX429" i="3"/>
  <c r="CX426" i="3"/>
  <c r="CX430" i="3"/>
  <c r="CX425" i="3"/>
  <c r="CX415" i="3"/>
  <c r="CX416" i="3"/>
  <c r="U265" i="1"/>
  <c r="Q265" i="1"/>
  <c r="FR188" i="1"/>
  <c r="EI195" i="1"/>
  <c r="BY188" i="1"/>
  <c r="CI195" i="1"/>
  <c r="AP195" i="1"/>
  <c r="DY195" i="1"/>
  <c r="AH195" i="1"/>
  <c r="AD195" i="1"/>
  <c r="CP190" i="1"/>
  <c r="O190" i="1" s="1"/>
  <c r="BB30" i="1"/>
  <c r="BB224" i="1"/>
  <c r="F170" i="1"/>
  <c r="AB151" i="1"/>
  <c r="CQ151" i="1"/>
  <c r="P151" i="1" s="1"/>
  <c r="CP151" i="1" s="1"/>
  <c r="O151" i="1" s="1"/>
  <c r="CY150" i="1"/>
  <c r="X150" i="1" s="1"/>
  <c r="AD150" i="1"/>
  <c r="CR150" i="1" s="1"/>
  <c r="Q150" i="1" s="1"/>
  <c r="CS150" i="1"/>
  <c r="R150" i="1" s="1"/>
  <c r="CZ149" i="1"/>
  <c r="Y149" i="1" s="1"/>
  <c r="CY149" i="1"/>
  <c r="X149" i="1" s="1"/>
  <c r="AB145" i="1"/>
  <c r="CQ145" i="1"/>
  <c r="P145" i="1" s="1"/>
  <c r="CP145" i="1" s="1"/>
  <c r="O145" i="1" s="1"/>
  <c r="CP144" i="1"/>
  <c r="O144" i="1" s="1"/>
  <c r="CY143" i="1"/>
  <c r="X143" i="1" s="1"/>
  <c r="AD143" i="1"/>
  <c r="CR143" i="1" s="1"/>
  <c r="Q143" i="1" s="1"/>
  <c r="CS143" i="1"/>
  <c r="R143" i="1" s="1"/>
  <c r="AB142" i="1"/>
  <c r="CZ141" i="1"/>
  <c r="Y141" i="1" s="1"/>
  <c r="CY141" i="1"/>
  <c r="X141" i="1" s="1"/>
  <c r="CP139" i="1"/>
  <c r="O139" i="1" s="1"/>
  <c r="CP128" i="1"/>
  <c r="O128" i="1" s="1"/>
  <c r="CZ124" i="1"/>
  <c r="Y124" i="1" s="1"/>
  <c r="CY124" i="1"/>
  <c r="X124" i="1" s="1"/>
  <c r="CZ122" i="1"/>
  <c r="Y122" i="1" s="1"/>
  <c r="CY122" i="1"/>
  <c r="X122" i="1" s="1"/>
  <c r="CY120" i="1"/>
  <c r="X120" i="1" s="1"/>
  <c r="CY116" i="1"/>
  <c r="X116" i="1" s="1"/>
  <c r="CR115" i="1"/>
  <c r="Q115" i="1" s="1"/>
  <c r="AB115" i="1"/>
  <c r="CZ110" i="1"/>
  <c r="Y110" i="1" s="1"/>
  <c r="CY110" i="1"/>
  <c r="X110" i="1" s="1"/>
  <c r="GM103" i="1"/>
  <c r="CR92" i="1"/>
  <c r="Q92" i="1" s="1"/>
  <c r="AB92" i="1"/>
  <c r="FU157" i="1"/>
  <c r="CX592" i="3"/>
  <c r="CX596" i="3"/>
  <c r="CX593" i="3"/>
  <c r="CX597" i="3"/>
  <c r="CX591" i="3"/>
  <c r="CX595" i="3"/>
  <c r="CX598" i="3"/>
  <c r="CX594" i="3"/>
  <c r="CX492" i="3"/>
  <c r="CX496" i="3"/>
  <c r="CX493" i="3"/>
  <c r="CX491" i="3"/>
  <c r="CX495" i="3"/>
  <c r="CX494" i="3"/>
  <c r="CX476" i="3"/>
  <c r="CX480" i="3"/>
  <c r="CX477" i="3"/>
  <c r="CX481" i="3"/>
  <c r="CX475" i="3"/>
  <c r="CX479" i="3"/>
  <c r="CX478" i="3"/>
  <c r="FY195" i="1"/>
  <c r="DN195" i="1"/>
  <c r="CL188" i="1"/>
  <c r="BC195" i="1"/>
  <c r="AO188" i="1"/>
  <c r="F199" i="1"/>
  <c r="AO224" i="1"/>
  <c r="GX193" i="1"/>
  <c r="GB195" i="1" s="1"/>
  <c r="P193" i="1"/>
  <c r="P192" i="1"/>
  <c r="CP192" i="1" s="1"/>
  <c r="O192" i="1" s="1"/>
  <c r="AD191" i="1"/>
  <c r="CS191" i="1"/>
  <c r="R191" i="1" s="1"/>
  <c r="AB190" i="1"/>
  <c r="GD30" i="1"/>
  <c r="EU157" i="1"/>
  <c r="CL30" i="1"/>
  <c r="BC157" i="1"/>
  <c r="GM152" i="1"/>
  <c r="AB150" i="1"/>
  <c r="CP146" i="1"/>
  <c r="O146" i="1" s="1"/>
  <c r="AB144" i="1"/>
  <c r="AB143" i="1"/>
  <c r="CP138" i="1"/>
  <c r="O138" i="1" s="1"/>
  <c r="AD136" i="1"/>
  <c r="CR136" i="1" s="1"/>
  <c r="Q136" i="1" s="1"/>
  <c r="CS136" i="1"/>
  <c r="R136" i="1" s="1"/>
  <c r="R135" i="1"/>
  <c r="GK135" i="1" s="1"/>
  <c r="CY131" i="1"/>
  <c r="X131" i="1" s="1"/>
  <c r="CZ131" i="1"/>
  <c r="Y131" i="1" s="1"/>
  <c r="CX292" i="3"/>
  <c r="CX296" i="3"/>
  <c r="CX293" i="3"/>
  <c r="CX297" i="3"/>
  <c r="CX291" i="3"/>
  <c r="CX295" i="3"/>
  <c r="CX290" i="3"/>
  <c r="CX294" i="3"/>
  <c r="CX298" i="3"/>
  <c r="I121" i="1"/>
  <c r="GX119" i="1"/>
  <c r="I123" i="1"/>
  <c r="W123" i="1" s="1"/>
  <c r="CP117" i="1"/>
  <c r="O117" i="1" s="1"/>
  <c r="CZ114" i="1"/>
  <c r="Y114" i="1" s="1"/>
  <c r="CY114" i="1"/>
  <c r="X114" i="1" s="1"/>
  <c r="AD102" i="1"/>
  <c r="CR102" i="1" s="1"/>
  <c r="Q102" i="1" s="1"/>
  <c r="CS102" i="1"/>
  <c r="R102" i="1" s="1"/>
  <c r="CR86" i="1"/>
  <c r="Q86" i="1" s="1"/>
  <c r="AB86" i="1"/>
  <c r="CX411" i="3"/>
  <c r="CX412" i="3"/>
  <c r="CX410" i="3"/>
  <c r="CX409" i="3"/>
  <c r="CX401" i="3"/>
  <c r="CX402" i="3"/>
  <c r="CX400" i="3"/>
  <c r="F161" i="1"/>
  <c r="CI157" i="1"/>
  <c r="CX385" i="3"/>
  <c r="CX387" i="3"/>
  <c r="CX391" i="3"/>
  <c r="CX386" i="3"/>
  <c r="CX392" i="3"/>
  <c r="CX388" i="3"/>
  <c r="CX390" i="3"/>
  <c r="CX389" i="3"/>
  <c r="CX372" i="3"/>
  <c r="CX376" i="3"/>
  <c r="CX373" i="3"/>
  <c r="CX371" i="3"/>
  <c r="CX375" i="3"/>
  <c r="CX370" i="3"/>
  <c r="CX374" i="3"/>
  <c r="CX360" i="3"/>
  <c r="CX357" i="3"/>
  <c r="CX361" i="3"/>
  <c r="CX359" i="3"/>
  <c r="CX358" i="3"/>
  <c r="CX362" i="3"/>
  <c r="S137" i="1"/>
  <c r="T135" i="1"/>
  <c r="Q135" i="1"/>
  <c r="W133" i="1"/>
  <c r="AB132" i="1"/>
  <c r="P131" i="1"/>
  <c r="CP131" i="1" s="1"/>
  <c r="O131" i="1" s="1"/>
  <c r="AB131" i="1"/>
  <c r="AD130" i="1"/>
  <c r="CR130" i="1" s="1"/>
  <c r="Q130" i="1" s="1"/>
  <c r="CS130" i="1"/>
  <c r="R130" i="1" s="1"/>
  <c r="CY130" i="1" s="1"/>
  <c r="X130" i="1" s="1"/>
  <c r="AB129" i="1"/>
  <c r="P127" i="1"/>
  <c r="CP127" i="1" s="1"/>
  <c r="O127" i="1" s="1"/>
  <c r="AB127" i="1"/>
  <c r="AB125" i="1"/>
  <c r="AB123" i="1"/>
  <c r="T119" i="1"/>
  <c r="Q119" i="1"/>
  <c r="CZ117" i="1"/>
  <c r="Y117" i="1" s="1"/>
  <c r="T116" i="1"/>
  <c r="W115" i="1"/>
  <c r="S115" i="1"/>
  <c r="U111" i="1"/>
  <c r="W111" i="1"/>
  <c r="S111" i="1"/>
  <c r="U107" i="1"/>
  <c r="W107" i="1"/>
  <c r="S107" i="1"/>
  <c r="AD104" i="1"/>
  <c r="CR104" i="1" s="1"/>
  <c r="Q104" i="1" s="1"/>
  <c r="CS104" i="1"/>
  <c r="R104" i="1" s="1"/>
  <c r="CY104" i="1" s="1"/>
  <c r="X104" i="1" s="1"/>
  <c r="CX248" i="3"/>
  <c r="CX252" i="3"/>
  <c r="CX249" i="3"/>
  <c r="CX247" i="3"/>
  <c r="CX251" i="3"/>
  <c r="CX250" i="3"/>
  <c r="I105" i="1"/>
  <c r="CQ99" i="1"/>
  <c r="P99" i="1" s="1"/>
  <c r="CP99" i="1" s="1"/>
  <c r="O99" i="1" s="1"/>
  <c r="AB99" i="1"/>
  <c r="AD97" i="1"/>
  <c r="CR97" i="1" s="1"/>
  <c r="Q97" i="1" s="1"/>
  <c r="CS97" i="1"/>
  <c r="R97" i="1" s="1"/>
  <c r="CY97" i="1" s="1"/>
  <c r="X97" i="1" s="1"/>
  <c r="P96" i="1"/>
  <c r="CX220" i="3"/>
  <c r="CX224" i="3"/>
  <c r="CX228" i="3"/>
  <c r="CX217" i="3"/>
  <c r="CX221" i="3"/>
  <c r="CX225" i="3"/>
  <c r="CX219" i="3"/>
  <c r="CX223" i="3"/>
  <c r="CX227" i="3"/>
  <c r="CX226" i="3"/>
  <c r="CX222" i="3"/>
  <c r="CX218" i="3"/>
  <c r="I98" i="1"/>
  <c r="P98" i="1" s="1"/>
  <c r="GX94" i="1"/>
  <c r="I96" i="1"/>
  <c r="I100" i="1"/>
  <c r="P100" i="1" s="1"/>
  <c r="U89" i="1"/>
  <c r="GX88" i="1"/>
  <c r="U88" i="1"/>
  <c r="P88" i="1"/>
  <c r="CZ87" i="1"/>
  <c r="Y87" i="1" s="1"/>
  <c r="CY87" i="1"/>
  <c r="X87" i="1" s="1"/>
  <c r="CP85" i="1"/>
  <c r="O85" i="1" s="1"/>
  <c r="R78" i="1"/>
  <c r="GK78" i="1" s="1"/>
  <c r="V137" i="1"/>
  <c r="U137" i="1"/>
  <c r="Q137" i="1"/>
  <c r="AB136" i="1"/>
  <c r="P135" i="1"/>
  <c r="CP135" i="1" s="1"/>
  <c r="O135" i="1" s="1"/>
  <c r="CY134" i="1"/>
  <c r="X134" i="1" s="1"/>
  <c r="AD134" i="1"/>
  <c r="CR134" i="1" s="1"/>
  <c r="Q134" i="1" s="1"/>
  <c r="CP134" i="1" s="1"/>
  <c r="O134" i="1" s="1"/>
  <c r="CS134" i="1"/>
  <c r="R134" i="1" s="1"/>
  <c r="CP130" i="1"/>
  <c r="O130" i="1" s="1"/>
  <c r="AB124" i="1"/>
  <c r="CQ124" i="1"/>
  <c r="P124" i="1" s="1"/>
  <c r="CP124" i="1" s="1"/>
  <c r="O124" i="1" s="1"/>
  <c r="Q123" i="1"/>
  <c r="W121" i="1"/>
  <c r="R121" i="1"/>
  <c r="GK121" i="1" s="1"/>
  <c r="U121" i="1"/>
  <c r="Q121" i="1"/>
  <c r="AB120" i="1"/>
  <c r="P119" i="1"/>
  <c r="AD118" i="1"/>
  <c r="CR118" i="1" s="1"/>
  <c r="Q118" i="1" s="1"/>
  <c r="CP118" i="1" s="1"/>
  <c r="O118" i="1" s="1"/>
  <c r="CS118" i="1"/>
  <c r="R118" i="1" s="1"/>
  <c r="CY118" i="1" s="1"/>
  <c r="X118" i="1" s="1"/>
  <c r="AB117" i="1"/>
  <c r="W116" i="1"/>
  <c r="AB116" i="1"/>
  <c r="CP115" i="1"/>
  <c r="O115" i="1" s="1"/>
  <c r="AB114" i="1"/>
  <c r="CQ114" i="1"/>
  <c r="P114" i="1" s="1"/>
  <c r="CP114" i="1" s="1"/>
  <c r="O114" i="1" s="1"/>
  <c r="CP113" i="1"/>
  <c r="O113" i="1" s="1"/>
  <c r="AB110" i="1"/>
  <c r="CQ110" i="1"/>
  <c r="P110" i="1" s="1"/>
  <c r="CP110" i="1" s="1"/>
  <c r="O110" i="1" s="1"/>
  <c r="CP109" i="1"/>
  <c r="O109" i="1" s="1"/>
  <c r="AB106" i="1"/>
  <c r="CQ106" i="1"/>
  <c r="P106" i="1" s="1"/>
  <c r="CP106" i="1" s="1"/>
  <c r="O106" i="1" s="1"/>
  <c r="AB105" i="1"/>
  <c r="CP104" i="1"/>
  <c r="O104" i="1" s="1"/>
  <c r="CY103" i="1"/>
  <c r="X103" i="1" s="1"/>
  <c r="GN103" i="1" s="1"/>
  <c r="CZ103" i="1"/>
  <c r="Y103" i="1" s="1"/>
  <c r="AB102" i="1"/>
  <c r="GX100" i="1"/>
  <c r="V98" i="1"/>
  <c r="CZ91" i="1"/>
  <c r="Y91" i="1" s="1"/>
  <c r="CY91" i="1"/>
  <c r="X91" i="1" s="1"/>
  <c r="Q90" i="1"/>
  <c r="AB87" i="1"/>
  <c r="CQ87" i="1"/>
  <c r="P87" i="1" s="1"/>
  <c r="CP87" i="1" s="1"/>
  <c r="O87" i="1" s="1"/>
  <c r="AD81" i="1"/>
  <c r="CS81" i="1"/>
  <c r="R81" i="1" s="1"/>
  <c r="GK81" i="1" s="1"/>
  <c r="V80" i="1"/>
  <c r="CR80" i="1"/>
  <c r="Q80" i="1" s="1"/>
  <c r="AB80" i="1"/>
  <c r="CX399" i="3"/>
  <c r="CX397" i="3"/>
  <c r="CX398" i="3"/>
  <c r="P161" i="1"/>
  <c r="CX380" i="3"/>
  <c r="CX384" i="3"/>
  <c r="CX377" i="3"/>
  <c r="CX381" i="3"/>
  <c r="CX379" i="3"/>
  <c r="CX383" i="3"/>
  <c r="CX382" i="3"/>
  <c r="CX378" i="3"/>
  <c r="CX364" i="3"/>
  <c r="CX368" i="3"/>
  <c r="CX365" i="3"/>
  <c r="CX369" i="3"/>
  <c r="CX363" i="3"/>
  <c r="CX367" i="3"/>
  <c r="CX366" i="3"/>
  <c r="AB137" i="1"/>
  <c r="CP136" i="1"/>
  <c r="O136" i="1" s="1"/>
  <c r="U135" i="1"/>
  <c r="W135" i="1"/>
  <c r="S135" i="1"/>
  <c r="AB134" i="1"/>
  <c r="S133" i="1"/>
  <c r="CY132" i="1"/>
  <c r="X132" i="1" s="1"/>
  <c r="AD132" i="1"/>
  <c r="CR132" i="1" s="1"/>
  <c r="Q132" i="1" s="1"/>
  <c r="CP132" i="1" s="1"/>
  <c r="O132" i="1" s="1"/>
  <c r="CS132" i="1"/>
  <c r="R132" i="1" s="1"/>
  <c r="CX328" i="3"/>
  <c r="CX332" i="3"/>
  <c r="CX336" i="3"/>
  <c r="CX329" i="3"/>
  <c r="CX333" i="3"/>
  <c r="CX337" i="3"/>
  <c r="CX331" i="3"/>
  <c r="CX335" i="3"/>
  <c r="CX338" i="3"/>
  <c r="CX334" i="3"/>
  <c r="CX330" i="3"/>
  <c r="I133" i="1"/>
  <c r="GX133" i="1" s="1"/>
  <c r="CP129" i="1"/>
  <c r="O129" i="1" s="1"/>
  <c r="CY128" i="1"/>
  <c r="X128" i="1" s="1"/>
  <c r="AD128" i="1"/>
  <c r="CR128" i="1" s="1"/>
  <c r="Q128" i="1" s="1"/>
  <c r="CS128" i="1"/>
  <c r="R128" i="1" s="1"/>
  <c r="AB126" i="1"/>
  <c r="CQ126" i="1"/>
  <c r="P126" i="1" s="1"/>
  <c r="CP126" i="1" s="1"/>
  <c r="O126" i="1" s="1"/>
  <c r="CP125" i="1"/>
  <c r="O125" i="1" s="1"/>
  <c r="AB122" i="1"/>
  <c r="CQ122" i="1"/>
  <c r="P122" i="1" s="1"/>
  <c r="CP122" i="1" s="1"/>
  <c r="O122" i="1" s="1"/>
  <c r="V121" i="1"/>
  <c r="AB121" i="1"/>
  <c r="CP120" i="1"/>
  <c r="O120" i="1" s="1"/>
  <c r="U119" i="1"/>
  <c r="W119" i="1"/>
  <c r="S119" i="1"/>
  <c r="GX116" i="1"/>
  <c r="P116" i="1"/>
  <c r="CP116" i="1" s="1"/>
  <c r="O116" i="1" s="1"/>
  <c r="T115" i="1"/>
  <c r="AB113" i="1"/>
  <c r="CZ112" i="1"/>
  <c r="Y112" i="1" s="1"/>
  <c r="CY112" i="1"/>
  <c r="X112" i="1" s="1"/>
  <c r="P111" i="1"/>
  <c r="CP111" i="1" s="1"/>
  <c r="O111" i="1" s="1"/>
  <c r="AB109" i="1"/>
  <c r="CZ108" i="1"/>
  <c r="Y108" i="1" s="1"/>
  <c r="CY108" i="1"/>
  <c r="X108" i="1" s="1"/>
  <c r="P107" i="1"/>
  <c r="CP107" i="1" s="1"/>
  <c r="O107" i="1" s="1"/>
  <c r="CP102" i="1"/>
  <c r="O102" i="1" s="1"/>
  <c r="AB83" i="1"/>
  <c r="CQ83" i="1"/>
  <c r="P83" i="1" s="1"/>
  <c r="CP83" i="1" s="1"/>
  <c r="O83" i="1" s="1"/>
  <c r="U78" i="1"/>
  <c r="P78" i="1"/>
  <c r="CR76" i="1"/>
  <c r="Q76" i="1" s="1"/>
  <c r="CP76" i="1" s="1"/>
  <c r="O76" i="1" s="1"/>
  <c r="AB76" i="1"/>
  <c r="AD62" i="1"/>
  <c r="CR62" i="1" s="1"/>
  <c r="Q62" i="1" s="1"/>
  <c r="CS62" i="1"/>
  <c r="R62" i="1" s="1"/>
  <c r="CX352" i="3"/>
  <c r="CX356" i="3"/>
  <c r="CX353" i="3"/>
  <c r="CX351" i="3"/>
  <c r="CX355" i="3"/>
  <c r="CX354" i="3"/>
  <c r="CX340" i="3"/>
  <c r="CX344" i="3"/>
  <c r="CX341" i="3"/>
  <c r="CX339" i="3"/>
  <c r="CX343" i="3"/>
  <c r="CX342" i="3"/>
  <c r="CX320" i="3"/>
  <c r="CX324" i="3"/>
  <c r="CX317" i="3"/>
  <c r="CX321" i="3"/>
  <c r="CX325" i="3"/>
  <c r="CX319" i="3"/>
  <c r="CX323" i="3"/>
  <c r="CX327" i="3"/>
  <c r="CX322" i="3"/>
  <c r="CX326" i="3"/>
  <c r="CX318" i="3"/>
  <c r="CX284" i="3"/>
  <c r="CX288" i="3"/>
  <c r="CX281" i="3"/>
  <c r="CX285" i="3"/>
  <c r="CX289" i="3"/>
  <c r="CX283" i="3"/>
  <c r="CX287" i="3"/>
  <c r="CX286" i="3"/>
  <c r="CX282" i="3"/>
  <c r="CX244" i="3"/>
  <c r="CX241" i="3"/>
  <c r="CX245" i="3"/>
  <c r="CX243" i="3"/>
  <c r="CX242" i="3"/>
  <c r="CX246" i="3"/>
  <c r="R98" i="1"/>
  <c r="GK98" i="1" s="1"/>
  <c r="AB95" i="1"/>
  <c r="CQ95" i="1"/>
  <c r="P95" i="1" s="1"/>
  <c r="CP95" i="1" s="1"/>
  <c r="O95" i="1" s="1"/>
  <c r="T94" i="1"/>
  <c r="Q94" i="1"/>
  <c r="U92" i="1"/>
  <c r="W92" i="1"/>
  <c r="S92" i="1"/>
  <c r="S89" i="1"/>
  <c r="V89" i="1"/>
  <c r="AD89" i="1"/>
  <c r="CR89" i="1" s="1"/>
  <c r="Q89" i="1" s="1"/>
  <c r="CS89" i="1"/>
  <c r="R89" i="1" s="1"/>
  <c r="GK89" i="1" s="1"/>
  <c r="Q88" i="1"/>
  <c r="U86" i="1"/>
  <c r="W86" i="1"/>
  <c r="S86" i="1"/>
  <c r="AB85" i="1"/>
  <c r="Q82" i="1"/>
  <c r="W81" i="1"/>
  <c r="S81" i="1"/>
  <c r="W80" i="1"/>
  <c r="S80" i="1"/>
  <c r="Q78" i="1"/>
  <c r="AD77" i="1"/>
  <c r="CS77" i="1"/>
  <c r="R77" i="1" s="1"/>
  <c r="W76" i="1"/>
  <c r="S76" i="1"/>
  <c r="CZ75" i="1"/>
  <c r="Y75" i="1" s="1"/>
  <c r="CY75" i="1"/>
  <c r="X75" i="1" s="1"/>
  <c r="CY66" i="1"/>
  <c r="X66" i="1" s="1"/>
  <c r="R65" i="1"/>
  <c r="GK65" i="1" s="1"/>
  <c r="CZ64" i="1"/>
  <c r="Y64" i="1" s="1"/>
  <c r="CY64" i="1"/>
  <c r="X64" i="1" s="1"/>
  <c r="AB64" i="1"/>
  <c r="CQ64" i="1"/>
  <c r="P64" i="1" s="1"/>
  <c r="CP64" i="1" s="1"/>
  <c r="O64" i="1" s="1"/>
  <c r="GK63" i="1"/>
  <c r="CY63" i="1"/>
  <c r="X63" i="1" s="1"/>
  <c r="V57" i="1"/>
  <c r="CZ50" i="1"/>
  <c r="Y50" i="1" s="1"/>
  <c r="CY50" i="1"/>
  <c r="X50" i="1" s="1"/>
  <c r="AB50" i="1"/>
  <c r="CQ50" i="1"/>
  <c r="P50" i="1" s="1"/>
  <c r="GN46" i="1"/>
  <c r="GM46" i="1"/>
  <c r="CZ45" i="1"/>
  <c r="Y45" i="1" s="1"/>
  <c r="CY45" i="1"/>
  <c r="X45" i="1" s="1"/>
  <c r="AD44" i="1"/>
  <c r="CS44" i="1"/>
  <c r="R44" i="1" s="1"/>
  <c r="CX300" i="3"/>
  <c r="CX304" i="3"/>
  <c r="CX301" i="3"/>
  <c r="CX305" i="3"/>
  <c r="CX299" i="3"/>
  <c r="CX303" i="3"/>
  <c r="CX307" i="3"/>
  <c r="CX306" i="3"/>
  <c r="CX302" i="3"/>
  <c r="CX268" i="3"/>
  <c r="CX272" i="3"/>
  <c r="CX265" i="3"/>
  <c r="CX269" i="3"/>
  <c r="CX267" i="3"/>
  <c r="CX271" i="3"/>
  <c r="CX270" i="3"/>
  <c r="CX266" i="3"/>
  <c r="CX256" i="3"/>
  <c r="CX253" i="3"/>
  <c r="CX257" i="3"/>
  <c r="CX255" i="3"/>
  <c r="CX258" i="3"/>
  <c r="CX254" i="3"/>
  <c r="AB98" i="1"/>
  <c r="AB97" i="1"/>
  <c r="U96" i="1"/>
  <c r="W96" i="1"/>
  <c r="S96" i="1"/>
  <c r="CZ95" i="1"/>
  <c r="Y95" i="1" s="1"/>
  <c r="CY95" i="1"/>
  <c r="X95" i="1" s="1"/>
  <c r="P94" i="1"/>
  <c r="CY93" i="1"/>
  <c r="X93" i="1" s="1"/>
  <c r="AD93" i="1"/>
  <c r="CR93" i="1" s="1"/>
  <c r="Q93" i="1" s="1"/>
  <c r="CP93" i="1" s="1"/>
  <c r="O93" i="1" s="1"/>
  <c r="CS93" i="1"/>
  <c r="R93" i="1" s="1"/>
  <c r="AB91" i="1"/>
  <c r="CQ91" i="1"/>
  <c r="P91" i="1" s="1"/>
  <c r="CP91" i="1" s="1"/>
  <c r="O91" i="1" s="1"/>
  <c r="AB90" i="1"/>
  <c r="GX89" i="1"/>
  <c r="P89" i="1"/>
  <c r="CP89" i="1" s="1"/>
  <c r="O89" i="1" s="1"/>
  <c r="T88" i="1"/>
  <c r="CX204" i="3"/>
  <c r="CX208" i="3"/>
  <c r="CX205" i="3"/>
  <c r="CX209" i="3"/>
  <c r="CX203" i="3"/>
  <c r="CX207" i="3"/>
  <c r="CX206" i="3"/>
  <c r="I90" i="1"/>
  <c r="R90" i="1" s="1"/>
  <c r="GK90" i="1" s="1"/>
  <c r="CP84" i="1"/>
  <c r="O84" i="1" s="1"/>
  <c r="U80" i="1"/>
  <c r="P80" i="1"/>
  <c r="CP80" i="1" s="1"/>
  <c r="O80" i="1" s="1"/>
  <c r="AB79" i="1"/>
  <c r="CQ79" i="1"/>
  <c r="P79" i="1" s="1"/>
  <c r="CP79" i="1" s="1"/>
  <c r="O79" i="1" s="1"/>
  <c r="T78" i="1"/>
  <c r="AB75" i="1"/>
  <c r="CQ75" i="1"/>
  <c r="P75" i="1" s="1"/>
  <c r="CP75" i="1" s="1"/>
  <c r="O75" i="1" s="1"/>
  <c r="GN72" i="1"/>
  <c r="GM72" i="1"/>
  <c r="CZ68" i="1"/>
  <c r="Y68" i="1" s="1"/>
  <c r="CY68" i="1"/>
  <c r="X68" i="1" s="1"/>
  <c r="AB68" i="1"/>
  <c r="CQ68" i="1"/>
  <c r="P68" i="1" s="1"/>
  <c r="CP68" i="1" s="1"/>
  <c r="O68" i="1" s="1"/>
  <c r="GK67" i="1"/>
  <c r="CY67" i="1"/>
  <c r="X67" i="1" s="1"/>
  <c r="GM67" i="1" s="1"/>
  <c r="CY62" i="1"/>
  <c r="X62" i="1" s="1"/>
  <c r="CR53" i="1"/>
  <c r="Q53" i="1" s="1"/>
  <c r="AB53" i="1"/>
  <c r="CX308" i="3"/>
  <c r="CX312" i="3"/>
  <c r="CX316" i="3"/>
  <c r="CX309" i="3"/>
  <c r="CX313" i="3"/>
  <c r="CX311" i="3"/>
  <c r="CX315" i="3"/>
  <c r="CX310" i="3"/>
  <c r="CX314" i="3"/>
  <c r="CX276" i="3"/>
  <c r="CX280" i="3"/>
  <c r="CX273" i="3"/>
  <c r="CX277" i="3"/>
  <c r="CX275" i="3"/>
  <c r="CX279" i="3"/>
  <c r="CX274" i="3"/>
  <c r="CX278" i="3"/>
  <c r="CX260" i="3"/>
  <c r="CX264" i="3"/>
  <c r="CX261" i="3"/>
  <c r="CX259" i="3"/>
  <c r="CX263" i="3"/>
  <c r="CX262" i="3"/>
  <c r="S98" i="1"/>
  <c r="CP97" i="1"/>
  <c r="O97" i="1" s="1"/>
  <c r="T96" i="1"/>
  <c r="Q96" i="1"/>
  <c r="U94" i="1"/>
  <c r="W94" i="1"/>
  <c r="S94" i="1"/>
  <c r="P92" i="1"/>
  <c r="CP92" i="1" s="1"/>
  <c r="O92" i="1" s="1"/>
  <c r="T89" i="1"/>
  <c r="W88" i="1"/>
  <c r="S88" i="1"/>
  <c r="P86" i="1"/>
  <c r="CP86" i="1" s="1"/>
  <c r="O86" i="1" s="1"/>
  <c r="CY85" i="1"/>
  <c r="X85" i="1" s="1"/>
  <c r="AD85" i="1"/>
  <c r="CR85" i="1" s="1"/>
  <c r="Q85" i="1" s="1"/>
  <c r="CS85" i="1"/>
  <c r="R85" i="1" s="1"/>
  <c r="AB84" i="1"/>
  <c r="CZ83" i="1"/>
  <c r="Y83" i="1" s="1"/>
  <c r="CY83" i="1"/>
  <c r="X83" i="1" s="1"/>
  <c r="P81" i="1"/>
  <c r="T80" i="1"/>
  <c r="W78" i="1"/>
  <c r="S78" i="1"/>
  <c r="CY77" i="1"/>
  <c r="X77" i="1" s="1"/>
  <c r="T76" i="1"/>
  <c r="AD66" i="1"/>
  <c r="CR66" i="1" s="1"/>
  <c r="Q66" i="1" s="1"/>
  <c r="CS66" i="1"/>
  <c r="R66" i="1" s="1"/>
  <c r="GN63" i="1"/>
  <c r="GM63" i="1"/>
  <c r="CZ58" i="1"/>
  <c r="Y58" i="1" s="1"/>
  <c r="CY58" i="1"/>
  <c r="X58" i="1" s="1"/>
  <c r="T55" i="1"/>
  <c r="CR49" i="1"/>
  <c r="Q49" i="1" s="1"/>
  <c r="AB49" i="1"/>
  <c r="CZ43" i="1"/>
  <c r="Y43" i="1" s="1"/>
  <c r="CY43" i="1"/>
  <c r="X43" i="1" s="1"/>
  <c r="CY41" i="1"/>
  <c r="X41" i="1" s="1"/>
  <c r="CX196" i="3"/>
  <c r="CX200" i="3"/>
  <c r="CX197" i="3"/>
  <c r="CX201" i="3"/>
  <c r="CX195" i="3"/>
  <c r="CX199" i="3"/>
  <c r="CX198" i="3"/>
  <c r="CX202" i="3"/>
  <c r="CZ74" i="1"/>
  <c r="Y74" i="1" s="1"/>
  <c r="Q69" i="1"/>
  <c r="CP69" i="1" s="1"/>
  <c r="O69" i="1" s="1"/>
  <c r="CZ67" i="1"/>
  <c r="Y67" i="1" s="1"/>
  <c r="T65" i="1"/>
  <c r="Q65" i="1"/>
  <c r="CZ63" i="1"/>
  <c r="Y63" i="1" s="1"/>
  <c r="AB60" i="1"/>
  <c r="CQ60" i="1"/>
  <c r="P60" i="1" s="1"/>
  <c r="CP60" i="1" s="1"/>
  <c r="O60" i="1" s="1"/>
  <c r="I57" i="1"/>
  <c r="GX57" i="1" s="1"/>
  <c r="AB56" i="1"/>
  <c r="CQ56" i="1"/>
  <c r="P56" i="1" s="1"/>
  <c r="CP56" i="1" s="1"/>
  <c r="O56" i="1" s="1"/>
  <c r="V55" i="1"/>
  <c r="GX53" i="1"/>
  <c r="U53" i="1"/>
  <c r="W53" i="1"/>
  <c r="S53" i="1"/>
  <c r="GX49" i="1"/>
  <c r="U49" i="1"/>
  <c r="W49" i="1"/>
  <c r="S49" i="1"/>
  <c r="CY47" i="1"/>
  <c r="X47" i="1" s="1"/>
  <c r="AD41" i="1"/>
  <c r="CR41" i="1" s="1"/>
  <c r="Q41" i="1" s="1"/>
  <c r="CS41" i="1"/>
  <c r="R41" i="1" s="1"/>
  <c r="GK38" i="1"/>
  <c r="CY38" i="1"/>
  <c r="X38" i="1" s="1"/>
  <c r="AB38" i="1"/>
  <c r="CR38" i="1"/>
  <c r="Q38" i="1" s="1"/>
  <c r="CP36" i="1"/>
  <c r="O36" i="1" s="1"/>
  <c r="CX232" i="3"/>
  <c r="CX236" i="3"/>
  <c r="CX240" i="3"/>
  <c r="CX229" i="3"/>
  <c r="CX233" i="3"/>
  <c r="CX237" i="3"/>
  <c r="CX231" i="3"/>
  <c r="CX235" i="3"/>
  <c r="CX239" i="3"/>
  <c r="CX230" i="3"/>
  <c r="CX238" i="3"/>
  <c r="CX234" i="3"/>
  <c r="CX212" i="3"/>
  <c r="CX216" i="3"/>
  <c r="CX213" i="3"/>
  <c r="CX211" i="3"/>
  <c r="CX215" i="3"/>
  <c r="CX210" i="3"/>
  <c r="CX214" i="3"/>
  <c r="CX180" i="3"/>
  <c r="CX184" i="3"/>
  <c r="CX181" i="3"/>
  <c r="CX185" i="3"/>
  <c r="CX179" i="3"/>
  <c r="CX183" i="3"/>
  <c r="CX182" i="3"/>
  <c r="CX186" i="3"/>
  <c r="CP74" i="1"/>
  <c r="O74" i="1" s="1"/>
  <c r="CP70" i="1"/>
  <c r="O70" i="1" s="1"/>
  <c r="T69" i="1"/>
  <c r="AB67" i="1"/>
  <c r="AB66" i="1"/>
  <c r="P65" i="1"/>
  <c r="CP65" i="1" s="1"/>
  <c r="O65" i="1" s="1"/>
  <c r="AB63" i="1"/>
  <c r="AB62" i="1"/>
  <c r="CY61" i="1"/>
  <c r="X61" i="1" s="1"/>
  <c r="CZ61" i="1"/>
  <c r="Y61" i="1" s="1"/>
  <c r="CZ60" i="1"/>
  <c r="Y60" i="1" s="1"/>
  <c r="CY60" i="1"/>
  <c r="X60" i="1" s="1"/>
  <c r="U57" i="1"/>
  <c r="W57" i="1"/>
  <c r="S57" i="1"/>
  <c r="CZ56" i="1"/>
  <c r="Y56" i="1" s="1"/>
  <c r="CY56" i="1"/>
  <c r="X56" i="1" s="1"/>
  <c r="S55" i="1"/>
  <c r="AD54" i="1"/>
  <c r="CR54" i="1" s="1"/>
  <c r="Q54" i="1" s="1"/>
  <c r="CP54" i="1" s="1"/>
  <c r="O54" i="1" s="1"/>
  <c r="CS54" i="1"/>
  <c r="R54" i="1" s="1"/>
  <c r="CX96" i="3"/>
  <c r="CX93" i="3"/>
  <c r="CX97" i="3"/>
  <c r="CX95" i="3"/>
  <c r="CX98" i="3"/>
  <c r="CX94" i="3"/>
  <c r="I55" i="1"/>
  <c r="GX55" i="1" s="1"/>
  <c r="CP51" i="1"/>
  <c r="O51" i="1" s="1"/>
  <c r="CX80" i="3"/>
  <c r="CX84" i="3"/>
  <c r="CX81" i="3"/>
  <c r="CX79" i="3"/>
  <c r="CX83" i="3"/>
  <c r="CX82" i="3"/>
  <c r="CX78" i="3"/>
  <c r="GN40" i="1"/>
  <c r="GM40" i="1"/>
  <c r="CZ39" i="1"/>
  <c r="Y39" i="1" s="1"/>
  <c r="CY39" i="1"/>
  <c r="X39" i="1" s="1"/>
  <c r="CP38" i="1"/>
  <c r="O38" i="1" s="1"/>
  <c r="CX188" i="3"/>
  <c r="CX192" i="3"/>
  <c r="CX189" i="3"/>
  <c r="CX193" i="3"/>
  <c r="CX187" i="3"/>
  <c r="CX191" i="3"/>
  <c r="CX194" i="3"/>
  <c r="CX190" i="3"/>
  <c r="CY74" i="1"/>
  <c r="X74" i="1" s="1"/>
  <c r="CQ73" i="1"/>
  <c r="P73" i="1" s="1"/>
  <c r="CP73" i="1" s="1"/>
  <c r="O73" i="1" s="1"/>
  <c r="CY71" i="1"/>
  <c r="X71" i="1" s="1"/>
  <c r="AB70" i="1"/>
  <c r="W69" i="1"/>
  <c r="S69" i="1"/>
  <c r="CP66" i="1"/>
  <c r="O66" i="1" s="1"/>
  <c r="U65" i="1"/>
  <c r="W65" i="1"/>
  <c r="S65" i="1"/>
  <c r="CP62" i="1"/>
  <c r="O62" i="1" s="1"/>
  <c r="T61" i="1"/>
  <c r="Q61" i="1"/>
  <c r="CP61" i="1" s="1"/>
  <c r="O61" i="1" s="1"/>
  <c r="CY59" i="1"/>
  <c r="X59" i="1" s="1"/>
  <c r="GN59" i="1" s="1"/>
  <c r="CZ59" i="1"/>
  <c r="Y59" i="1" s="1"/>
  <c r="GM59" i="1" s="1"/>
  <c r="AB58" i="1"/>
  <c r="CQ58" i="1"/>
  <c r="P58" i="1" s="1"/>
  <c r="CP58" i="1" s="1"/>
  <c r="O58" i="1" s="1"/>
  <c r="T57" i="1"/>
  <c r="Q57" i="1"/>
  <c r="W55" i="1"/>
  <c r="R55" i="1"/>
  <c r="GK55" i="1" s="1"/>
  <c r="U55" i="1"/>
  <c r="Q55" i="1"/>
  <c r="AB54" i="1"/>
  <c r="P53" i="1"/>
  <c r="CP53" i="1" s="1"/>
  <c r="O53" i="1" s="1"/>
  <c r="AD52" i="1"/>
  <c r="CR52" i="1" s="1"/>
  <c r="Q52" i="1" s="1"/>
  <c r="CP52" i="1" s="1"/>
  <c r="O52" i="1" s="1"/>
  <c r="CS52" i="1"/>
  <c r="R52" i="1" s="1"/>
  <c r="CY52" i="1" s="1"/>
  <c r="X52" i="1" s="1"/>
  <c r="AB51" i="1"/>
  <c r="P49" i="1"/>
  <c r="AD48" i="1"/>
  <c r="CR48" i="1" s="1"/>
  <c r="Q48" i="1" s="1"/>
  <c r="CP48" i="1" s="1"/>
  <c r="O48" i="1" s="1"/>
  <c r="CS48" i="1"/>
  <c r="R48" i="1" s="1"/>
  <c r="AD47" i="1"/>
  <c r="CR47" i="1" s="1"/>
  <c r="Q47" i="1" s="1"/>
  <c r="CS47" i="1"/>
  <c r="R47" i="1" s="1"/>
  <c r="GM42" i="1"/>
  <c r="CX88" i="3"/>
  <c r="CX92" i="3"/>
  <c r="CX89" i="3"/>
  <c r="CX87" i="3"/>
  <c r="CX91" i="3"/>
  <c r="CX90" i="3"/>
  <c r="CX72" i="3"/>
  <c r="CX76" i="3"/>
  <c r="CX73" i="3"/>
  <c r="CX77" i="3"/>
  <c r="CX71" i="3"/>
  <c r="CX75" i="3"/>
  <c r="CX74" i="3"/>
  <c r="CY44" i="1"/>
  <c r="X44" i="1" s="1"/>
  <c r="AB36" i="1"/>
  <c r="CR36" i="1"/>
  <c r="Q36" i="1" s="1"/>
  <c r="CQ35" i="1"/>
  <c r="P35" i="1" s="1"/>
  <c r="CZ34" i="1"/>
  <c r="Y34" i="1" s="1"/>
  <c r="AD33" i="1"/>
  <c r="CR33" i="1" s="1"/>
  <c r="Q33" i="1" s="1"/>
  <c r="CS33" i="1"/>
  <c r="R33" i="1" s="1"/>
  <c r="CZ33" i="1" s="1"/>
  <c r="Y33" i="1" s="1"/>
  <c r="AB32" i="1"/>
  <c r="CX100" i="3"/>
  <c r="CX104" i="3"/>
  <c r="CX108" i="3"/>
  <c r="CX101" i="3"/>
  <c r="CX105" i="3"/>
  <c r="CX109" i="3"/>
  <c r="CX99" i="3"/>
  <c r="CX103" i="3"/>
  <c r="CX107" i="3"/>
  <c r="CX102" i="3"/>
  <c r="CX110" i="3"/>
  <c r="CX106" i="3"/>
  <c r="AB47" i="1"/>
  <c r="CY42" i="1"/>
  <c r="X42" i="1" s="1"/>
  <c r="GN42" i="1" s="1"/>
  <c r="CZ42" i="1"/>
  <c r="Y42" i="1" s="1"/>
  <c r="AB41" i="1"/>
  <c r="CZ35" i="1"/>
  <c r="Y35" i="1" s="1"/>
  <c r="CY35" i="1"/>
  <c r="X35" i="1" s="1"/>
  <c r="AB34" i="1"/>
  <c r="CR34" i="1"/>
  <c r="Q34" i="1" s="1"/>
  <c r="CP34" i="1"/>
  <c r="O34" i="1" s="1"/>
  <c r="CX112" i="3"/>
  <c r="CX116" i="3"/>
  <c r="CX120" i="3"/>
  <c r="CX113" i="3"/>
  <c r="CX117" i="3"/>
  <c r="CX121" i="3"/>
  <c r="CX111" i="3"/>
  <c r="CX115" i="3"/>
  <c r="CX119" i="3"/>
  <c r="CX114" i="3"/>
  <c r="CX118" i="3"/>
  <c r="CP47" i="1"/>
  <c r="O47" i="1" s="1"/>
  <c r="AB45" i="1"/>
  <c r="CQ45" i="1"/>
  <c r="P45" i="1" s="1"/>
  <c r="CP45" i="1" s="1"/>
  <c r="O45" i="1" s="1"/>
  <c r="AB43" i="1"/>
  <c r="CQ43" i="1"/>
  <c r="P43" i="1" s="1"/>
  <c r="CP43" i="1" s="1"/>
  <c r="O43" i="1" s="1"/>
  <c r="CP41" i="1"/>
  <c r="O41" i="1" s="1"/>
  <c r="AB39" i="1"/>
  <c r="CQ39" i="1"/>
  <c r="P39" i="1" s="1"/>
  <c r="CP39" i="1" s="1"/>
  <c r="O39" i="1" s="1"/>
  <c r="CZ38" i="1"/>
  <c r="Y38" i="1" s="1"/>
  <c r="AD37" i="1"/>
  <c r="CR37" i="1" s="1"/>
  <c r="Q37" i="1" s="1"/>
  <c r="CP37" i="1" s="1"/>
  <c r="O37" i="1" s="1"/>
  <c r="CS37" i="1"/>
  <c r="R37" i="1" s="1"/>
  <c r="CY34" i="1"/>
  <c r="X34" i="1" s="1"/>
  <c r="CP32" i="1"/>
  <c r="O32" i="1" s="1"/>
  <c r="CX68" i="3"/>
  <c r="CX69" i="3"/>
  <c r="CX70" i="3"/>
  <c r="CX20" i="3"/>
  <c r="CX24" i="3"/>
  <c r="CX21" i="3"/>
  <c r="CX25" i="3"/>
  <c r="CX23" i="3"/>
  <c r="CX26" i="3"/>
  <c r="CX12" i="3"/>
  <c r="CX11" i="3"/>
  <c r="AD35" i="1"/>
  <c r="CR35" i="1" s="1"/>
  <c r="Q35" i="1" s="1"/>
  <c r="CX8" i="3"/>
  <c r="CX5" i="3"/>
  <c r="CX7" i="3"/>
  <c r="CX6" i="3"/>
  <c r="CX22" i="3"/>
  <c r="CX65" i="3"/>
  <c r="CX67" i="3"/>
  <c r="CX66" i="3"/>
  <c r="CX16" i="3"/>
  <c r="CX13" i="3"/>
  <c r="CX17" i="3"/>
  <c r="CX15" i="3"/>
  <c r="CX19" i="3"/>
  <c r="CX14" i="3"/>
  <c r="CX18" i="3"/>
  <c r="CX9" i="3"/>
  <c r="CX10" i="3"/>
  <c r="CX4" i="3"/>
  <c r="CX1" i="3"/>
  <c r="CX3" i="3"/>
  <c r="CX2" i="3"/>
  <c r="J331" i="5" l="1"/>
  <c r="J653" i="5"/>
  <c r="J307" i="5"/>
  <c r="J625" i="5"/>
  <c r="J647" i="5"/>
  <c r="G10" i="5"/>
  <c r="G11" i="5"/>
  <c r="G647" i="5"/>
  <c r="G625" i="5"/>
  <c r="G653" i="5"/>
  <c r="G331" i="5"/>
  <c r="G307" i="5"/>
  <c r="GM61" i="1"/>
  <c r="GN61" i="1"/>
  <c r="GB188" i="1"/>
  <c r="ES195" i="1"/>
  <c r="GM39" i="1"/>
  <c r="GN39" i="1"/>
  <c r="GN34" i="1"/>
  <c r="GM34" i="1"/>
  <c r="GN51" i="1"/>
  <c r="GM51" i="1"/>
  <c r="GK54" i="1"/>
  <c r="CZ54" i="1"/>
  <c r="Y54" i="1" s="1"/>
  <c r="GN74" i="1"/>
  <c r="GM74" i="1"/>
  <c r="GN36" i="1"/>
  <c r="GM36" i="1"/>
  <c r="AB48" i="1"/>
  <c r="GM91" i="1"/>
  <c r="GN91" i="1"/>
  <c r="GN67" i="1"/>
  <c r="GN113" i="1"/>
  <c r="GM113" i="1"/>
  <c r="FU30" i="1"/>
  <c r="EL157" i="1"/>
  <c r="GN144" i="1"/>
  <c r="GM144" i="1"/>
  <c r="AH188" i="1"/>
  <c r="U195" i="1"/>
  <c r="AB33" i="1"/>
  <c r="AB37" i="1"/>
  <c r="GK37" i="1"/>
  <c r="CZ37" i="1"/>
  <c r="Y37" i="1" s="1"/>
  <c r="CP35" i="1"/>
  <c r="O35" i="1" s="1"/>
  <c r="GK47" i="1"/>
  <c r="CZ47" i="1"/>
  <c r="Y47" i="1" s="1"/>
  <c r="CP49" i="1"/>
  <c r="O49" i="1" s="1"/>
  <c r="CY65" i="1"/>
  <c r="X65" i="1" s="1"/>
  <c r="CZ65" i="1"/>
  <c r="Y65" i="1" s="1"/>
  <c r="CY69" i="1"/>
  <c r="X69" i="1" s="1"/>
  <c r="GM69" i="1" s="1"/>
  <c r="CZ69" i="1"/>
  <c r="Y69" i="1" s="1"/>
  <c r="GN73" i="1"/>
  <c r="GM73" i="1"/>
  <c r="GK41" i="1"/>
  <c r="CZ41" i="1"/>
  <c r="Y41" i="1" s="1"/>
  <c r="CY49" i="1"/>
  <c r="X49" i="1" s="1"/>
  <c r="CZ49" i="1"/>
  <c r="Y49" i="1" s="1"/>
  <c r="AB52" i="1"/>
  <c r="R57" i="1"/>
  <c r="GK57" i="1" s="1"/>
  <c r="GK66" i="1"/>
  <c r="CZ66" i="1"/>
  <c r="Y66" i="1" s="1"/>
  <c r="GN66" i="1" s="1"/>
  <c r="CY78" i="1"/>
  <c r="X78" i="1" s="1"/>
  <c r="CZ78" i="1"/>
  <c r="Y78" i="1" s="1"/>
  <c r="S82" i="1"/>
  <c r="GK85" i="1"/>
  <c r="CZ85" i="1"/>
  <c r="Y85" i="1" s="1"/>
  <c r="CY88" i="1"/>
  <c r="X88" i="1" s="1"/>
  <c r="CZ88" i="1"/>
  <c r="Y88" i="1" s="1"/>
  <c r="AB93" i="1"/>
  <c r="S100" i="1"/>
  <c r="GM75" i="1"/>
  <c r="GN75" i="1"/>
  <c r="CP94" i="1"/>
  <c r="O94" i="1" s="1"/>
  <c r="GK44" i="1"/>
  <c r="CZ44" i="1"/>
  <c r="Y44" i="1" s="1"/>
  <c r="GK77" i="1"/>
  <c r="CZ77" i="1"/>
  <c r="Y77" i="1" s="1"/>
  <c r="U82" i="1"/>
  <c r="AH157" i="1" s="1"/>
  <c r="CY86" i="1"/>
  <c r="X86" i="1" s="1"/>
  <c r="GM86" i="1" s="1"/>
  <c r="CZ86" i="1"/>
  <c r="Y86" i="1" s="1"/>
  <c r="S90" i="1"/>
  <c r="GK62" i="1"/>
  <c r="CZ62" i="1"/>
  <c r="Y62" i="1" s="1"/>
  <c r="CP78" i="1"/>
  <c r="O78" i="1" s="1"/>
  <c r="AB89" i="1"/>
  <c r="GM122" i="1"/>
  <c r="GN122" i="1"/>
  <c r="GN129" i="1"/>
  <c r="GM129" i="1"/>
  <c r="AB81" i="1"/>
  <c r="CR81" i="1"/>
  <c r="Q81" i="1" s="1"/>
  <c r="U90" i="1"/>
  <c r="GN109" i="1"/>
  <c r="GM109" i="1"/>
  <c r="GM114" i="1"/>
  <c r="GN114" i="1"/>
  <c r="T123" i="1"/>
  <c r="GK134" i="1"/>
  <c r="CZ134" i="1"/>
  <c r="Y134" i="1" s="1"/>
  <c r="GN134" i="1" s="1"/>
  <c r="R96" i="1"/>
  <c r="GK96" i="1" s="1"/>
  <c r="GX96" i="1"/>
  <c r="V96" i="1"/>
  <c r="GM99" i="1"/>
  <c r="GN99" i="1"/>
  <c r="CY115" i="1"/>
  <c r="X115" i="1" s="1"/>
  <c r="CZ115" i="1"/>
  <c r="Y115" i="1" s="1"/>
  <c r="P123" i="1"/>
  <c r="AB128" i="1"/>
  <c r="Q133" i="1"/>
  <c r="P133" i="1"/>
  <c r="CP133" i="1" s="1"/>
  <c r="O133" i="1" s="1"/>
  <c r="GN146" i="1"/>
  <c r="GM146" i="1"/>
  <c r="GK191" i="1"/>
  <c r="CY191" i="1"/>
  <c r="X191" i="1" s="1"/>
  <c r="EC195" i="1" s="1"/>
  <c r="CZ191" i="1"/>
  <c r="Y191" i="1" s="1"/>
  <c r="ED195" i="1" s="1"/>
  <c r="DW195" i="1"/>
  <c r="FY188" i="1"/>
  <c r="EP195" i="1"/>
  <c r="AB104" i="1"/>
  <c r="GK143" i="1"/>
  <c r="CZ143" i="1"/>
  <c r="Y143" i="1" s="1"/>
  <c r="GM145" i="1"/>
  <c r="GN145" i="1"/>
  <c r="GK150" i="1"/>
  <c r="CZ150" i="1"/>
  <c r="Y150" i="1" s="1"/>
  <c r="AC195" i="1"/>
  <c r="DY188" i="1"/>
  <c r="DL195" i="1"/>
  <c r="P205" i="1"/>
  <c r="EI188" i="1"/>
  <c r="W98" i="1"/>
  <c r="GK120" i="1"/>
  <c r="CZ120" i="1"/>
  <c r="Y120" i="1" s="1"/>
  <c r="AB139" i="1"/>
  <c r="GK290" i="1"/>
  <c r="CZ290" i="1"/>
  <c r="Y290" i="1" s="1"/>
  <c r="CY290" i="1"/>
  <c r="X290" i="1" s="1"/>
  <c r="CY291" i="1"/>
  <c r="X291" i="1" s="1"/>
  <c r="CZ291" i="1"/>
  <c r="Y291" i="1" s="1"/>
  <c r="CY311" i="1"/>
  <c r="X311" i="1" s="1"/>
  <c r="CZ311" i="1"/>
  <c r="Y311" i="1" s="1"/>
  <c r="GK272" i="1"/>
  <c r="CZ272" i="1"/>
  <c r="Y272" i="1" s="1"/>
  <c r="CR381" i="1"/>
  <c r="Q381" i="1" s="1"/>
  <c r="CP381" i="1" s="1"/>
  <c r="O381" i="1" s="1"/>
  <c r="AB381" i="1"/>
  <c r="GK116" i="1"/>
  <c r="CZ116" i="1"/>
  <c r="Y116" i="1" s="1"/>
  <c r="GM116" i="1" s="1"/>
  <c r="GN329" i="1"/>
  <c r="GM329" i="1"/>
  <c r="V188" i="1"/>
  <c r="F218" i="1"/>
  <c r="CR276" i="1"/>
  <c r="Q276" i="1" s="1"/>
  <c r="CP276" i="1" s="1"/>
  <c r="O276" i="1" s="1"/>
  <c r="AB276" i="1"/>
  <c r="CZ378" i="1"/>
  <c r="Y378" i="1" s="1"/>
  <c r="CY378" i="1"/>
  <c r="X378" i="1" s="1"/>
  <c r="EM188" i="1"/>
  <c r="P214" i="1"/>
  <c r="CZ265" i="1"/>
  <c r="Y265" i="1" s="1"/>
  <c r="CY265" i="1"/>
  <c r="X265" i="1" s="1"/>
  <c r="AB302" i="1"/>
  <c r="AB365" i="1"/>
  <c r="GK371" i="1"/>
  <c r="CZ371" i="1"/>
  <c r="Y371" i="1" s="1"/>
  <c r="CY371" i="1"/>
  <c r="X371" i="1" s="1"/>
  <c r="CR377" i="1"/>
  <c r="Q377" i="1" s="1"/>
  <c r="CP377" i="1" s="1"/>
  <c r="O377" i="1" s="1"/>
  <c r="AB377" i="1"/>
  <c r="DN421" i="1"/>
  <c r="P451" i="1"/>
  <c r="GN47" i="1"/>
  <c r="GM47" i="1"/>
  <c r="CP81" i="1"/>
  <c r="O81" i="1" s="1"/>
  <c r="CZ98" i="1"/>
  <c r="Y98" i="1" s="1"/>
  <c r="CY98" i="1"/>
  <c r="X98" i="1" s="1"/>
  <c r="CY89" i="1"/>
  <c r="X89" i="1" s="1"/>
  <c r="CZ89" i="1"/>
  <c r="Y89" i="1" s="1"/>
  <c r="GN85" i="1"/>
  <c r="GM85" i="1"/>
  <c r="R100" i="1"/>
  <c r="GK100" i="1" s="1"/>
  <c r="U100" i="1"/>
  <c r="GX105" i="1"/>
  <c r="P105" i="1"/>
  <c r="W105" i="1"/>
  <c r="U105" i="1"/>
  <c r="R105" i="1"/>
  <c r="GK105" i="1" s="1"/>
  <c r="Q105" i="1"/>
  <c r="GM127" i="1"/>
  <c r="GN127" i="1"/>
  <c r="CZ137" i="1"/>
  <c r="Y137" i="1" s="1"/>
  <c r="CY137" i="1"/>
  <c r="X137" i="1" s="1"/>
  <c r="R123" i="1"/>
  <c r="GK123" i="1" s="1"/>
  <c r="GX123" i="1"/>
  <c r="V123" i="1"/>
  <c r="S123" i="1"/>
  <c r="GK136" i="1"/>
  <c r="CZ136" i="1"/>
  <c r="Y136" i="1" s="1"/>
  <c r="CP193" i="1"/>
  <c r="O193" i="1" s="1"/>
  <c r="DU195" i="1"/>
  <c r="DN188" i="1"/>
  <c r="P218" i="1"/>
  <c r="GN41" i="1"/>
  <c r="GM41" i="1"/>
  <c r="GM45" i="1"/>
  <c r="GN45" i="1"/>
  <c r="GK33" i="1"/>
  <c r="AB35" i="1"/>
  <c r="CY37" i="1"/>
  <c r="X37" i="1" s="1"/>
  <c r="GN37" i="1" s="1"/>
  <c r="CY33" i="1"/>
  <c r="X33" i="1" s="1"/>
  <c r="GM58" i="1"/>
  <c r="GN58" i="1"/>
  <c r="CY54" i="1"/>
  <c r="X54" i="1" s="1"/>
  <c r="GN54" i="1" s="1"/>
  <c r="CY57" i="1"/>
  <c r="X57" i="1" s="1"/>
  <c r="CZ57" i="1"/>
  <c r="Y57" i="1" s="1"/>
  <c r="EB157" i="1"/>
  <c r="CY53" i="1"/>
  <c r="X53" i="1" s="1"/>
  <c r="GM53" i="1" s="1"/>
  <c r="CZ53" i="1"/>
  <c r="Y53" i="1" s="1"/>
  <c r="CY94" i="1"/>
  <c r="X94" i="1" s="1"/>
  <c r="CZ94" i="1"/>
  <c r="Y94" i="1" s="1"/>
  <c r="W100" i="1"/>
  <c r="P55" i="1"/>
  <c r="CP55" i="1" s="1"/>
  <c r="O55" i="1" s="1"/>
  <c r="GM68" i="1"/>
  <c r="GN68" i="1"/>
  <c r="GM79" i="1"/>
  <c r="GN79" i="1"/>
  <c r="GN84" i="1"/>
  <c r="GM84" i="1"/>
  <c r="GK93" i="1"/>
  <c r="CZ93" i="1"/>
  <c r="Y93" i="1" s="1"/>
  <c r="GN93" i="1" s="1"/>
  <c r="AB44" i="1"/>
  <c r="CR44" i="1"/>
  <c r="Q44" i="1" s="1"/>
  <c r="CP44" i="1" s="1"/>
  <c r="O44" i="1" s="1"/>
  <c r="AB77" i="1"/>
  <c r="CR77" i="1"/>
  <c r="Q77" i="1" s="1"/>
  <c r="CP77" i="1" s="1"/>
  <c r="O77" i="1" s="1"/>
  <c r="CY81" i="1"/>
  <c r="X81" i="1" s="1"/>
  <c r="CZ81" i="1"/>
  <c r="Y81" i="1" s="1"/>
  <c r="R82" i="1"/>
  <c r="GK82" i="1" s="1"/>
  <c r="CY92" i="1"/>
  <c r="X92" i="1" s="1"/>
  <c r="CZ92" i="1"/>
  <c r="Y92" i="1" s="1"/>
  <c r="AB118" i="1"/>
  <c r="GN120" i="1"/>
  <c r="GM120" i="1"/>
  <c r="GK128" i="1"/>
  <c r="CZ128" i="1"/>
  <c r="Y128" i="1" s="1"/>
  <c r="GN128" i="1" s="1"/>
  <c r="GK132" i="1"/>
  <c r="CZ132" i="1"/>
  <c r="Y132" i="1" s="1"/>
  <c r="GM87" i="1"/>
  <c r="GN87" i="1"/>
  <c r="V105" i="1"/>
  <c r="EA157" i="1" s="1"/>
  <c r="GM110" i="1"/>
  <c r="GN110" i="1"/>
  <c r="CP119" i="1"/>
  <c r="O119" i="1" s="1"/>
  <c r="GM124" i="1"/>
  <c r="GN124" i="1"/>
  <c r="P82" i="1"/>
  <c r="CP82" i="1" s="1"/>
  <c r="O82" i="1" s="1"/>
  <c r="GK97" i="1"/>
  <c r="CZ97" i="1"/>
  <c r="Y97" i="1" s="1"/>
  <c r="Q100" i="1"/>
  <c r="CP100" i="1" s="1"/>
  <c r="O100" i="1" s="1"/>
  <c r="S105" i="1"/>
  <c r="CY111" i="1"/>
  <c r="X111" i="1" s="1"/>
  <c r="CZ111" i="1"/>
  <c r="Y111" i="1" s="1"/>
  <c r="U133" i="1"/>
  <c r="CI30" i="1"/>
  <c r="AZ157" i="1"/>
  <c r="GK102" i="1"/>
  <c r="GM102" i="1" s="1"/>
  <c r="CZ102" i="1"/>
  <c r="Y102" i="1" s="1"/>
  <c r="CY102" i="1"/>
  <c r="X102" i="1" s="1"/>
  <c r="GN102" i="1" s="1"/>
  <c r="GX121" i="1"/>
  <c r="GB157" i="1" s="1"/>
  <c r="P121" i="1"/>
  <c r="CP121" i="1" s="1"/>
  <c r="O121" i="1" s="1"/>
  <c r="T121" i="1"/>
  <c r="S121" i="1"/>
  <c r="U123" i="1"/>
  <c r="V133" i="1"/>
  <c r="GN138" i="1"/>
  <c r="GM138" i="1"/>
  <c r="EU30" i="1"/>
  <c r="P173" i="1"/>
  <c r="EU224" i="1"/>
  <c r="CR191" i="1"/>
  <c r="Q191" i="1" s="1"/>
  <c r="AB191" i="1"/>
  <c r="AE195" i="1"/>
  <c r="F211" i="1"/>
  <c r="BC188" i="1"/>
  <c r="CY136" i="1"/>
  <c r="X136" i="1" s="1"/>
  <c r="GN136" i="1" s="1"/>
  <c r="GK139" i="1"/>
  <c r="CZ139" i="1"/>
  <c r="Y139" i="1" s="1"/>
  <c r="GN139" i="1" s="1"/>
  <c r="GK147" i="1"/>
  <c r="CZ147" i="1"/>
  <c r="Y147" i="1" s="1"/>
  <c r="CY192" i="1"/>
  <c r="X192" i="1" s="1"/>
  <c r="AK195" i="1" s="1"/>
  <c r="CZ192" i="1"/>
  <c r="Y192" i="1" s="1"/>
  <c r="AL195" i="1" s="1"/>
  <c r="AF195" i="1"/>
  <c r="AU188" i="1"/>
  <c r="F214" i="1"/>
  <c r="CR282" i="1"/>
  <c r="Q282" i="1" s="1"/>
  <c r="CP282" i="1" s="1"/>
  <c r="O282" i="1" s="1"/>
  <c r="AB282" i="1"/>
  <c r="GN318" i="1"/>
  <c r="GM318" i="1"/>
  <c r="GX299" i="1"/>
  <c r="P299" i="1"/>
  <c r="CP299" i="1" s="1"/>
  <c r="O299" i="1" s="1"/>
  <c r="T299" i="1"/>
  <c r="Q299" i="1"/>
  <c r="S299" i="1"/>
  <c r="AF390" i="1" s="1"/>
  <c r="W299" i="1"/>
  <c r="R299" i="1"/>
  <c r="GK299" i="1" s="1"/>
  <c r="CR294" i="1"/>
  <c r="Q294" i="1" s="1"/>
  <c r="DV390" i="1" s="1"/>
  <c r="AB294" i="1"/>
  <c r="GN305" i="1"/>
  <c r="GM305" i="1"/>
  <c r="T314" i="1"/>
  <c r="DY390" i="1" s="1"/>
  <c r="P314" i="1"/>
  <c r="U314" i="1"/>
  <c r="GX314" i="1"/>
  <c r="W314" i="1"/>
  <c r="DX188" i="1"/>
  <c r="DK195" i="1"/>
  <c r="ER195" i="1"/>
  <c r="GA188" i="1"/>
  <c r="GN317" i="1"/>
  <c r="GM317" i="1"/>
  <c r="AB329" i="1"/>
  <c r="GM345" i="1"/>
  <c r="GN345" i="1"/>
  <c r="GN290" i="1"/>
  <c r="GM290" i="1"/>
  <c r="CR363" i="1"/>
  <c r="Q363" i="1" s="1"/>
  <c r="CP363" i="1" s="1"/>
  <c r="O363" i="1" s="1"/>
  <c r="AB363" i="1"/>
  <c r="GK337" i="1"/>
  <c r="CY337" i="1"/>
  <c r="X337" i="1" s="1"/>
  <c r="AC421" i="1"/>
  <c r="CE428" i="1"/>
  <c r="P428" i="1"/>
  <c r="CF428" i="1"/>
  <c r="CH428" i="1"/>
  <c r="DQ428" i="1"/>
  <c r="ED421" i="1"/>
  <c r="GN426" i="1"/>
  <c r="GM426" i="1"/>
  <c r="GN424" i="1"/>
  <c r="FT428" i="1" s="1"/>
  <c r="GM424" i="1"/>
  <c r="DT428" i="1"/>
  <c r="EM421" i="1"/>
  <c r="P447" i="1"/>
  <c r="GA421" i="1"/>
  <c r="ER428" i="1"/>
  <c r="GM71" i="1"/>
  <c r="GN71" i="1"/>
  <c r="GN38" i="1"/>
  <c r="GM38" i="1"/>
  <c r="GM92" i="1"/>
  <c r="GN92" i="1"/>
  <c r="GN89" i="1"/>
  <c r="GM89" i="1"/>
  <c r="GN32" i="1"/>
  <c r="GM32" i="1"/>
  <c r="GM43" i="1"/>
  <c r="GN43" i="1"/>
  <c r="DV157" i="1"/>
  <c r="GK48" i="1"/>
  <c r="CY48" i="1"/>
  <c r="X48" i="1" s="1"/>
  <c r="GM48" i="1" s="1"/>
  <c r="CZ48" i="1"/>
  <c r="Y48" i="1" s="1"/>
  <c r="GK52" i="1"/>
  <c r="CZ52" i="1"/>
  <c r="Y52" i="1" s="1"/>
  <c r="GN52" i="1" s="1"/>
  <c r="CP33" i="1"/>
  <c r="O33" i="1" s="1"/>
  <c r="CZ55" i="1"/>
  <c r="Y55" i="1" s="1"/>
  <c r="CY55" i="1"/>
  <c r="X55" i="1" s="1"/>
  <c r="GM65" i="1"/>
  <c r="GN65" i="1"/>
  <c r="GN70" i="1"/>
  <c r="GM70" i="1"/>
  <c r="DZ157" i="1"/>
  <c r="GM60" i="1"/>
  <c r="GN60" i="1"/>
  <c r="AG157" i="1"/>
  <c r="GN97" i="1"/>
  <c r="GM97" i="1"/>
  <c r="T100" i="1"/>
  <c r="GX90" i="1"/>
  <c r="P90" i="1"/>
  <c r="CP90" i="1" s="1"/>
  <c r="O90" i="1" s="1"/>
  <c r="V90" i="1"/>
  <c r="CP50" i="1"/>
  <c r="O50" i="1" s="1"/>
  <c r="AC157" i="1"/>
  <c r="P57" i="1"/>
  <c r="CP57" i="1" s="1"/>
  <c r="O57" i="1" s="1"/>
  <c r="GM64" i="1"/>
  <c r="GN64" i="1"/>
  <c r="CY76" i="1"/>
  <c r="X76" i="1" s="1"/>
  <c r="GN76" i="1" s="1"/>
  <c r="CZ76" i="1"/>
  <c r="Y76" i="1" s="1"/>
  <c r="AF157" i="1"/>
  <c r="W82" i="1"/>
  <c r="AJ157" i="1" s="1"/>
  <c r="GM83" i="1"/>
  <c r="GN83" i="1"/>
  <c r="GM111" i="1"/>
  <c r="GN111" i="1"/>
  <c r="CY119" i="1"/>
  <c r="X119" i="1" s="1"/>
  <c r="CZ119" i="1"/>
  <c r="Y119" i="1" s="1"/>
  <c r="GN125" i="1"/>
  <c r="GM125" i="1"/>
  <c r="GN132" i="1"/>
  <c r="GM132" i="1"/>
  <c r="CY135" i="1"/>
  <c r="X135" i="1" s="1"/>
  <c r="GM135" i="1" s="1"/>
  <c r="CZ135" i="1"/>
  <c r="Y135" i="1" s="1"/>
  <c r="W90" i="1"/>
  <c r="GM106" i="1"/>
  <c r="GN106" i="1"/>
  <c r="GM115" i="1"/>
  <c r="GN115" i="1"/>
  <c r="GK118" i="1"/>
  <c r="CZ118" i="1"/>
  <c r="Y118" i="1" s="1"/>
  <c r="GN118" i="1" s="1"/>
  <c r="V82" i="1"/>
  <c r="CP88" i="1"/>
  <c r="O88" i="1" s="1"/>
  <c r="T90" i="1"/>
  <c r="GX98" i="1"/>
  <c r="T98" i="1"/>
  <c r="V100" i="1"/>
  <c r="GK104" i="1"/>
  <c r="CZ104" i="1"/>
  <c r="Y104" i="1" s="1"/>
  <c r="GN104" i="1" s="1"/>
  <c r="CY107" i="1"/>
  <c r="X107" i="1" s="1"/>
  <c r="GM107" i="1" s="1"/>
  <c r="CZ107" i="1"/>
  <c r="Y107" i="1" s="1"/>
  <c r="GK130" i="1"/>
  <c r="CZ130" i="1"/>
  <c r="Y130" i="1" s="1"/>
  <c r="GN130" i="1" s="1"/>
  <c r="GM131" i="1"/>
  <c r="GN131" i="1"/>
  <c r="R133" i="1"/>
  <c r="GK133" i="1" s="1"/>
  <c r="GN117" i="1"/>
  <c r="GM117" i="1"/>
  <c r="GM192" i="1"/>
  <c r="GN192" i="1"/>
  <c r="AO26" i="1"/>
  <c r="F228" i="1"/>
  <c r="T82" i="1"/>
  <c r="BB26" i="1"/>
  <c r="F237" i="1"/>
  <c r="BB490" i="1"/>
  <c r="AD188" i="1"/>
  <c r="Q195" i="1"/>
  <c r="AZ195" i="1"/>
  <c r="CI188" i="1"/>
  <c r="Q98" i="1"/>
  <c r="CP98" i="1" s="1"/>
  <c r="O98" i="1" s="1"/>
  <c r="GN147" i="1"/>
  <c r="GM147" i="1"/>
  <c r="GN150" i="1"/>
  <c r="GM150" i="1"/>
  <c r="AJ188" i="1"/>
  <c r="W195" i="1"/>
  <c r="AT188" i="1"/>
  <c r="F213" i="1"/>
  <c r="P211" i="1"/>
  <c r="EU188" i="1"/>
  <c r="W298" i="1"/>
  <c r="EB390" i="1" s="1"/>
  <c r="GX298" i="1"/>
  <c r="GB390" i="1" s="1"/>
  <c r="S298" i="1"/>
  <c r="U298" i="1"/>
  <c r="V298" i="1"/>
  <c r="P298" i="1"/>
  <c r="GM112" i="1"/>
  <c r="GN112" i="1"/>
  <c r="AB130" i="1"/>
  <c r="GK278" i="1"/>
  <c r="GN278" i="1" s="1"/>
  <c r="CZ278" i="1"/>
  <c r="Y278" i="1" s="1"/>
  <c r="CY278" i="1"/>
  <c r="X278" i="1" s="1"/>
  <c r="CP266" i="1"/>
  <c r="O266" i="1" s="1"/>
  <c r="GN319" i="1"/>
  <c r="GM319" i="1"/>
  <c r="AB147" i="1"/>
  <c r="CR298" i="1"/>
  <c r="Q298" i="1" s="1"/>
  <c r="AB298" i="1"/>
  <c r="V314" i="1"/>
  <c r="GM339" i="1"/>
  <c r="GN339" i="1"/>
  <c r="GM343" i="1"/>
  <c r="GN343" i="1"/>
  <c r="CY368" i="1"/>
  <c r="X368" i="1" s="1"/>
  <c r="CZ368" i="1"/>
  <c r="Y368" i="1" s="1"/>
  <c r="GN369" i="1"/>
  <c r="GM369" i="1"/>
  <c r="GK327" i="1"/>
  <c r="CZ327" i="1"/>
  <c r="Y327" i="1" s="1"/>
  <c r="GM327" i="1" s="1"/>
  <c r="CY327" i="1"/>
  <c r="X327" i="1" s="1"/>
  <c r="GM352" i="1"/>
  <c r="CP368" i="1"/>
  <c r="O368" i="1" s="1"/>
  <c r="CR375" i="1"/>
  <c r="Q375" i="1" s="1"/>
  <c r="CP375" i="1" s="1"/>
  <c r="O375" i="1" s="1"/>
  <c r="AB375" i="1"/>
  <c r="CZ338" i="1"/>
  <c r="Y338" i="1" s="1"/>
  <c r="CY338" i="1"/>
  <c r="X338" i="1" s="1"/>
  <c r="CY272" i="1"/>
  <c r="X272" i="1" s="1"/>
  <c r="GM344" i="1"/>
  <c r="GN344" i="1"/>
  <c r="GX354" i="1"/>
  <c r="P354" i="1"/>
  <c r="CP354" i="1" s="1"/>
  <c r="O354" i="1" s="1"/>
  <c r="W354" i="1"/>
  <c r="Q354" i="1"/>
  <c r="R354" i="1"/>
  <c r="GK354" i="1" s="1"/>
  <c r="T354" i="1"/>
  <c r="S354" i="1"/>
  <c r="V354" i="1"/>
  <c r="GK423" i="1"/>
  <c r="AE428" i="1"/>
  <c r="CZ423" i="1"/>
  <c r="Y423" i="1" s="1"/>
  <c r="AL428" i="1" s="1"/>
  <c r="CY423" i="1"/>
  <c r="X423" i="1" s="1"/>
  <c r="AK428" i="1" s="1"/>
  <c r="FY30" i="1"/>
  <c r="EP157" i="1"/>
  <c r="GN62" i="1"/>
  <c r="GM62" i="1"/>
  <c r="GM56" i="1"/>
  <c r="GN56" i="1"/>
  <c r="GM95" i="1"/>
  <c r="GN95" i="1"/>
  <c r="GM126" i="1"/>
  <c r="GN126" i="1"/>
  <c r="CP96" i="1"/>
  <c r="O96" i="1" s="1"/>
  <c r="T105" i="1"/>
  <c r="DY157" i="1" s="1"/>
  <c r="BC30" i="1"/>
  <c r="F173" i="1"/>
  <c r="BC224" i="1"/>
  <c r="GM151" i="1"/>
  <c r="GN151" i="1"/>
  <c r="GM108" i="1"/>
  <c r="GN108" i="1"/>
  <c r="GN143" i="1"/>
  <c r="GM143" i="1"/>
  <c r="AT30" i="1"/>
  <c r="AT224" i="1"/>
  <c r="F175" i="1"/>
  <c r="AG188" i="1"/>
  <c r="T195" i="1"/>
  <c r="GM312" i="1"/>
  <c r="GN312" i="1"/>
  <c r="AO263" i="1"/>
  <c r="F394" i="1"/>
  <c r="AO457" i="1"/>
  <c r="GN310" i="1"/>
  <c r="GM310" i="1"/>
  <c r="GK333" i="1"/>
  <c r="CZ333" i="1"/>
  <c r="Y333" i="1" s="1"/>
  <c r="CY333" i="1"/>
  <c r="X333" i="1" s="1"/>
  <c r="GN333" i="1" s="1"/>
  <c r="CD263" i="1"/>
  <c r="AU390" i="1"/>
  <c r="GN327" i="1"/>
  <c r="GN358" i="1"/>
  <c r="GM358" i="1"/>
  <c r="GM357" i="1"/>
  <c r="GN357" i="1"/>
  <c r="GM372" i="1"/>
  <c r="GN372" i="1"/>
  <c r="U421" i="1"/>
  <c r="F450" i="1"/>
  <c r="EI421" i="1"/>
  <c r="P438" i="1"/>
  <c r="GN190" i="1"/>
  <c r="CB195" i="1" s="1"/>
  <c r="GM190" i="1"/>
  <c r="CA195" i="1" s="1"/>
  <c r="AB195" i="1"/>
  <c r="AP188" i="1"/>
  <c r="F204" i="1"/>
  <c r="GM141" i="1"/>
  <c r="GN141" i="1"/>
  <c r="GM149" i="1"/>
  <c r="GN149" i="1"/>
  <c r="BB188" i="1"/>
  <c r="F208" i="1"/>
  <c r="CP137" i="1"/>
  <c r="O137" i="1" s="1"/>
  <c r="AP224" i="1"/>
  <c r="P213" i="1"/>
  <c r="EL188" i="1"/>
  <c r="CY269" i="1"/>
  <c r="X269" i="1" s="1"/>
  <c r="CZ269" i="1"/>
  <c r="Y269" i="1" s="1"/>
  <c r="GN287" i="1"/>
  <c r="GM287" i="1"/>
  <c r="GM300" i="1"/>
  <c r="GN300" i="1"/>
  <c r="AB304" i="1"/>
  <c r="EH30" i="1"/>
  <c r="P166" i="1"/>
  <c r="EH224" i="1"/>
  <c r="ET188" i="1"/>
  <c r="P208" i="1"/>
  <c r="CP269" i="1"/>
  <c r="O269" i="1" s="1"/>
  <c r="GX295" i="1"/>
  <c r="P295" i="1"/>
  <c r="CP295" i="1" s="1"/>
  <c r="O295" i="1" s="1"/>
  <c r="P302" i="1"/>
  <c r="CP302" i="1" s="1"/>
  <c r="O302" i="1" s="1"/>
  <c r="GK304" i="1"/>
  <c r="CZ304" i="1"/>
  <c r="Y304" i="1" s="1"/>
  <c r="GM304" i="1" s="1"/>
  <c r="GM306" i="1"/>
  <c r="GN306" i="1"/>
  <c r="GM270" i="1"/>
  <c r="GN270" i="1"/>
  <c r="CP294" i="1"/>
  <c r="O294" i="1" s="1"/>
  <c r="GM296" i="1"/>
  <c r="GN296" i="1"/>
  <c r="V302" i="1"/>
  <c r="EA390" i="1" s="1"/>
  <c r="GM308" i="1"/>
  <c r="GN308" i="1"/>
  <c r="AB318" i="1"/>
  <c r="CJ188" i="1"/>
  <c r="BA195" i="1"/>
  <c r="GM280" i="1"/>
  <c r="GN280" i="1"/>
  <c r="P297" i="1"/>
  <c r="CP297" i="1" s="1"/>
  <c r="O297" i="1" s="1"/>
  <c r="AB307" i="1"/>
  <c r="GX315" i="1"/>
  <c r="S315" i="1"/>
  <c r="T315" i="1"/>
  <c r="W315" i="1"/>
  <c r="R315" i="1"/>
  <c r="GK315" i="1" s="1"/>
  <c r="CP322" i="1"/>
  <c r="O322" i="1" s="1"/>
  <c r="GK325" i="1"/>
  <c r="CZ325" i="1"/>
  <c r="Y325" i="1" s="1"/>
  <c r="GM331" i="1"/>
  <c r="GN331" i="1"/>
  <c r="CY336" i="1"/>
  <c r="X336" i="1" s="1"/>
  <c r="CZ336" i="1"/>
  <c r="Y336" i="1" s="1"/>
  <c r="GN337" i="1"/>
  <c r="GM337" i="1"/>
  <c r="CY361" i="1"/>
  <c r="X361" i="1" s="1"/>
  <c r="GN361" i="1" s="1"/>
  <c r="CZ361" i="1"/>
  <c r="Y361" i="1" s="1"/>
  <c r="CZ374" i="1"/>
  <c r="Y374" i="1" s="1"/>
  <c r="CY374" i="1"/>
  <c r="X374" i="1" s="1"/>
  <c r="V366" i="1"/>
  <c r="GX137" i="1"/>
  <c r="T137" i="1"/>
  <c r="GN273" i="1"/>
  <c r="GM277" i="1"/>
  <c r="GN277" i="1"/>
  <c r="R313" i="1"/>
  <c r="GK313" i="1" s="1"/>
  <c r="Q332" i="1"/>
  <c r="T340" i="1"/>
  <c r="GM359" i="1"/>
  <c r="GN359" i="1"/>
  <c r="GK367" i="1"/>
  <c r="CZ367" i="1"/>
  <c r="Y367" i="1" s="1"/>
  <c r="GM284" i="1"/>
  <c r="GN284" i="1"/>
  <c r="W301" i="1"/>
  <c r="AJ390" i="1" s="1"/>
  <c r="GX267" i="1"/>
  <c r="R267" i="1"/>
  <c r="Q267" i="1"/>
  <c r="AD390" i="1" s="1"/>
  <c r="CG390" i="1"/>
  <c r="BZ263" i="1"/>
  <c r="AQ390" i="1"/>
  <c r="W302" i="1"/>
  <c r="S313" i="1"/>
  <c r="P315" i="1"/>
  <c r="CP315" i="1" s="1"/>
  <c r="O315" i="1" s="1"/>
  <c r="GM324" i="1"/>
  <c r="GN324" i="1"/>
  <c r="R326" i="1"/>
  <c r="GK326" i="1" s="1"/>
  <c r="Q334" i="1"/>
  <c r="CY360" i="1"/>
  <c r="X360" i="1" s="1"/>
  <c r="GM360" i="1" s="1"/>
  <c r="CZ360" i="1"/>
  <c r="Y360" i="1" s="1"/>
  <c r="Q366" i="1"/>
  <c r="CP366" i="1" s="1"/>
  <c r="O366" i="1" s="1"/>
  <c r="AB373" i="1"/>
  <c r="W374" i="1"/>
  <c r="GK379" i="1"/>
  <c r="CZ379" i="1"/>
  <c r="Y379" i="1" s="1"/>
  <c r="GM379" i="1" s="1"/>
  <c r="GM380" i="1"/>
  <c r="GN380" i="1"/>
  <c r="R382" i="1"/>
  <c r="GK382" i="1" s="1"/>
  <c r="BB259" i="1"/>
  <c r="F470" i="1"/>
  <c r="V313" i="1"/>
  <c r="W332" i="1"/>
  <c r="GM383" i="1"/>
  <c r="AB428" i="1"/>
  <c r="GM423" i="1"/>
  <c r="GN423" i="1"/>
  <c r="EC421" i="1"/>
  <c r="DP428" i="1"/>
  <c r="EL421" i="1"/>
  <c r="P446" i="1"/>
  <c r="DU421" i="1"/>
  <c r="FW428" i="1"/>
  <c r="DH428" i="1"/>
  <c r="FX428" i="1"/>
  <c r="FZ428" i="1"/>
  <c r="P334" i="1"/>
  <c r="CP334" i="1" s="1"/>
  <c r="O334" i="1" s="1"/>
  <c r="Q421" i="1"/>
  <c r="F440" i="1"/>
  <c r="EH421" i="1"/>
  <c r="P437" i="1"/>
  <c r="T374" i="1"/>
  <c r="ES421" i="1"/>
  <c r="P448" i="1"/>
  <c r="CI421" i="1"/>
  <c r="AZ428" i="1"/>
  <c r="GN272" i="1"/>
  <c r="GM272" i="1"/>
  <c r="CP283" i="1"/>
  <c r="O283" i="1" s="1"/>
  <c r="GK286" i="1"/>
  <c r="CZ286" i="1"/>
  <c r="Y286" i="1" s="1"/>
  <c r="GM286" i="1" s="1"/>
  <c r="GM288" i="1"/>
  <c r="GN288" i="1"/>
  <c r="CY293" i="1"/>
  <c r="X293" i="1" s="1"/>
  <c r="CZ293" i="1"/>
  <c r="Y293" i="1" s="1"/>
  <c r="GX80" i="1"/>
  <c r="CJ157" i="1" s="1"/>
  <c r="R80" i="1"/>
  <c r="GK80" i="1" s="1"/>
  <c r="GA30" i="1"/>
  <c r="ER157" i="1"/>
  <c r="AQ30" i="1"/>
  <c r="F167" i="1"/>
  <c r="AQ224" i="1"/>
  <c r="DZ188" i="1"/>
  <c r="DM195" i="1"/>
  <c r="CP265" i="1"/>
  <c r="O265" i="1" s="1"/>
  <c r="GK268" i="1"/>
  <c r="CZ268" i="1"/>
  <c r="Y268" i="1" s="1"/>
  <c r="GN281" i="1"/>
  <c r="GM281" i="1"/>
  <c r="CP293" i="1"/>
  <c r="O293" i="1" s="1"/>
  <c r="CY294" i="1"/>
  <c r="X294" i="1" s="1"/>
  <c r="CZ294" i="1"/>
  <c r="Y294" i="1" s="1"/>
  <c r="GX302" i="1"/>
  <c r="AU30" i="1"/>
  <c r="F176" i="1"/>
  <c r="AU224" i="1"/>
  <c r="CP268" i="1"/>
  <c r="O268" i="1" s="1"/>
  <c r="AB278" i="1"/>
  <c r="GM289" i="1"/>
  <c r="GN289" i="1"/>
  <c r="GK307" i="1"/>
  <c r="CZ307" i="1"/>
  <c r="Y307" i="1" s="1"/>
  <c r="CY321" i="1"/>
  <c r="X321" i="1" s="1"/>
  <c r="GM321" i="1" s="1"/>
  <c r="CZ321" i="1"/>
  <c r="Y321" i="1" s="1"/>
  <c r="CG188" i="1"/>
  <c r="AX195" i="1"/>
  <c r="R271" i="1"/>
  <c r="GK271" i="1" s="1"/>
  <c r="GX271" i="1"/>
  <c r="P271" i="1"/>
  <c r="CP271" i="1" s="1"/>
  <c r="O271" i="1" s="1"/>
  <c r="GN309" i="1"/>
  <c r="Q314" i="1"/>
  <c r="CZ316" i="1"/>
  <c r="Y316" i="1" s="1"/>
  <c r="CY316" i="1"/>
  <c r="X316" i="1" s="1"/>
  <c r="GM316" i="1" s="1"/>
  <c r="FY390" i="1"/>
  <c r="FR263" i="1"/>
  <c r="EI390" i="1"/>
  <c r="CY328" i="1"/>
  <c r="X328" i="1" s="1"/>
  <c r="CZ328" i="1"/>
  <c r="Y328" i="1" s="1"/>
  <c r="R340" i="1"/>
  <c r="GK340" i="1" s="1"/>
  <c r="GX340" i="1"/>
  <c r="V340" i="1"/>
  <c r="GN346" i="1"/>
  <c r="GM346" i="1"/>
  <c r="GN362" i="1"/>
  <c r="GM362" i="1"/>
  <c r="GK373" i="1"/>
  <c r="CZ373" i="1"/>
  <c r="Y373" i="1" s="1"/>
  <c r="GN373" i="1" s="1"/>
  <c r="S382" i="1"/>
  <c r="GM292" i="1"/>
  <c r="GN292" i="1"/>
  <c r="T313" i="1"/>
  <c r="AG390" i="1" s="1"/>
  <c r="GX330" i="1"/>
  <c r="P330" i="1"/>
  <c r="CP330" i="1" s="1"/>
  <c r="O330" i="1" s="1"/>
  <c r="T330" i="1"/>
  <c r="S332" i="1"/>
  <c r="V382" i="1"/>
  <c r="P219" i="1"/>
  <c r="DO188" i="1"/>
  <c r="U330" i="1"/>
  <c r="CP336" i="1"/>
  <c r="O336" i="1" s="1"/>
  <c r="GM341" i="1"/>
  <c r="GN341" i="1"/>
  <c r="GM355" i="1"/>
  <c r="GN355" i="1"/>
  <c r="GN371" i="1"/>
  <c r="GM371" i="1"/>
  <c r="CP376" i="1"/>
  <c r="O376" i="1" s="1"/>
  <c r="BY263" i="1"/>
  <c r="AP390" i="1"/>
  <c r="CI390" i="1"/>
  <c r="GX378" i="1"/>
  <c r="P378" i="1"/>
  <c r="CP378" i="1" s="1"/>
  <c r="O378" i="1" s="1"/>
  <c r="T378" i="1"/>
  <c r="CC263" i="1"/>
  <c r="AT390" i="1"/>
  <c r="AB310" i="1"/>
  <c r="AB325" i="1"/>
  <c r="W326" i="1"/>
  <c r="U334" i="1"/>
  <c r="GK353" i="1"/>
  <c r="CZ353" i="1"/>
  <c r="Y353" i="1" s="1"/>
  <c r="CY356" i="1"/>
  <c r="X356" i="1" s="1"/>
  <c r="GN356" i="1" s="1"/>
  <c r="CZ356" i="1"/>
  <c r="Y356" i="1" s="1"/>
  <c r="U366" i="1"/>
  <c r="Q374" i="1"/>
  <c r="W382" i="1"/>
  <c r="GM425" i="1"/>
  <c r="GN425" i="1"/>
  <c r="BC259" i="1"/>
  <c r="F473" i="1"/>
  <c r="FU263" i="1"/>
  <c r="EL390" i="1"/>
  <c r="U340" i="1"/>
  <c r="V374" i="1"/>
  <c r="AB379" i="1"/>
  <c r="EU263" i="1"/>
  <c r="P406" i="1"/>
  <c r="EU457" i="1"/>
  <c r="T366" i="1"/>
  <c r="W428" i="1"/>
  <c r="AJ421" i="1"/>
  <c r="EB421" i="1"/>
  <c r="DO428" i="1"/>
  <c r="F446" i="1"/>
  <c r="AT421" i="1"/>
  <c r="U322" i="1"/>
  <c r="CZ377" i="1"/>
  <c r="Y377" i="1" s="1"/>
  <c r="P382" i="1"/>
  <c r="DV421" i="1"/>
  <c r="DI428" i="1"/>
  <c r="F437" i="1"/>
  <c r="AP421" i="1"/>
  <c r="FY421" i="1"/>
  <c r="EP428" i="1"/>
  <c r="GN142" i="1"/>
  <c r="GM142" i="1"/>
  <c r="CP267" i="1"/>
  <c r="O267" i="1" s="1"/>
  <c r="GM274" i="1"/>
  <c r="GN274" i="1"/>
  <c r="CP279" i="1"/>
  <c r="O279" i="1" s="1"/>
  <c r="GK282" i="1"/>
  <c r="CZ282" i="1"/>
  <c r="Y282" i="1" s="1"/>
  <c r="CP291" i="1"/>
  <c r="O291" i="1" s="1"/>
  <c r="R301" i="1"/>
  <c r="GK301" i="1" s="1"/>
  <c r="GX301" i="1"/>
  <c r="V301" i="1"/>
  <c r="CP311" i="1"/>
  <c r="O311" i="1" s="1"/>
  <c r="AI157" i="1"/>
  <c r="CG30" i="1"/>
  <c r="AX157" i="1"/>
  <c r="ET26" i="1"/>
  <c r="P237" i="1"/>
  <c r="ET490" i="1"/>
  <c r="AI390" i="1"/>
  <c r="GN285" i="1"/>
  <c r="GM285" i="1"/>
  <c r="CZ295" i="1"/>
  <c r="Y295" i="1" s="1"/>
  <c r="CY295" i="1"/>
  <c r="X295" i="1" s="1"/>
  <c r="Q301" i="1"/>
  <c r="CP301" i="1" s="1"/>
  <c r="O301" i="1" s="1"/>
  <c r="GN307" i="1"/>
  <c r="GM307" i="1"/>
  <c r="CZ322" i="1"/>
  <c r="Y322" i="1" s="1"/>
  <c r="CY322" i="1"/>
  <c r="X322" i="1" s="1"/>
  <c r="EH188" i="1"/>
  <c r="P204" i="1"/>
  <c r="CY267" i="1"/>
  <c r="X267" i="1" s="1"/>
  <c r="CZ267" i="1"/>
  <c r="Y267" i="1" s="1"/>
  <c r="CY279" i="1"/>
  <c r="X279" i="1" s="1"/>
  <c r="CZ279" i="1"/>
  <c r="Y279" i="1" s="1"/>
  <c r="CY283" i="1"/>
  <c r="X283" i="1" s="1"/>
  <c r="CZ283" i="1"/>
  <c r="Y283" i="1" s="1"/>
  <c r="AB286" i="1"/>
  <c r="AB290" i="1"/>
  <c r="R297" i="1"/>
  <c r="GK297" i="1" s="1"/>
  <c r="GX297" i="1"/>
  <c r="CJ390" i="1" s="1"/>
  <c r="R302" i="1"/>
  <c r="GK302" i="1" s="1"/>
  <c r="GM303" i="1"/>
  <c r="GN303" i="1"/>
  <c r="F205" i="1"/>
  <c r="AQ188" i="1"/>
  <c r="V271" i="1"/>
  <c r="R298" i="1"/>
  <c r="GK298" i="1" s="1"/>
  <c r="U313" i="1"/>
  <c r="GX313" i="1"/>
  <c r="R314" i="1"/>
  <c r="GK314" i="1" s="1"/>
  <c r="FQ263" i="1"/>
  <c r="EH390" i="1"/>
  <c r="GA390" i="1"/>
  <c r="GM323" i="1"/>
  <c r="GN323" i="1"/>
  <c r="CY325" i="1"/>
  <c r="X325" i="1" s="1"/>
  <c r="GM325" i="1" s="1"/>
  <c r="R332" i="1"/>
  <c r="GK332" i="1" s="1"/>
  <c r="GX332" i="1"/>
  <c r="V332" i="1"/>
  <c r="GN342" i="1"/>
  <c r="GM342" i="1"/>
  <c r="GM347" i="1"/>
  <c r="GN347" i="1"/>
  <c r="GK365" i="1"/>
  <c r="CZ365" i="1"/>
  <c r="Y365" i="1" s="1"/>
  <c r="GN365" i="1" s="1"/>
  <c r="CY376" i="1"/>
  <c r="X376" i="1" s="1"/>
  <c r="CZ376" i="1"/>
  <c r="Y376" i="1" s="1"/>
  <c r="GK381" i="1"/>
  <c r="CZ381" i="1"/>
  <c r="Y381" i="1" s="1"/>
  <c r="GN384" i="1"/>
  <c r="GM384" i="1"/>
  <c r="EM30" i="1"/>
  <c r="EM224" i="1"/>
  <c r="P176" i="1"/>
  <c r="GX338" i="1"/>
  <c r="P338" i="1"/>
  <c r="CP338" i="1" s="1"/>
  <c r="O338" i="1" s="1"/>
  <c r="T338" i="1"/>
  <c r="W340" i="1"/>
  <c r="GK276" i="1"/>
  <c r="CZ276" i="1"/>
  <c r="Y276" i="1" s="1"/>
  <c r="CY320" i="1"/>
  <c r="X320" i="1" s="1"/>
  <c r="GN320" i="1" s="1"/>
  <c r="CP328" i="1"/>
  <c r="O328" i="1" s="1"/>
  <c r="R330" i="1"/>
  <c r="GK330" i="1" s="1"/>
  <c r="GK335" i="1"/>
  <c r="CZ335" i="1"/>
  <c r="Y335" i="1" s="1"/>
  <c r="GN335" i="1" s="1"/>
  <c r="W338" i="1"/>
  <c r="GN353" i="1"/>
  <c r="GM353" i="1"/>
  <c r="CY367" i="1"/>
  <c r="X367" i="1" s="1"/>
  <c r="GN367" i="1" s="1"/>
  <c r="GK375" i="1"/>
  <c r="CZ375" i="1"/>
  <c r="Y375" i="1" s="1"/>
  <c r="W378" i="1"/>
  <c r="U332" i="1"/>
  <c r="S340" i="1"/>
  <c r="CP340" i="1" s="1"/>
  <c r="O340" i="1" s="1"/>
  <c r="GX370" i="1"/>
  <c r="P370" i="1"/>
  <c r="T370" i="1"/>
  <c r="T322" i="1"/>
  <c r="Q326" i="1"/>
  <c r="P332" i="1"/>
  <c r="CP332" i="1" s="1"/>
  <c r="O332" i="1" s="1"/>
  <c r="R334" i="1"/>
  <c r="GK334" i="1" s="1"/>
  <c r="GM348" i="1"/>
  <c r="GN348" i="1"/>
  <c r="CY349" i="1"/>
  <c r="X349" i="1" s="1"/>
  <c r="GN349" i="1" s="1"/>
  <c r="CZ349" i="1"/>
  <c r="Y349" i="1" s="1"/>
  <c r="GK363" i="1"/>
  <c r="CZ363" i="1"/>
  <c r="Y363" i="1" s="1"/>
  <c r="GM364" i="1"/>
  <c r="GN364" i="1"/>
  <c r="R366" i="1"/>
  <c r="GK366" i="1" s="1"/>
  <c r="U374" i="1"/>
  <c r="Q382" i="1"/>
  <c r="EI30" i="1"/>
  <c r="P167" i="1"/>
  <c r="EI224" i="1"/>
  <c r="U301" i="1"/>
  <c r="AH390" i="1" s="1"/>
  <c r="V334" i="1"/>
  <c r="S370" i="1"/>
  <c r="P326" i="1"/>
  <c r="CP326" i="1" s="1"/>
  <c r="O326" i="1" s="1"/>
  <c r="P374" i="1"/>
  <c r="CP374" i="1" s="1"/>
  <c r="O374" i="1" s="1"/>
  <c r="DX421" i="1"/>
  <c r="DK428" i="1"/>
  <c r="DM428" i="1"/>
  <c r="DZ421" i="1"/>
  <c r="DW421" i="1"/>
  <c r="DJ428" i="1"/>
  <c r="EM263" i="1"/>
  <c r="EM457" i="1"/>
  <c r="P409" i="1"/>
  <c r="T382" i="1"/>
  <c r="V421" i="1"/>
  <c r="F451" i="1"/>
  <c r="F449" i="1"/>
  <c r="T421" i="1"/>
  <c r="T334" i="1"/>
  <c r="BA421" i="1"/>
  <c r="F448" i="1"/>
  <c r="Q313" i="1"/>
  <c r="CP313" i="1" s="1"/>
  <c r="O313" i="1" s="1"/>
  <c r="CZ351" i="1"/>
  <c r="Y351" i="1" s="1"/>
  <c r="GN351" i="1" s="1"/>
  <c r="DY421" i="1"/>
  <c r="DL428" i="1"/>
  <c r="AF421" i="1"/>
  <c r="S428" i="1"/>
  <c r="F435" i="1"/>
  <c r="AX421" i="1"/>
  <c r="CJ263" i="1" l="1"/>
  <c r="BA390" i="1"/>
  <c r="AG263" i="1"/>
  <c r="T390" i="1"/>
  <c r="AD263" i="1"/>
  <c r="Q390" i="1"/>
  <c r="DY30" i="1"/>
  <c r="DL157" i="1"/>
  <c r="AF263" i="1"/>
  <c r="S390" i="1"/>
  <c r="AL188" i="1"/>
  <c r="Y195" i="1"/>
  <c r="AH263" i="1"/>
  <c r="U390" i="1"/>
  <c r="GB263" i="1"/>
  <c r="ES390" i="1"/>
  <c r="GN98" i="1"/>
  <c r="GM98" i="1"/>
  <c r="DY263" i="1"/>
  <c r="DL390" i="1"/>
  <c r="DV263" i="1"/>
  <c r="DI390" i="1"/>
  <c r="EA30" i="1"/>
  <c r="DN157" i="1"/>
  <c r="AH30" i="1"/>
  <c r="U157" i="1"/>
  <c r="EA263" i="1"/>
  <c r="DN390" i="1"/>
  <c r="EB263" i="1"/>
  <c r="DO390" i="1"/>
  <c r="AJ30" i="1"/>
  <c r="W157" i="1"/>
  <c r="GB30" i="1"/>
  <c r="ES157" i="1"/>
  <c r="GN366" i="1"/>
  <c r="AJ263" i="1"/>
  <c r="W390" i="1"/>
  <c r="DL421" i="1"/>
  <c r="P449" i="1"/>
  <c r="GM328" i="1"/>
  <c r="GN328" i="1"/>
  <c r="EH263" i="1"/>
  <c r="P399" i="1"/>
  <c r="EH457" i="1"/>
  <c r="DX390" i="1"/>
  <c r="V390" i="1"/>
  <c r="AI263" i="1"/>
  <c r="AX30" i="1"/>
  <c r="AX224" i="1"/>
  <c r="F164" i="1"/>
  <c r="P435" i="1"/>
  <c r="EP421" i="1"/>
  <c r="DI421" i="1"/>
  <c r="P440" i="1"/>
  <c r="EU259" i="1"/>
  <c r="P473" i="1"/>
  <c r="GM376" i="1"/>
  <c r="GN376" i="1"/>
  <c r="CY366" i="1"/>
  <c r="X366" i="1" s="1"/>
  <c r="GM366" i="1" s="1"/>
  <c r="GM351" i="1"/>
  <c r="CZ297" i="1"/>
  <c r="Y297" i="1" s="1"/>
  <c r="GM293" i="1"/>
  <c r="GN293" i="1"/>
  <c r="DW390" i="1"/>
  <c r="DM188" i="1"/>
  <c r="P217" i="1"/>
  <c r="CJ30" i="1"/>
  <c r="BA157" i="1"/>
  <c r="EO428" i="1"/>
  <c r="FX421" i="1"/>
  <c r="CB428" i="1"/>
  <c r="GN360" i="1"/>
  <c r="BA188" i="1"/>
  <c r="F215" i="1"/>
  <c r="GN294" i="1"/>
  <c r="GM294" i="1"/>
  <c r="GM320" i="1"/>
  <c r="GM269" i="1"/>
  <c r="GN269" i="1"/>
  <c r="GN137" i="1"/>
  <c r="GM137" i="1"/>
  <c r="AU263" i="1"/>
  <c r="F409" i="1"/>
  <c r="AU457" i="1"/>
  <c r="GN325" i="1"/>
  <c r="GN304" i="1"/>
  <c r="GN286" i="1"/>
  <c r="GM130" i="1"/>
  <c r="GM368" i="1"/>
  <c r="GN368" i="1"/>
  <c r="GM356" i="1"/>
  <c r="GM266" i="1"/>
  <c r="GN266" i="1"/>
  <c r="GN107" i="1"/>
  <c r="GM50" i="1"/>
  <c r="GN50" i="1"/>
  <c r="AY428" i="1"/>
  <c r="CH421" i="1"/>
  <c r="GN363" i="1"/>
  <c r="GM363" i="1"/>
  <c r="GM367" i="1"/>
  <c r="P210" i="1"/>
  <c r="DK188" i="1"/>
  <c r="AZ30" i="1"/>
  <c r="F168" i="1"/>
  <c r="AZ224" i="1"/>
  <c r="GM119" i="1"/>
  <c r="GN119" i="1"/>
  <c r="GN44" i="1"/>
  <c r="GM44" i="1"/>
  <c r="EB30" i="1"/>
  <c r="DO157" i="1"/>
  <c r="GM193" i="1"/>
  <c r="GN193" i="1"/>
  <c r="GN379" i="1"/>
  <c r="GN276" i="1"/>
  <c r="GM276" i="1"/>
  <c r="GN381" i="1"/>
  <c r="GM381" i="1"/>
  <c r="CY326" i="1"/>
  <c r="X326" i="1" s="1"/>
  <c r="GM139" i="1"/>
  <c r="CY133" i="1"/>
  <c r="X133" i="1" s="1"/>
  <c r="AE157" i="1"/>
  <c r="CZ82" i="1"/>
  <c r="Y82" i="1" s="1"/>
  <c r="CY82" i="1"/>
  <c r="X82" i="1" s="1"/>
  <c r="GM82" i="1" s="1"/>
  <c r="CZ302" i="1"/>
  <c r="Y302" i="1" s="1"/>
  <c r="EL30" i="1"/>
  <c r="P175" i="1"/>
  <c r="EL224" i="1"/>
  <c r="GN116" i="1"/>
  <c r="GM66" i="1"/>
  <c r="GM76" i="1"/>
  <c r="GN48" i="1"/>
  <c r="GM365" i="1"/>
  <c r="GM134" i="1"/>
  <c r="GN69" i="1"/>
  <c r="GM93" i="1"/>
  <c r="EM259" i="1"/>
  <c r="P476" i="1"/>
  <c r="GN374" i="1"/>
  <c r="GM374" i="1"/>
  <c r="CP370" i="1"/>
  <c r="O370" i="1" s="1"/>
  <c r="EM26" i="1"/>
  <c r="P243" i="1"/>
  <c r="EM490" i="1"/>
  <c r="F443" i="1"/>
  <c r="S421" i="1"/>
  <c r="DM421" i="1"/>
  <c r="P450" i="1"/>
  <c r="GN326" i="1"/>
  <c r="GM326" i="1"/>
  <c r="EI26" i="1"/>
  <c r="P234" i="1"/>
  <c r="EI490" i="1"/>
  <c r="GN338" i="1"/>
  <c r="GM338" i="1"/>
  <c r="ET22" i="1"/>
  <c r="P503" i="1"/>
  <c r="ET523" i="1"/>
  <c r="CI263" i="1"/>
  <c r="AZ390" i="1"/>
  <c r="GM349" i="1"/>
  <c r="GM336" i="1"/>
  <c r="GN336" i="1"/>
  <c r="CZ382" i="1"/>
  <c r="Y382" i="1" s="1"/>
  <c r="CY382" i="1"/>
  <c r="X382" i="1" s="1"/>
  <c r="CZ366" i="1"/>
  <c r="Y366" i="1" s="1"/>
  <c r="EI263" i="1"/>
  <c r="P400" i="1"/>
  <c r="EI457" i="1"/>
  <c r="GN268" i="1"/>
  <c r="GM268" i="1"/>
  <c r="GN316" i="1"/>
  <c r="CY297" i="1"/>
  <c r="X297" i="1" s="1"/>
  <c r="ER30" i="1"/>
  <c r="ER224" i="1"/>
  <c r="P168" i="1"/>
  <c r="GN321" i="1"/>
  <c r="GM283" i="1"/>
  <c r="GN283" i="1"/>
  <c r="F439" i="1"/>
  <c r="AZ421" i="1"/>
  <c r="P431" i="1"/>
  <c r="DH421" i="1"/>
  <c r="CA428" i="1"/>
  <c r="AQ263" i="1"/>
  <c r="F400" i="1"/>
  <c r="AQ457" i="1"/>
  <c r="GK267" i="1"/>
  <c r="GN267" i="1" s="1"/>
  <c r="AE390" i="1"/>
  <c r="GM297" i="1"/>
  <c r="GN297" i="1"/>
  <c r="GN302" i="1"/>
  <c r="AB188" i="1"/>
  <c r="O195" i="1"/>
  <c r="AO259" i="1"/>
  <c r="F461" i="1"/>
  <c r="GM278" i="1"/>
  <c r="AK421" i="1"/>
  <c r="X428" i="1"/>
  <c r="CZ301" i="1"/>
  <c r="Y301" i="1" s="1"/>
  <c r="CZ271" i="1"/>
  <c r="Y271" i="1" s="1"/>
  <c r="DZ390" i="1"/>
  <c r="F219" i="1"/>
  <c r="W188" i="1"/>
  <c r="BB22" i="1"/>
  <c r="F503" i="1"/>
  <c r="BB523" i="1"/>
  <c r="AO490" i="1"/>
  <c r="GM88" i="1"/>
  <c r="GN88" i="1"/>
  <c r="AF30" i="1"/>
  <c r="S157" i="1"/>
  <c r="GN33" i="1"/>
  <c r="GM33" i="1"/>
  <c r="CZ80" i="1"/>
  <c r="Y80" i="1" s="1"/>
  <c r="AL157" i="1" s="1"/>
  <c r="ER421" i="1"/>
  <c r="P439" i="1"/>
  <c r="DG428" i="1"/>
  <c r="DT421" i="1"/>
  <c r="CF421" i="1"/>
  <c r="AW428" i="1"/>
  <c r="GM361" i="1"/>
  <c r="CP314" i="1"/>
  <c r="O314" i="1" s="1"/>
  <c r="CZ299" i="1"/>
  <c r="Y299" i="1" s="1"/>
  <c r="CY299" i="1"/>
  <c r="X299" i="1" s="1"/>
  <c r="GN299" i="1" s="1"/>
  <c r="AF188" i="1"/>
  <c r="S195" i="1"/>
  <c r="DV195" i="1"/>
  <c r="CP191" i="1"/>
  <c r="O191" i="1" s="1"/>
  <c r="CZ121" i="1"/>
  <c r="Y121" i="1" s="1"/>
  <c r="GN121" i="1" s="1"/>
  <c r="CY121" i="1"/>
  <c r="X121" i="1" s="1"/>
  <c r="CZ105" i="1"/>
  <c r="Y105" i="1" s="1"/>
  <c r="ED157" i="1" s="1"/>
  <c r="CY105" i="1"/>
  <c r="X105" i="1" s="1"/>
  <c r="EC157" i="1" s="1"/>
  <c r="GN82" i="1"/>
  <c r="GM104" i="1"/>
  <c r="GM335" i="1"/>
  <c r="CZ326" i="1"/>
  <c r="Y326" i="1" s="1"/>
  <c r="AC188" i="1"/>
  <c r="P195" i="1"/>
  <c r="CF195" i="1"/>
  <c r="CE195" i="1"/>
  <c r="CH195" i="1"/>
  <c r="DW188" i="1"/>
  <c r="DJ195" i="1"/>
  <c r="CZ133" i="1"/>
  <c r="Y133" i="1" s="1"/>
  <c r="DU157" i="1"/>
  <c r="CY302" i="1"/>
  <c r="X302" i="1" s="1"/>
  <c r="GM302" i="1" s="1"/>
  <c r="CZ96" i="1"/>
  <c r="Y96" i="1" s="1"/>
  <c r="GN86" i="1"/>
  <c r="GM52" i="1"/>
  <c r="DJ421" i="1"/>
  <c r="P442" i="1"/>
  <c r="DK421" i="1"/>
  <c r="P443" i="1"/>
  <c r="CZ370" i="1"/>
  <c r="Y370" i="1" s="1"/>
  <c r="CY370" i="1"/>
  <c r="X370" i="1" s="1"/>
  <c r="CY340" i="1"/>
  <c r="X340" i="1" s="1"/>
  <c r="GM340" i="1" s="1"/>
  <c r="CZ340" i="1"/>
  <c r="Y340" i="1" s="1"/>
  <c r="CY334" i="1"/>
  <c r="X334" i="1" s="1"/>
  <c r="GM334" i="1" s="1"/>
  <c r="GA263" i="1"/>
  <c r="ER390" i="1"/>
  <c r="AI30" i="1"/>
  <c r="V157" i="1"/>
  <c r="GM279" i="1"/>
  <c r="GN279" i="1"/>
  <c r="CP382" i="1"/>
  <c r="O382" i="1" s="1"/>
  <c r="W421" i="1"/>
  <c r="F452" i="1"/>
  <c r="EL263" i="1"/>
  <c r="P408" i="1"/>
  <c r="EL457" i="1"/>
  <c r="F399" i="1"/>
  <c r="AP263" i="1"/>
  <c r="AP457" i="1"/>
  <c r="CY332" i="1"/>
  <c r="X332" i="1" s="1"/>
  <c r="GN332" i="1" s="1"/>
  <c r="CZ332" i="1"/>
  <c r="Y332" i="1" s="1"/>
  <c r="AU26" i="1"/>
  <c r="F243" i="1"/>
  <c r="AU490" i="1"/>
  <c r="AC390" i="1"/>
  <c r="AQ26" i="1"/>
  <c r="F234" i="1"/>
  <c r="AQ490" i="1"/>
  <c r="FW421" i="1"/>
  <c r="EN428" i="1"/>
  <c r="DP421" i="1"/>
  <c r="P453" i="1"/>
  <c r="AB421" i="1"/>
  <c r="O428" i="1"/>
  <c r="GN322" i="1"/>
  <c r="GM322" i="1"/>
  <c r="CZ315" i="1"/>
  <c r="Y315" i="1" s="1"/>
  <c r="GN315" i="1" s="1"/>
  <c r="CY315" i="1"/>
  <c r="X315" i="1" s="1"/>
  <c r="GM315" i="1" s="1"/>
  <c r="GN295" i="1"/>
  <c r="GM295" i="1"/>
  <c r="AR195" i="1"/>
  <c r="CA188" i="1"/>
  <c r="CY314" i="1"/>
  <c r="X314" i="1" s="1"/>
  <c r="CY330" i="1"/>
  <c r="X330" i="1" s="1"/>
  <c r="GM330" i="1" s="1"/>
  <c r="GM373" i="1"/>
  <c r="AT26" i="1"/>
  <c r="F242" i="1"/>
  <c r="AT490" i="1"/>
  <c r="AK157" i="1"/>
  <c r="AL421" i="1"/>
  <c r="Y428" i="1"/>
  <c r="CZ354" i="1"/>
  <c r="Y354" i="1" s="1"/>
  <c r="CY354" i="1"/>
  <c r="X354" i="1" s="1"/>
  <c r="GN354" i="1" s="1"/>
  <c r="CY301" i="1"/>
  <c r="X301" i="1" s="1"/>
  <c r="GM301" i="1" s="1"/>
  <c r="CY271" i="1"/>
  <c r="X271" i="1" s="1"/>
  <c r="GN271" i="1" s="1"/>
  <c r="CY298" i="1"/>
  <c r="X298" i="1" s="1"/>
  <c r="EC390" i="1" s="1"/>
  <c r="CZ298" i="1"/>
  <c r="Y298" i="1" s="1"/>
  <c r="ED390" i="1" s="1"/>
  <c r="AZ188" i="1"/>
  <c r="F206" i="1"/>
  <c r="GM57" i="1"/>
  <c r="GN57" i="1"/>
  <c r="DZ30" i="1"/>
  <c r="DM157" i="1"/>
  <c r="AB157" i="1"/>
  <c r="CY80" i="1"/>
  <c r="X80" i="1" s="1"/>
  <c r="FS428" i="1"/>
  <c r="P421" i="1"/>
  <c r="F431" i="1"/>
  <c r="GN282" i="1"/>
  <c r="GM282" i="1"/>
  <c r="EU26" i="1"/>
  <c r="P240" i="1"/>
  <c r="EU490" i="1"/>
  <c r="GM136" i="1"/>
  <c r="GN77" i="1"/>
  <c r="GM77" i="1"/>
  <c r="GN55" i="1"/>
  <c r="GM55" i="1"/>
  <c r="GN53" i="1"/>
  <c r="GN81" i="1"/>
  <c r="GM81" i="1"/>
  <c r="GN377" i="1"/>
  <c r="GM377" i="1"/>
  <c r="GM333" i="1"/>
  <c r="ED188" i="1"/>
  <c r="DQ195" i="1"/>
  <c r="CP123" i="1"/>
  <c r="O123" i="1" s="1"/>
  <c r="CZ90" i="1"/>
  <c r="Y90" i="1" s="1"/>
  <c r="CY90" i="1"/>
  <c r="X90" i="1" s="1"/>
  <c r="GM90" i="1" s="1"/>
  <c r="CY100" i="1"/>
  <c r="X100" i="1" s="1"/>
  <c r="GM100" i="1" s="1"/>
  <c r="CZ100" i="1"/>
  <c r="Y100" i="1" s="1"/>
  <c r="GM49" i="1"/>
  <c r="GN49" i="1"/>
  <c r="GM35" i="1"/>
  <c r="GN35" i="1"/>
  <c r="U188" i="1"/>
  <c r="F217" i="1"/>
  <c r="GM128" i="1"/>
  <c r="GN135" i="1"/>
  <c r="CY96" i="1"/>
  <c r="X96" i="1" s="1"/>
  <c r="GN96" i="1" s="1"/>
  <c r="GM54" i="1"/>
  <c r="ES188" i="1"/>
  <c r="P215" i="1"/>
  <c r="GM118" i="1"/>
  <c r="GM37" i="1"/>
  <c r="CZ334" i="1"/>
  <c r="Y334" i="1" s="1"/>
  <c r="GN334" i="1" s="1"/>
  <c r="GM311" i="1"/>
  <c r="GN311" i="1"/>
  <c r="GM291" i="1"/>
  <c r="GN291" i="1"/>
  <c r="DO421" i="1"/>
  <c r="P452" i="1"/>
  <c r="AT263" i="1"/>
  <c r="F408" i="1"/>
  <c r="AT457" i="1"/>
  <c r="GN378" i="1"/>
  <c r="GM378" i="1"/>
  <c r="FY263" i="1"/>
  <c r="EP390" i="1"/>
  <c r="AX188" i="1"/>
  <c r="F202" i="1"/>
  <c r="GM265" i="1"/>
  <c r="GN265" i="1"/>
  <c r="AB390" i="1"/>
  <c r="EQ428" i="1"/>
  <c r="FZ421" i="1"/>
  <c r="CY313" i="1"/>
  <c r="X313" i="1" s="1"/>
  <c r="GM313" i="1" s="1"/>
  <c r="CZ313" i="1"/>
  <c r="Y313" i="1" s="1"/>
  <c r="AL390" i="1" s="1"/>
  <c r="CG263" i="1"/>
  <c r="AX390" i="1"/>
  <c r="EH26" i="1"/>
  <c r="P233" i="1"/>
  <c r="EH490" i="1"/>
  <c r="AP26" i="1"/>
  <c r="F233" i="1"/>
  <c r="AP490" i="1"/>
  <c r="CB188" i="1"/>
  <c r="AS195" i="1"/>
  <c r="CZ314" i="1"/>
  <c r="Y314" i="1" s="1"/>
  <c r="CZ330" i="1"/>
  <c r="Y330" i="1" s="1"/>
  <c r="T188" i="1"/>
  <c r="F216" i="1"/>
  <c r="BC26" i="1"/>
  <c r="F240" i="1"/>
  <c r="BC490" i="1"/>
  <c r="GM96" i="1"/>
  <c r="EP30" i="1"/>
  <c r="P164" i="1"/>
  <c r="EP224" i="1"/>
  <c r="R428" i="1"/>
  <c r="AE421" i="1"/>
  <c r="GM354" i="1"/>
  <c r="GN375" i="1"/>
  <c r="GM375" i="1"/>
  <c r="DU390" i="1"/>
  <c r="CP298" i="1"/>
  <c r="O298" i="1" s="1"/>
  <c r="DT390" i="1" s="1"/>
  <c r="Q188" i="1"/>
  <c r="F207" i="1"/>
  <c r="AC30" i="1"/>
  <c r="P157" i="1"/>
  <c r="CF157" i="1"/>
  <c r="CE157" i="1"/>
  <c r="CH157" i="1"/>
  <c r="AG30" i="1"/>
  <c r="T157" i="1"/>
  <c r="DV30" i="1"/>
  <c r="DI157" i="1"/>
  <c r="EK428" i="1"/>
  <c r="FT421" i="1"/>
  <c r="DQ421" i="1"/>
  <c r="P454" i="1"/>
  <c r="CE421" i="1"/>
  <c r="AV428" i="1"/>
  <c r="ER188" i="1"/>
  <c r="P206" i="1"/>
  <c r="AK188" i="1"/>
  <c r="X195" i="1"/>
  <c r="AE188" i="1"/>
  <c r="R195" i="1"/>
  <c r="GM121" i="1"/>
  <c r="DW157" i="1"/>
  <c r="DU188" i="1"/>
  <c r="DH195" i="1"/>
  <c r="FX195" i="1"/>
  <c r="FW195" i="1"/>
  <c r="FZ195" i="1"/>
  <c r="CY123" i="1"/>
  <c r="X123" i="1" s="1"/>
  <c r="CZ123" i="1"/>
  <c r="Y123" i="1" s="1"/>
  <c r="CP105" i="1"/>
  <c r="O105" i="1" s="1"/>
  <c r="DL188" i="1"/>
  <c r="P216" i="1"/>
  <c r="EP188" i="1"/>
  <c r="P202" i="1"/>
  <c r="EC188" i="1"/>
  <c r="DP195" i="1"/>
  <c r="GN133" i="1"/>
  <c r="GM133" i="1"/>
  <c r="GM78" i="1"/>
  <c r="GN78" i="1"/>
  <c r="GM94" i="1"/>
  <c r="GN94" i="1"/>
  <c r="DX157" i="1"/>
  <c r="AD157" i="1"/>
  <c r="AL263" i="1" l="1"/>
  <c r="Y390" i="1"/>
  <c r="AL30" i="1"/>
  <c r="Y157" i="1"/>
  <c r="DT263" i="1"/>
  <c r="DG390" i="1"/>
  <c r="EC263" i="1"/>
  <c r="DP390" i="1"/>
  <c r="EC30" i="1"/>
  <c r="DP157" i="1"/>
  <c r="ED263" i="1"/>
  <c r="DQ390" i="1"/>
  <c r="ED30" i="1"/>
  <c r="DQ157" i="1"/>
  <c r="AK30" i="1"/>
  <c r="X157" i="1"/>
  <c r="AR188" i="1"/>
  <c r="F222" i="1"/>
  <c r="GN105" i="1"/>
  <c r="GM105" i="1"/>
  <c r="EN195" i="1"/>
  <c r="FW188" i="1"/>
  <c r="CH30" i="1"/>
  <c r="AY157" i="1"/>
  <c r="X188" i="1"/>
  <c r="F220" i="1"/>
  <c r="CE30" i="1"/>
  <c r="AV157" i="1"/>
  <c r="AD30" i="1"/>
  <c r="Q157" i="1"/>
  <c r="DP188" i="1"/>
  <c r="P220" i="1"/>
  <c r="DH188" i="1"/>
  <c r="P198" i="1"/>
  <c r="EK421" i="1"/>
  <c r="P445" i="1"/>
  <c r="T30" i="1"/>
  <c r="F178" i="1"/>
  <c r="T224" i="1"/>
  <c r="CF30" i="1"/>
  <c r="AW157" i="1"/>
  <c r="R421" i="1"/>
  <c r="F442" i="1"/>
  <c r="EP263" i="1"/>
  <c r="P397" i="1"/>
  <c r="EP457" i="1"/>
  <c r="AT259" i="1"/>
  <c r="F475" i="1"/>
  <c r="GM123" i="1"/>
  <c r="GN123" i="1"/>
  <c r="AB30" i="1"/>
  <c r="O157" i="1"/>
  <c r="GN90" i="1"/>
  <c r="ER263" i="1"/>
  <c r="P401" i="1"/>
  <c r="ER457" i="1"/>
  <c r="AV195" i="1"/>
  <c r="CE188" i="1"/>
  <c r="F210" i="1"/>
  <c r="S188" i="1"/>
  <c r="GN314" i="1"/>
  <c r="GM314" i="1"/>
  <c r="S30" i="1"/>
  <c r="S224" i="1"/>
  <c r="F172" i="1"/>
  <c r="AO22" i="1"/>
  <c r="AO523" i="1"/>
  <c r="F494" i="1"/>
  <c r="AE263" i="1"/>
  <c r="R390" i="1"/>
  <c r="EI259" i="1"/>
  <c r="P467" i="1"/>
  <c r="GM267" i="1"/>
  <c r="GM332" i="1"/>
  <c r="GM299" i="1"/>
  <c r="AY421" i="1"/>
  <c r="F436" i="1"/>
  <c r="AS428" i="1"/>
  <c r="CB421" i="1"/>
  <c r="GM271" i="1"/>
  <c r="CA390" i="1" s="1"/>
  <c r="GN330" i="1"/>
  <c r="U30" i="1"/>
  <c r="F179" i="1"/>
  <c r="U224" i="1"/>
  <c r="DI263" i="1"/>
  <c r="P402" i="1"/>
  <c r="DI457" i="1"/>
  <c r="GN301" i="1"/>
  <c r="CB390" i="1" s="1"/>
  <c r="GN313" i="1"/>
  <c r="GN100" i="1"/>
  <c r="BA263" i="1"/>
  <c r="F410" i="1"/>
  <c r="BA457" i="1"/>
  <c r="FZ188" i="1"/>
  <c r="EQ195" i="1"/>
  <c r="F397" i="1"/>
  <c r="AX263" i="1"/>
  <c r="AX457" i="1"/>
  <c r="DM30" i="1"/>
  <c r="P179" i="1"/>
  <c r="DM224" i="1"/>
  <c r="AC263" i="1"/>
  <c r="CH390" i="1"/>
  <c r="P390" i="1"/>
  <c r="CF390" i="1"/>
  <c r="CE390" i="1"/>
  <c r="P209" i="1"/>
  <c r="DJ188" i="1"/>
  <c r="CF188" i="1"/>
  <c r="AW195" i="1"/>
  <c r="DG421" i="1"/>
  <c r="P430" i="1"/>
  <c r="DT157" i="1"/>
  <c r="BB18" i="1"/>
  <c r="F536" i="1"/>
  <c r="F453" i="1"/>
  <c r="X421" i="1"/>
  <c r="CA421" i="1"/>
  <c r="AR428" i="1"/>
  <c r="AZ263" i="1"/>
  <c r="F401" i="1"/>
  <c r="AZ457" i="1"/>
  <c r="ET18" i="1"/>
  <c r="P536" i="1"/>
  <c r="EL26" i="1"/>
  <c r="P242" i="1"/>
  <c r="EL490" i="1"/>
  <c r="AZ26" i="1"/>
  <c r="F235" i="1"/>
  <c r="AZ490" i="1"/>
  <c r="V263" i="1"/>
  <c r="V457" i="1"/>
  <c r="F413" i="1"/>
  <c r="W30" i="1"/>
  <c r="W224" i="1"/>
  <c r="F181" i="1"/>
  <c r="Y188" i="1"/>
  <c r="F221" i="1"/>
  <c r="DL30" i="1"/>
  <c r="DL224" i="1"/>
  <c r="P178" i="1"/>
  <c r="DX30" i="1"/>
  <c r="DK157" i="1"/>
  <c r="R188" i="1"/>
  <c r="F209" i="1"/>
  <c r="GN298" i="1"/>
  <c r="GM298" i="1"/>
  <c r="AS188" i="1"/>
  <c r="F212" i="1"/>
  <c r="DQ188" i="1"/>
  <c r="P221" i="1"/>
  <c r="DU263" i="1"/>
  <c r="DH390" i="1"/>
  <c r="FX390" i="1"/>
  <c r="FW390" i="1"/>
  <c r="FZ390" i="1"/>
  <c r="BC22" i="1"/>
  <c r="F506" i="1"/>
  <c r="BC523" i="1"/>
  <c r="EH22" i="1"/>
  <c r="P499" i="1"/>
  <c r="V16" i="2" s="1"/>
  <c r="V18" i="2" s="1"/>
  <c r="EH523" i="1"/>
  <c r="EQ421" i="1"/>
  <c r="P436" i="1"/>
  <c r="FS421" i="1"/>
  <c r="EJ428" i="1"/>
  <c r="AT22" i="1"/>
  <c r="F508" i="1"/>
  <c r="F16" i="2" s="1"/>
  <c r="F18" i="2" s="1"/>
  <c r="AT523" i="1"/>
  <c r="F430" i="1"/>
  <c r="O421" i="1"/>
  <c r="P433" i="1"/>
  <c r="EN421" i="1"/>
  <c r="AQ22" i="1"/>
  <c r="F500" i="1"/>
  <c r="AQ523" i="1"/>
  <c r="AU22" i="1"/>
  <c r="AU523" i="1"/>
  <c r="F509" i="1"/>
  <c r="EL259" i="1"/>
  <c r="P475" i="1"/>
  <c r="V30" i="1"/>
  <c r="F180" i="1"/>
  <c r="V224" i="1"/>
  <c r="P188" i="1"/>
  <c r="F198" i="1"/>
  <c r="AK390" i="1"/>
  <c r="GN191" i="1"/>
  <c r="FT195" i="1" s="1"/>
  <c r="GM191" i="1"/>
  <c r="FS195" i="1" s="1"/>
  <c r="DT195" i="1"/>
  <c r="AW421" i="1"/>
  <c r="F434" i="1"/>
  <c r="FS157" i="1"/>
  <c r="DZ263" i="1"/>
  <c r="DM390" i="1"/>
  <c r="F197" i="1"/>
  <c r="O188" i="1"/>
  <c r="AQ259" i="1"/>
  <c r="F467" i="1"/>
  <c r="ER26" i="1"/>
  <c r="P235" i="1"/>
  <c r="EI22" i="1"/>
  <c r="EI523" i="1"/>
  <c r="P500" i="1"/>
  <c r="GN370" i="1"/>
  <c r="GM370" i="1"/>
  <c r="FT390" i="1"/>
  <c r="EO421" i="1"/>
  <c r="P434" i="1"/>
  <c r="AX26" i="1"/>
  <c r="F231" i="1"/>
  <c r="AX490" i="1"/>
  <c r="DX263" i="1"/>
  <c r="DK390" i="1"/>
  <c r="W263" i="1"/>
  <c r="F414" i="1"/>
  <c r="W457" i="1"/>
  <c r="ES30" i="1"/>
  <c r="P177" i="1"/>
  <c r="ES224" i="1"/>
  <c r="DN263" i="1"/>
  <c r="P413" i="1"/>
  <c r="DN457" i="1"/>
  <c r="DN30" i="1"/>
  <c r="P180" i="1"/>
  <c r="DN224" i="1"/>
  <c r="DL263" i="1"/>
  <c r="P411" i="1"/>
  <c r="DL457" i="1"/>
  <c r="ES263" i="1"/>
  <c r="P410" i="1"/>
  <c r="ES457" i="1"/>
  <c r="U263" i="1"/>
  <c r="U457" i="1"/>
  <c r="F412" i="1"/>
  <c r="T263" i="1"/>
  <c r="F411" i="1"/>
  <c r="T457" i="1"/>
  <c r="GN340" i="1"/>
  <c r="P30" i="1"/>
  <c r="F160" i="1"/>
  <c r="P224" i="1"/>
  <c r="EP26" i="1"/>
  <c r="P231" i="1"/>
  <c r="EP490" i="1"/>
  <c r="DW30" i="1"/>
  <c r="DJ157" i="1"/>
  <c r="DI30" i="1"/>
  <c r="P169" i="1"/>
  <c r="DI224" i="1"/>
  <c r="FX188" i="1"/>
  <c r="EO195" i="1"/>
  <c r="AV421" i="1"/>
  <c r="F433" i="1"/>
  <c r="AP22" i="1"/>
  <c r="AP523" i="1"/>
  <c r="F499" i="1"/>
  <c r="G16" i="2" s="1"/>
  <c r="G18" i="2" s="1"/>
  <c r="AB263" i="1"/>
  <c r="O390" i="1"/>
  <c r="EU22" i="1"/>
  <c r="P506" i="1"/>
  <c r="EU523" i="1"/>
  <c r="GM80" i="1"/>
  <c r="CA157" i="1" s="1"/>
  <c r="GN80" i="1"/>
  <c r="CB157" i="1" s="1"/>
  <c r="Y421" i="1"/>
  <c r="F454" i="1"/>
  <c r="AP259" i="1"/>
  <c r="F466" i="1"/>
  <c r="GN382" i="1"/>
  <c r="GM382" i="1"/>
  <c r="FS390" i="1" s="1"/>
  <c r="DU30" i="1"/>
  <c r="DH157" i="1"/>
  <c r="FX157" i="1"/>
  <c r="FW157" i="1"/>
  <c r="FZ157" i="1"/>
  <c r="CH188" i="1"/>
  <c r="AY195" i="1"/>
  <c r="DV188" i="1"/>
  <c r="DI195" i="1"/>
  <c r="FT157" i="1"/>
  <c r="EM22" i="1"/>
  <c r="P509" i="1"/>
  <c r="EM523" i="1"/>
  <c r="AE30" i="1"/>
  <c r="R157" i="1"/>
  <c r="DO30" i="1"/>
  <c r="P181" i="1"/>
  <c r="DO224" i="1"/>
  <c r="AU259" i="1"/>
  <c r="F476" i="1"/>
  <c r="BA30" i="1"/>
  <c r="F177" i="1"/>
  <c r="BA224" i="1"/>
  <c r="DW263" i="1"/>
  <c r="DJ390" i="1"/>
  <c r="EH259" i="1"/>
  <c r="P466" i="1"/>
  <c r="DO263" i="1"/>
  <c r="P414" i="1"/>
  <c r="DO457" i="1"/>
  <c r="S263" i="1"/>
  <c r="F405" i="1"/>
  <c r="S457" i="1"/>
  <c r="Q263" i="1"/>
  <c r="F402" i="1"/>
  <c r="Q457" i="1"/>
  <c r="CB30" i="1" l="1"/>
  <c r="AS157" i="1"/>
  <c r="CB263" i="1"/>
  <c r="AS390" i="1"/>
  <c r="CA263" i="1"/>
  <c r="AR390" i="1"/>
  <c r="FS263" i="1"/>
  <c r="EJ390" i="1"/>
  <c r="FT263" i="1"/>
  <c r="EK390" i="1"/>
  <c r="S26" i="1"/>
  <c r="F239" i="1"/>
  <c r="S490" i="1"/>
  <c r="ER259" i="1"/>
  <c r="P468" i="1"/>
  <c r="O30" i="1"/>
  <c r="O224" i="1"/>
  <c r="F159" i="1"/>
  <c r="AW30" i="1"/>
  <c r="F163" i="1"/>
  <c r="AW224" i="1"/>
  <c r="EN188" i="1"/>
  <c r="P200" i="1"/>
  <c r="DQ30" i="1"/>
  <c r="P183" i="1"/>
  <c r="DQ224" i="1"/>
  <c r="DP30" i="1"/>
  <c r="DP224" i="1"/>
  <c r="P182" i="1"/>
  <c r="DG263" i="1"/>
  <c r="P392" i="1"/>
  <c r="DG457" i="1"/>
  <c r="Y263" i="1"/>
  <c r="F416" i="1"/>
  <c r="Y457" i="1"/>
  <c r="DO259" i="1"/>
  <c r="P481" i="1"/>
  <c r="R30" i="1"/>
  <c r="F171" i="1"/>
  <c r="R224" i="1"/>
  <c r="F203" i="1"/>
  <c r="AY188" i="1"/>
  <c r="FX30" i="1"/>
  <c r="EO157" i="1"/>
  <c r="P26" i="1"/>
  <c r="F227" i="1"/>
  <c r="T259" i="1"/>
  <c r="F478" i="1"/>
  <c r="U259" i="1"/>
  <c r="F479" i="1"/>
  <c r="DN26" i="1"/>
  <c r="P247" i="1"/>
  <c r="DN490" i="1"/>
  <c r="DK263" i="1"/>
  <c r="P405" i="1"/>
  <c r="DK457" i="1"/>
  <c r="DM263" i="1"/>
  <c r="P412" i="1"/>
  <c r="DM457" i="1"/>
  <c r="EN390" i="1"/>
  <c r="FW263" i="1"/>
  <c r="S259" i="1"/>
  <c r="F472" i="1"/>
  <c r="DJ263" i="1"/>
  <c r="P404" i="1"/>
  <c r="DJ457" i="1"/>
  <c r="DO26" i="1"/>
  <c r="P248" i="1"/>
  <c r="DO490" i="1"/>
  <c r="FT30" i="1"/>
  <c r="EK157" i="1"/>
  <c r="DH30" i="1"/>
  <c r="DH224" i="1"/>
  <c r="P160" i="1"/>
  <c r="AP18" i="1"/>
  <c r="F532" i="1"/>
  <c r="EO188" i="1"/>
  <c r="P201" i="1"/>
  <c r="EP22" i="1"/>
  <c r="P497" i="1"/>
  <c r="EP523" i="1"/>
  <c r="DL259" i="1"/>
  <c r="P478" i="1"/>
  <c r="W259" i="1"/>
  <c r="F481" i="1"/>
  <c r="ER490" i="1"/>
  <c r="DT188" i="1"/>
  <c r="DG195" i="1"/>
  <c r="AU18" i="1"/>
  <c r="F542" i="1"/>
  <c r="P455" i="1"/>
  <c r="EJ421" i="1"/>
  <c r="EH18" i="1"/>
  <c r="P532" i="1"/>
  <c r="FX263" i="1"/>
  <c r="EO390" i="1"/>
  <c r="AZ22" i="1"/>
  <c r="AZ523" i="1"/>
  <c r="F501" i="1"/>
  <c r="AZ259" i="1"/>
  <c r="F468" i="1"/>
  <c r="AW188" i="1"/>
  <c r="F201" i="1"/>
  <c r="CE263" i="1"/>
  <c r="AV390" i="1"/>
  <c r="AX259" i="1"/>
  <c r="F464" i="1"/>
  <c r="AS421" i="1"/>
  <c r="F445" i="1"/>
  <c r="R263" i="1"/>
  <c r="R457" i="1"/>
  <c r="F404" i="1"/>
  <c r="EP259" i="1"/>
  <c r="P464" i="1"/>
  <c r="T26" i="1"/>
  <c r="F245" i="1"/>
  <c r="T490" i="1"/>
  <c r="DQ263" i="1"/>
  <c r="P416" i="1"/>
  <c r="DQ457" i="1"/>
  <c r="DP263" i="1"/>
  <c r="P415" i="1"/>
  <c r="DP457" i="1"/>
  <c r="Y30" i="1"/>
  <c r="F183" i="1"/>
  <c r="Y224" i="1"/>
  <c r="FW30" i="1"/>
  <c r="EN157" i="1"/>
  <c r="DI26" i="1"/>
  <c r="P236" i="1"/>
  <c r="DI490" i="1"/>
  <c r="DN259" i="1"/>
  <c r="P480" i="1"/>
  <c r="EI18" i="1"/>
  <c r="P533" i="1"/>
  <c r="V26" i="1"/>
  <c r="F247" i="1"/>
  <c r="V490" i="1"/>
  <c r="AQ18" i="1"/>
  <c r="F533" i="1"/>
  <c r="DL26" i="1"/>
  <c r="P245" i="1"/>
  <c r="DL490" i="1"/>
  <c r="Q259" i="1"/>
  <c r="F469" i="1"/>
  <c r="EM18" i="1"/>
  <c r="P542" i="1"/>
  <c r="DI188" i="1"/>
  <c r="P207" i="1"/>
  <c r="FZ30" i="1"/>
  <c r="EQ157" i="1"/>
  <c r="CA30" i="1"/>
  <c r="AR157" i="1"/>
  <c r="O263" i="1"/>
  <c r="F392" i="1"/>
  <c r="O457" i="1"/>
  <c r="DJ30" i="1"/>
  <c r="P171" i="1"/>
  <c r="DJ224" i="1"/>
  <c r="ES259" i="1"/>
  <c r="P477" i="1"/>
  <c r="ES26" i="1"/>
  <c r="P244" i="1"/>
  <c r="ES490" i="1"/>
  <c r="AX22" i="1"/>
  <c r="AX523" i="1"/>
  <c r="F497" i="1"/>
  <c r="FS30" i="1"/>
  <c r="EJ157" i="1"/>
  <c r="EJ195" i="1"/>
  <c r="FS188" i="1"/>
  <c r="AT18" i="1"/>
  <c r="F541" i="1"/>
  <c r="DH263" i="1"/>
  <c r="P393" i="1"/>
  <c r="DH457" i="1"/>
  <c r="DT30" i="1"/>
  <c r="DG157" i="1"/>
  <c r="CF263" i="1"/>
  <c r="AW390" i="1"/>
  <c r="DM26" i="1"/>
  <c r="P246" i="1"/>
  <c r="BA259" i="1"/>
  <c r="F477" i="1"/>
  <c r="AV188" i="1"/>
  <c r="F200" i="1"/>
  <c r="Q30" i="1"/>
  <c r="F169" i="1"/>
  <c r="Q224" i="1"/>
  <c r="BA26" i="1"/>
  <c r="F244" i="1"/>
  <c r="BA490" i="1"/>
  <c r="EU18" i="1"/>
  <c r="P539" i="1"/>
  <c r="FT188" i="1"/>
  <c r="EK195" i="1"/>
  <c r="FZ263" i="1"/>
  <c r="EQ390" i="1"/>
  <c r="V259" i="1"/>
  <c r="F480" i="1"/>
  <c r="P263" i="1"/>
  <c r="F393" i="1"/>
  <c r="P457" i="1"/>
  <c r="P490" i="1" s="1"/>
  <c r="U26" i="1"/>
  <c r="F246" i="1"/>
  <c r="U490" i="1"/>
  <c r="AK263" i="1"/>
  <c r="X390" i="1"/>
  <c r="BC18" i="1"/>
  <c r="F539" i="1"/>
  <c r="DK30" i="1"/>
  <c r="P172" i="1"/>
  <c r="DK224" i="1"/>
  <c r="W26" i="1"/>
  <c r="F248" i="1"/>
  <c r="W490" i="1"/>
  <c r="EL22" i="1"/>
  <c r="P508" i="1"/>
  <c r="U16" i="2" s="1"/>
  <c r="U18" i="2" s="1"/>
  <c r="EL523" i="1"/>
  <c r="AR421" i="1"/>
  <c r="F455" i="1"/>
  <c r="CH263" i="1"/>
  <c r="AY390" i="1"/>
  <c r="P203" i="1"/>
  <c r="EQ188" i="1"/>
  <c r="DI259" i="1"/>
  <c r="P469" i="1"/>
  <c r="AO18" i="1"/>
  <c r="F527" i="1"/>
  <c r="AV30" i="1"/>
  <c r="F162" i="1"/>
  <c r="AV224" i="1"/>
  <c r="AY30" i="1"/>
  <c r="F165" i="1"/>
  <c r="AY224" i="1"/>
  <c r="X30" i="1"/>
  <c r="F182" i="1"/>
  <c r="X224" i="1"/>
  <c r="P22" i="1" l="1"/>
  <c r="F493" i="1"/>
  <c r="P523" i="1"/>
  <c r="AV26" i="1"/>
  <c r="F229" i="1"/>
  <c r="BA22" i="1"/>
  <c r="BA523" i="1"/>
  <c r="F510" i="1"/>
  <c r="H16" i="2" s="1"/>
  <c r="H18" i="2" s="1"/>
  <c r="Y26" i="1"/>
  <c r="F250" i="1"/>
  <c r="Y490" i="1"/>
  <c r="AZ18" i="1"/>
  <c r="F534" i="1"/>
  <c r="DM259" i="1"/>
  <c r="P479" i="1"/>
  <c r="EO30" i="1"/>
  <c r="P163" i="1"/>
  <c r="EO224" i="1"/>
  <c r="DG259" i="1"/>
  <c r="P459" i="1"/>
  <c r="EJ263" i="1"/>
  <c r="P417" i="1"/>
  <c r="EJ457" i="1"/>
  <c r="AY26" i="1"/>
  <c r="F232" i="1"/>
  <c r="AY490" i="1"/>
  <c r="EL18" i="1"/>
  <c r="P541" i="1"/>
  <c r="DH259" i="1"/>
  <c r="P460" i="1"/>
  <c r="ES22" i="1"/>
  <c r="ES523" i="1"/>
  <c r="P510" i="1"/>
  <c r="W16" i="2" s="1"/>
  <c r="W18" i="2" s="1"/>
  <c r="EN30" i="1"/>
  <c r="EN224" i="1"/>
  <c r="P162" i="1"/>
  <c r="T22" i="1"/>
  <c r="F511" i="1"/>
  <c r="T523" i="1"/>
  <c r="EP18" i="1"/>
  <c r="P530" i="1"/>
  <c r="DH26" i="1"/>
  <c r="P227" i="1"/>
  <c r="DH490" i="1"/>
  <c r="DO22" i="1"/>
  <c r="DO523" i="1"/>
  <c r="P514" i="1"/>
  <c r="Y259" i="1"/>
  <c r="F483" i="1"/>
  <c r="X26" i="1"/>
  <c r="F249" i="1"/>
  <c r="U22" i="1"/>
  <c r="F512" i="1"/>
  <c r="U523" i="1"/>
  <c r="EQ263" i="1"/>
  <c r="P398" i="1"/>
  <c r="EQ457" i="1"/>
  <c r="DM490" i="1"/>
  <c r="DJ26" i="1"/>
  <c r="P238" i="1"/>
  <c r="DJ490" i="1"/>
  <c r="EQ30" i="1"/>
  <c r="P165" i="1"/>
  <c r="EQ224" i="1"/>
  <c r="DL22" i="1"/>
  <c r="DL523" i="1"/>
  <c r="P511" i="1"/>
  <c r="DI22" i="1"/>
  <c r="P502" i="1"/>
  <c r="DI523" i="1"/>
  <c r="DQ259" i="1"/>
  <c r="P483" i="1"/>
  <c r="EO263" i="1"/>
  <c r="P396" i="1"/>
  <c r="EO457" i="1"/>
  <c r="P197" i="1"/>
  <c r="DG188" i="1"/>
  <c r="EN263" i="1"/>
  <c r="P395" i="1"/>
  <c r="EN457" i="1"/>
  <c r="DN22" i="1"/>
  <c r="DN523" i="1"/>
  <c r="P513" i="1"/>
  <c r="DQ26" i="1"/>
  <c r="P250" i="1"/>
  <c r="DQ490" i="1"/>
  <c r="EK263" i="1"/>
  <c r="P407" i="1"/>
  <c r="EK457" i="1"/>
  <c r="AR263" i="1"/>
  <c r="F417" i="1"/>
  <c r="AR457" i="1"/>
  <c r="AS30" i="1"/>
  <c r="F174" i="1"/>
  <c r="AS224" i="1"/>
  <c r="W22" i="1"/>
  <c r="F514" i="1"/>
  <c r="W523" i="1"/>
  <c r="X263" i="1"/>
  <c r="X457" i="1"/>
  <c r="F415" i="1"/>
  <c r="EK188" i="1"/>
  <c r="P212" i="1"/>
  <c r="EJ30" i="1"/>
  <c r="EJ224" i="1"/>
  <c r="P184" i="1"/>
  <c r="AR30" i="1"/>
  <c r="F184" i="1"/>
  <c r="AR224" i="1"/>
  <c r="ER22" i="1"/>
  <c r="P501" i="1"/>
  <c r="ER523" i="1"/>
  <c r="DJ259" i="1"/>
  <c r="P471" i="1"/>
  <c r="R26" i="1"/>
  <c r="F238" i="1"/>
  <c r="R490" i="1"/>
  <c r="DP26" i="1"/>
  <c r="P249" i="1"/>
  <c r="DP490" i="1"/>
  <c r="AS263" i="1"/>
  <c r="AS457" i="1"/>
  <c r="F407" i="1"/>
  <c r="AY263" i="1"/>
  <c r="F398" i="1"/>
  <c r="AY457" i="1"/>
  <c r="P259" i="1"/>
  <c r="F460" i="1"/>
  <c r="AW263" i="1"/>
  <c r="F396" i="1"/>
  <c r="AW457" i="1"/>
  <c r="O259" i="1"/>
  <c r="F459" i="1"/>
  <c r="AV263" i="1"/>
  <c r="F395" i="1"/>
  <c r="AV457" i="1"/>
  <c r="DK26" i="1"/>
  <c r="P239" i="1"/>
  <c r="DK490" i="1"/>
  <c r="Q26" i="1"/>
  <c r="F236" i="1"/>
  <c r="Q490" i="1"/>
  <c r="DG30" i="1"/>
  <c r="P159" i="1"/>
  <c r="DG224" i="1"/>
  <c r="EJ188" i="1"/>
  <c r="P222" i="1"/>
  <c r="AX18" i="1"/>
  <c r="F530" i="1"/>
  <c r="V22" i="1"/>
  <c r="V523" i="1"/>
  <c r="F513" i="1"/>
  <c r="DP259" i="1"/>
  <c r="P482" i="1"/>
  <c r="R259" i="1"/>
  <c r="F471" i="1"/>
  <c r="EK30" i="1"/>
  <c r="P174" i="1"/>
  <c r="EK224" i="1"/>
  <c r="DK259" i="1"/>
  <c r="P472" i="1"/>
  <c r="AW26" i="1"/>
  <c r="F230" i="1"/>
  <c r="AW490" i="1"/>
  <c r="O26" i="1"/>
  <c r="F226" i="1"/>
  <c r="O490" i="1"/>
  <c r="S22" i="1"/>
  <c r="S523" i="1"/>
  <c r="F505" i="1"/>
  <c r="J16" i="2" s="1"/>
  <c r="J18" i="2" s="1"/>
  <c r="EJ26" i="1" l="1"/>
  <c r="P251" i="1"/>
  <c r="P252" i="1" s="1"/>
  <c r="P253" i="1" s="1"/>
  <c r="EJ490" i="1"/>
  <c r="DJ22" i="1"/>
  <c r="DJ523" i="1"/>
  <c r="P504" i="1"/>
  <c r="AY22" i="1"/>
  <c r="AY523" i="1"/>
  <c r="F498" i="1"/>
  <c r="AV259" i="1"/>
  <c r="F462" i="1"/>
  <c r="DP22" i="1"/>
  <c r="P515" i="1"/>
  <c r="DP523" i="1"/>
  <c r="X259" i="1"/>
  <c r="F482" i="1"/>
  <c r="Q22" i="1"/>
  <c r="F502" i="1"/>
  <c r="Q523" i="1"/>
  <c r="AY259" i="1"/>
  <c r="F465" i="1"/>
  <c r="AS259" i="1"/>
  <c r="F474" i="1"/>
  <c r="W18" i="1"/>
  <c r="F547" i="1"/>
  <c r="DQ22" i="1"/>
  <c r="P516" i="1"/>
  <c r="DQ523" i="1"/>
  <c r="DN18" i="1"/>
  <c r="P546" i="1"/>
  <c r="DI18" i="1"/>
  <c r="P535" i="1"/>
  <c r="DL18" i="1"/>
  <c r="P544" i="1"/>
  <c r="DM22" i="1"/>
  <c r="P512" i="1"/>
  <c r="DM523" i="1"/>
  <c r="U18" i="1"/>
  <c r="F545" i="1"/>
  <c r="T18" i="1"/>
  <c r="F544" i="1"/>
  <c r="EN26" i="1"/>
  <c r="P229" i="1"/>
  <c r="EN490" i="1"/>
  <c r="EJ259" i="1"/>
  <c r="P484" i="1"/>
  <c r="P485" i="1" s="1"/>
  <c r="P486" i="1" s="1"/>
  <c r="Y22" i="1"/>
  <c r="Y523" i="1"/>
  <c r="F516" i="1"/>
  <c r="BA18" i="1"/>
  <c r="F543" i="1"/>
  <c r="S18" i="1"/>
  <c r="F538" i="1"/>
  <c r="AR26" i="1"/>
  <c r="F251" i="1"/>
  <c r="F252" i="1" s="1"/>
  <c r="F253" i="1" s="1"/>
  <c r="AR490" i="1"/>
  <c r="EK259" i="1"/>
  <c r="P474" i="1"/>
  <c r="DO18" i="1"/>
  <c r="P547" i="1"/>
  <c r="P18" i="1"/>
  <c r="F526" i="1"/>
  <c r="DG26" i="1"/>
  <c r="P226" i="1"/>
  <c r="DG490" i="1"/>
  <c r="R22" i="1"/>
  <c r="R523" i="1"/>
  <c r="F504" i="1"/>
  <c r="EQ259" i="1"/>
  <c r="P465" i="1"/>
  <c r="EO26" i="1"/>
  <c r="P230" i="1"/>
  <c r="EO490" i="1"/>
  <c r="AW22" i="1"/>
  <c r="F496" i="1"/>
  <c r="AW523" i="1"/>
  <c r="ER18" i="1"/>
  <c r="P534" i="1"/>
  <c r="AR259" i="1"/>
  <c r="F484" i="1"/>
  <c r="F485" i="1" s="1"/>
  <c r="F486" i="1" s="1"/>
  <c r="EN259" i="1"/>
  <c r="P462" i="1"/>
  <c r="EQ26" i="1"/>
  <c r="P232" i="1"/>
  <c r="EQ490" i="1"/>
  <c r="AV490" i="1"/>
  <c r="O22" i="1"/>
  <c r="F492" i="1"/>
  <c r="O523" i="1"/>
  <c r="EK26" i="1"/>
  <c r="P241" i="1"/>
  <c r="EK490" i="1"/>
  <c r="V18" i="1"/>
  <c r="F546" i="1"/>
  <c r="DK22" i="1"/>
  <c r="P505" i="1"/>
  <c r="Y16" i="2" s="1"/>
  <c r="Y18" i="2" s="1"/>
  <c r="DK523" i="1"/>
  <c r="AW259" i="1"/>
  <c r="F463" i="1"/>
  <c r="AS26" i="1"/>
  <c r="F241" i="1"/>
  <c r="AS490" i="1"/>
  <c r="EO259" i="1"/>
  <c r="P463" i="1"/>
  <c r="X490" i="1"/>
  <c r="DH22" i="1"/>
  <c r="DH523" i="1"/>
  <c r="P493" i="1"/>
  <c r="ES18" i="1"/>
  <c r="P543" i="1"/>
  <c r="AV22" i="1" l="1"/>
  <c r="AV523" i="1"/>
  <c r="F495" i="1"/>
  <c r="EK22" i="1"/>
  <c r="EK523" i="1"/>
  <c r="P507" i="1"/>
  <c r="T16" i="2" s="1"/>
  <c r="F487" i="1"/>
  <c r="F488" i="1" s="1"/>
  <c r="AW18" i="1"/>
  <c r="F529" i="1"/>
  <c r="AR22" i="1"/>
  <c r="F517" i="1"/>
  <c r="F518" i="1" s="1"/>
  <c r="F519" i="1" s="1"/>
  <c r="AR523" i="1"/>
  <c r="Y18" i="1"/>
  <c r="F549" i="1"/>
  <c r="EN22" i="1"/>
  <c r="EN523" i="1"/>
  <c r="P495" i="1"/>
  <c r="DQ18" i="1"/>
  <c r="P549" i="1"/>
  <c r="AY18" i="1"/>
  <c r="F531" i="1"/>
  <c r="DH18" i="1"/>
  <c r="P526" i="1"/>
  <c r="R18" i="1"/>
  <c r="F537" i="1"/>
  <c r="F254" i="1"/>
  <c r="F255" i="1"/>
  <c r="Q18" i="1"/>
  <c r="F535" i="1"/>
  <c r="EJ22" i="1"/>
  <c r="EJ523" i="1"/>
  <c r="P517" i="1"/>
  <c r="P518" i="1" s="1"/>
  <c r="P519" i="1" s="1"/>
  <c r="AS22" i="1"/>
  <c r="AS523" i="1"/>
  <c r="F507" i="1"/>
  <c r="E16" i="2" s="1"/>
  <c r="P487" i="1"/>
  <c r="P488" i="1" s="1"/>
  <c r="DP18" i="1"/>
  <c r="P548" i="1"/>
  <c r="P254" i="1"/>
  <c r="P255" i="1" s="1"/>
  <c r="X22" i="1"/>
  <c r="X523" i="1"/>
  <c r="F515" i="1"/>
  <c r="DK18" i="1"/>
  <c r="P538" i="1"/>
  <c r="O18" i="1"/>
  <c r="F525" i="1"/>
  <c r="EQ22" i="1"/>
  <c r="EQ523" i="1"/>
  <c r="P498" i="1"/>
  <c r="EO22" i="1"/>
  <c r="P496" i="1"/>
  <c r="EO523" i="1"/>
  <c r="DG22" i="1"/>
  <c r="DG523" i="1"/>
  <c r="P492" i="1"/>
  <c r="DM18" i="1"/>
  <c r="P545" i="1"/>
  <c r="DJ18" i="1"/>
  <c r="P537" i="1"/>
  <c r="X16" i="2" l="1"/>
  <c r="X18" i="2" s="1"/>
  <c r="T18" i="2"/>
  <c r="F520" i="1"/>
  <c r="F521" i="1" s="1"/>
  <c r="AV18" i="1"/>
  <c r="F528" i="1"/>
  <c r="X18" i="1"/>
  <c r="F548" i="1"/>
  <c r="E18" i="2"/>
  <c r="I16" i="2"/>
  <c r="I18" i="2" s="1"/>
  <c r="EJ18" i="1"/>
  <c r="P550" i="1"/>
  <c r="P551" i="1" s="1"/>
  <c r="P552" i="1" s="1"/>
  <c r="EO18" i="1"/>
  <c r="P529" i="1"/>
  <c r="EQ18" i="1"/>
  <c r="P531" i="1"/>
  <c r="AS18" i="1"/>
  <c r="F540" i="1"/>
  <c r="DG18" i="1"/>
  <c r="P525" i="1"/>
  <c r="P520" i="1"/>
  <c r="P521" i="1" s="1"/>
  <c r="EN18" i="1"/>
  <c r="P528" i="1"/>
  <c r="AR18" i="1"/>
  <c r="F550" i="1"/>
  <c r="F551" i="1" s="1"/>
  <c r="F552" i="1" s="1"/>
  <c r="EK18" i="1"/>
  <c r="P540" i="1"/>
  <c r="F553" i="1" l="1"/>
  <c r="F554" i="1"/>
  <c r="P554" i="1"/>
  <c r="P553" i="1"/>
</calcChain>
</file>

<file path=xl/sharedStrings.xml><?xml version="1.0" encoding="utf-8"?>
<sst xmlns="http://schemas.openxmlformats.org/spreadsheetml/2006/main" count="21260" uniqueCount="739">
  <si>
    <t>Smeta.RU  (495) 974-1589</t>
  </si>
  <si>
    <t>_PS_</t>
  </si>
  <si>
    <t>Smeta.RU</t>
  </si>
  <si>
    <t>НИЯУ МИФИ  Доп. раб. место  MCCS-0016187</t>
  </si>
  <si>
    <t>Новый объект</t>
  </si>
  <si>
    <t>Капитальный ремонт лестницы  "А", "Б" с цокольного по технический этаж зданий лабораторного корпуса "А" НИЯУ МИФИ по адресу:г. Москва, каширское шоссе, д.31, стр.2</t>
  </si>
  <si>
    <t/>
  </si>
  <si>
    <t>Сметные нормы списания</t>
  </si>
  <si>
    <t>Коды ценников</t>
  </si>
  <si>
    <t>ФЕР-2017</t>
  </si>
  <si>
    <t>ТР для Версии 10: Центральные регионы (с учетом п-ма 2536-ИП/12/ГС от 22.03.2017 г</t>
  </si>
  <si>
    <t>Поправки  для ГСН 2017 от 31.03.2017 г</t>
  </si>
  <si>
    <t>Новая локальная смета</t>
  </si>
  <si>
    <t>Новый раздел</t>
  </si>
  <si>
    <t>Лестница "А"</t>
  </si>
  <si>
    <t>Новый подраздел</t>
  </si>
  <si>
    <t>Общестроительные работы</t>
  </si>
  <si>
    <t>1</t>
  </si>
  <si>
    <t>57-2-3</t>
  </si>
  <si>
    <t>Разборка покрытий полов из керамических плиток</t>
  </si>
  <si>
    <t>100 м2</t>
  </si>
  <si>
    <t>ФЕРр-2001, 57-2-3, приказ Минстроя России №1039/пр от 30.12.2016г.</t>
  </si>
  <si>
    <t>)*1,15</t>
  </si>
  <si>
    <t>Ремонтно-строительные работы</t>
  </si>
  <si>
    <t>Полы</t>
  </si>
  <si>
    <t>рФЕР-57</t>
  </si>
  <si>
    <t>Поправка: МДС 81-36.2004, прил.3, п.3р</t>
  </si>
  <si>
    <t>1,1</t>
  </si>
  <si>
    <t>01.7.07.07</t>
  </si>
  <si>
    <t>Строительный мусор</t>
  </si>
  <si>
    <t>т</t>
  </si>
  <si>
    <t>2</t>
  </si>
  <si>
    <t>59-4-3</t>
  </si>
  <si>
    <t>Разборка поручней поливинилхлоридных</t>
  </si>
  <si>
    <t>100 м</t>
  </si>
  <si>
    <t>ФЕРр-2001, 59-4-3, приказ Минстроя России №1039/пр от 30.12.2016г.</t>
  </si>
  <si>
    <t>Лестницы, кровля</t>
  </si>
  <si>
    <t>рФЕР-59</t>
  </si>
  <si>
    <t>2,1</t>
  </si>
  <si>
    <t>3</t>
  </si>
  <si>
    <t>10-01-059-01</t>
  </si>
  <si>
    <t>Демонтаж шкафов пожарных прим.</t>
  </si>
  <si>
    <t>100 ШТ</t>
  </si>
  <si>
    <t>ФЕР-2001, 10-01-059-01, приказ Минстроя России №1039/пр от 30.12.2016г.</t>
  </si>
  <si>
    <t>)*0</t>
  </si>
  <si>
    <t>)*0,8)*1,35</t>
  </si>
  <si>
    <t>Деревянные конструкции</t>
  </si>
  <si>
    <t>ФЕР-10</t>
  </si>
  <si>
    <t>Поправка: МДС 81-36.2004, п.3.3.1.б  Поправка: МДС 81-35.2004, прил.1, т.3, п.2</t>
  </si>
  <si>
    <t>*0,9</t>
  </si>
  <si>
    <t>*0,85</t>
  </si>
  <si>
    <t>4</t>
  </si>
  <si>
    <t>13-06-003-01</t>
  </si>
  <si>
    <t>Очистка поверхности стен и потолков от краски щетками</t>
  </si>
  <si>
    <t>м2</t>
  </si>
  <si>
    <t>ФЕР-2001, 13-06-003-01, приказ Минстроя России №1039/пр от 30.12.2016г.</t>
  </si>
  <si>
    <t>)*1,25)*1,35</t>
  </si>
  <si>
    <t>)*1,15)*1,35</t>
  </si>
  <si>
    <t>Защита строительных конструкций</t>
  </si>
  <si>
    <t>ФЕР-13</t>
  </si>
  <si>
    <t>Поправка: МДС 81-35.2004, п.4.7  Поправка: МДС 81-35.2004, прил.1, т.3, п.2</t>
  </si>
  <si>
    <t>5</t>
  </si>
  <si>
    <t>09-06-001-02</t>
  </si>
  <si>
    <t>Демонтаж решеток из полосовой и тонколистовой стали</t>
  </si>
  <si>
    <t>ФЕР-2001, 09-06-001-02, приказ Минстроя России №1039/пр от 30.12.2016г.</t>
  </si>
  <si>
    <t>)*0,7)*1,35</t>
  </si>
  <si>
    <t>Металлические конструкции</t>
  </si>
  <si>
    <t>ФЕР-09</t>
  </si>
  <si>
    <t>Поправка: МДС 81-36.2004, п.3.3.1.д  Поправка: МДС 81-35.2004, прил.1, т.3, п.2</t>
  </si>
  <si>
    <t>6</t>
  </si>
  <si>
    <t>46-04-012-03</t>
  </si>
  <si>
    <t>Разборка деревянных заполнений проемов дверных и воротных</t>
  </si>
  <si>
    <t>ФЕР-2001, 46-04-012-03, приказ Минстроя России №1039/пр от 30.12.2016г.</t>
  </si>
  <si>
    <t>Реконструкция зданий и сооружений</t>
  </si>
  <si>
    <t>ФЕР-46</t>
  </si>
  <si>
    <t>7</t>
  </si>
  <si>
    <t>09-04-012-01</t>
  </si>
  <si>
    <t>Демонтаж металлических дверных блоков в готовые проемы</t>
  </si>
  <si>
    <t>ФЕР-2001, 09-04-012-01, приказ Минстроя России №1039/пр от 30.12.2016г.</t>
  </si>
  <si>
    <t>8</t>
  </si>
  <si>
    <t>46-02-009-02</t>
  </si>
  <si>
    <t>Отбивка штукатурки с поверхностей стен и потолков кирпичных</t>
  </si>
  <si>
    <t>ФЕР-2001, 46-02-009-02, приказ Минстроя России №1039/пр от 30.12.2016г.</t>
  </si>
  <si>
    <t>9</t>
  </si>
  <si>
    <t>08-07-002-01</t>
  </si>
  <si>
    <t>Установка и разборка внутренних трубчатых инвентарных лесов при высоте помещений до 6 м</t>
  </si>
  <si>
    <t>ФЕР-2001, 08-07-002-01, приказ Минстроя России №1039/пр от 30.12.2016г.</t>
  </si>
  <si>
    <t>Конструкции из кирпича и блоков</t>
  </si>
  <si>
    <t>ФЕР-08</t>
  </si>
  <si>
    <t>9,1</t>
  </si>
  <si>
    <t>01.7.16.02-0001</t>
  </si>
  <si>
    <t>Детали деревянные лесов из пиломатериалов хвойных пород</t>
  </si>
  <si>
    <t>м3</t>
  </si>
  <si>
    <t>ФССЦ-2001, 01.7.16.02-0001, приказ Минстроя России №1039/пр от 30.12.2016г.</t>
  </si>
  <si>
    <t>9,2</t>
  </si>
  <si>
    <t>01.7.16.02-0003</t>
  </si>
  <si>
    <t>Детали стальных трубчатых лесов, укомплектованные пробками, крючками и хомутами, окрашенные</t>
  </si>
  <si>
    <t>ФССЦ-2001, 01.7.16.02-0003, приказ Минстроя России №1039/пр от 30.12.2016г.</t>
  </si>
  <si>
    <t>10</t>
  </si>
  <si>
    <t>Установка металлических дверных блоков в готовые проемы</t>
  </si>
  <si>
    <t>10,1</t>
  </si>
  <si>
    <t>01.7.04.07-0003</t>
  </si>
  <si>
    <t>Скобяные изделия для блоков входных дверей в помещение однопольных</t>
  </si>
  <si>
    <t>компл.</t>
  </si>
  <si>
    <t>ФССЦ-2001, 01.7.04.07-0003, приказ Минстроя России №1039/пр от 30.12.2016г.</t>
  </si>
  <si>
    <t>10,2</t>
  </si>
  <si>
    <t>01.7.04.07-0002</t>
  </si>
  <si>
    <t>Скобяные изделия для блоков входных дверей в помещение двупольных</t>
  </si>
  <si>
    <t>ФССЦ-2001, 01.7.04.07-0002, приказ Минстроя России №1039/пр от 30.12.2016г.</t>
  </si>
  <si>
    <t>10,3</t>
  </si>
  <si>
    <t>07.1.01.03-0001</t>
  </si>
  <si>
    <t>Блок дверной стальной внутренний однопольный</t>
  </si>
  <si>
    <t>ФССЦ-2001, 07.1.01.03-0001, приказ Минстроя России №1039/пр от 30.12.2016г.</t>
  </si>
  <si>
    <t>10,4</t>
  </si>
  <si>
    <t>07.1.01.03-0002</t>
  </si>
  <si>
    <t>Блок дверной стальной наружный двупольный</t>
  </si>
  <si>
    <t>ФССЦ-2001, 07.1.01.03-0002, приказ Минстроя России №1039/пр от 30.12.2016г.</t>
  </si>
  <si>
    <t>10,5</t>
  </si>
  <si>
    <t>01.7.04.04-0012</t>
  </si>
  <si>
    <t>Замок врезной оцинкованный с цилиндровым механизмом из латуни</t>
  </si>
  <si>
    <t>ФССЦ-2001, 01.7.04.04-0012, приказ Минстроя России №1039/пр от 30.12.2016г.</t>
  </si>
  <si>
    <t>11</t>
  </si>
  <si>
    <t>Монтаж  решеток из полосовой и тонколистовой стали</t>
  </si>
  <si>
    <t>11,1</t>
  </si>
  <si>
    <t>15.2.02.03-0028</t>
  </si>
  <si>
    <t>Решетка ограждения металлическая с художественной ковкой ОСА-Т15-02.3 высотой 1,6 м</t>
  </si>
  <si>
    <t>П.М</t>
  </si>
  <si>
    <t>ФССЦ-2001, 15.2.02.03-0028, приказ Минстроя России №1039/пр от 30.12.2016г.</t>
  </si>
  <si>
    <t>12</t>
  </si>
  <si>
    <t>09-04-012-02</t>
  </si>
  <si>
    <t>Установка дверного доводчика к металлическим дверям</t>
  </si>
  <si>
    <t>ШТ</t>
  </si>
  <si>
    <t>ФЕР-2001, 09-04-012-02, приказ Минстроя России №1039/пр от 30.12.2016г.</t>
  </si>
  <si>
    <t>12,1</t>
  </si>
  <si>
    <t>01.7.04.01-0001</t>
  </si>
  <si>
    <t>Доводчик дверной DS 73 BC "Серия Premium", усилие закрывания EN2-5</t>
  </si>
  <si>
    <t>шт.</t>
  </si>
  <si>
    <t>ФССЦ-2001, 01.7.04.01-0001, приказ Минстроя России №1039/пр от 30.12.2016г.</t>
  </si>
  <si>
    <t>13</t>
  </si>
  <si>
    <t>61-1-11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</si>
  <si>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оконных и дверных откосов плоских</t>
  </si>
  <si>
    <t>ФЕРр-2001, 61-1-11, приказ Минстроя России №1039/пр от 30.12.2016г.</t>
  </si>
  <si>
    <t>Штукатрурные работы</t>
  </si>
  <si>
    <t>рФЕР-61</t>
  </si>
  <si>
    <t>13,1</t>
  </si>
  <si>
    <t>04.3.02.05-0002</t>
  </si>
  <si>
    <t>Смесь штукатурная «Ротбанд», КНАУФ</t>
  </si>
  <si>
    <t>кг</t>
  </si>
  <si>
    <t>ФССЦ-2001, 04.3.02.05-0002, приказ Минстроя России №1039/пр от 30.12.2016г.</t>
  </si>
  <si>
    <t>13,2</t>
  </si>
  <si>
    <t>14.3.01.01-0001</t>
  </si>
  <si>
    <t>Грунтовка: «Бетоконтакт», КНАУФ</t>
  </si>
  <si>
    <t>ФССЦ-2001, 14.3.01.01-0001, приказ Минстроя России №1039/пр от 30.12.2016г.</t>
  </si>
  <si>
    <t>14</t>
  </si>
  <si>
    <t>15-07-003-02</t>
  </si>
  <si>
    <t>Грунтование водно-дисперсионной грунтовкой "Нортекс-Грунт" поверхностей пористых (камень, кирпич, бетон и т д)</t>
  </si>
  <si>
    <t>ФЕР-2001, 15-07-003-02, приказ Минстроя России №1039/пр от 30.12.2016г.</t>
  </si>
  <si>
    <t>Отделочные работы</t>
  </si>
  <si>
    <t>ФЕР-15</t>
  </si>
  <si>
    <t>15</t>
  </si>
  <si>
    <t>57-10-3</t>
  </si>
  <si>
    <t>Заделка выбоин в полах цементных площадью до 1,0 м2</t>
  </si>
  <si>
    <t>100 мест</t>
  </si>
  <si>
    <t>ФЕРр-2001, 57-10-3, приказ Минстроя России №1039/пр от 30.12.2016г.</t>
  </si>
  <si>
    <t>15,1</t>
  </si>
  <si>
    <t>15,2</t>
  </si>
  <si>
    <t>03.2.02.11-0002</t>
  </si>
  <si>
    <t>Цемент для работ, где расход цемента указан непосредственно в сборниках элементных сметных норм</t>
  </si>
  <si>
    <t>ФССЦ-2001, 03.2.02.11-0002, приказ Минстроя России №1039/пр от 30.12.2016г.</t>
  </si>
  <si>
    <t>15,3</t>
  </si>
  <si>
    <t>04.3.01.09-0014</t>
  </si>
  <si>
    <t>Раствор готовый кладочный цементный марки 100</t>
  </si>
  <si>
    <t>ФССЦ-2001, 04.3.01.09-0014, приказ Минстроя России №1039/пр от 30.12.2016г.</t>
  </si>
  <si>
    <t>16</t>
  </si>
  <si>
    <t>11-01-047-01</t>
  </si>
  <si>
    <t>Устройство покрытий из плит керамогранитных размером 30х30 см</t>
  </si>
  <si>
    <t>ФЕР-2001, 11-01-047-01, приказ Минстроя России №1039/пр от 30.12.2016г.</t>
  </si>
  <si>
    <t>ФЕР-11</t>
  </si>
  <si>
    <t>16,1</t>
  </si>
  <si>
    <t>14.4.01.02-0113</t>
  </si>
  <si>
    <t>Грунтовка акриловая НОРТЕКС-ГРУНТ</t>
  </si>
  <si>
    <t>ФССЦ-2001, 14.4.01.02-0113, приказ Минстроя России №1039/пр от 30.12.2016г.</t>
  </si>
  <si>
    <t>16,2</t>
  </si>
  <si>
    <t>06.2.05.03-0003</t>
  </si>
  <si>
    <t>Гранит керамический многоцветный неполированный, размером 400х400х9 мм</t>
  </si>
  <si>
    <t>ФССЦ-2001, 06.2.05.03-0003, приказ Минстроя России №1039/пр от 30.12.2016г.</t>
  </si>
  <si>
    <t>16,3</t>
  </si>
  <si>
    <t>06.2.05.03-0042</t>
  </si>
  <si>
    <t>Плитки керамогранитные размером 300х300х8 мм</t>
  </si>
  <si>
    <t>ФССЦ-2001, 06.2.05.03-0042, приказ Минстроя России №1039/пр от 30.12.2016г.</t>
  </si>
  <si>
    <t>17</t>
  </si>
  <si>
    <t>11-01-039-04</t>
  </si>
  <si>
    <t>Устройство плинтусов из плиток керамогранитных</t>
  </si>
  <si>
    <t>ФЕР-2001, 11-01-039-04, приказ Минстроя России №1039/пр от 30.12.2016г.</t>
  </si>
  <si>
    <t>17,1</t>
  </si>
  <si>
    <t>04.3.01.09-0013</t>
  </si>
  <si>
    <t>Раствор готовый кладочный цементный марки 75</t>
  </si>
  <si>
    <t>ФССЦ-2001, 04.3.01.09-0013, приказ Минстроя России №1039/пр от 30.12.2016г.</t>
  </si>
  <si>
    <t>17,2</t>
  </si>
  <si>
    <t>Плитки керамогранитные размером 300х300х8 мм, бело-серые</t>
  </si>
  <si>
    <t>18</t>
  </si>
  <si>
    <t>61-2-7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</si>
  <si>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</si>
  <si>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t>ФЕРр-2001, 61-2-7, приказ Минстроя России №1039/пр от 30.12.2016г.</t>
  </si>
  <si>
    <t>18,1</t>
  </si>
  <si>
    <t>19</t>
  </si>
  <si>
    <t>61-1-9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</si>
  <si>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t>
  </si>
  <si>
    <t>ФЕРр-2001, 61-1-9, приказ Минстроя России №1039/пр от 30.12.2016г.</t>
  </si>
  <si>
    <t>19,1</t>
  </si>
  <si>
    <t>19,2</t>
  </si>
  <si>
    <t>20</t>
  </si>
  <si>
    <t>15-04-007-01</t>
  </si>
  <si>
    <t>Окраска водно-дисперсионными акриловыми составами улучшенная по штукатурке стен</t>
  </si>
  <si>
    <t>ФЕР-2001, 15-04-007-01, приказ Минстроя России №1039/пр от 30.12.2016г.</t>
  </si>
  <si>
    <t>20,1</t>
  </si>
  <si>
    <t>14.3.02.01-0015</t>
  </si>
  <si>
    <t>Краска акриловая Alpina ULTRAWEISS, CAPAROL водно-дисперсионная</t>
  </si>
  <si>
    <t>ФССЦ-2001, 14.3.02.01-0015, приказ Минстроя России №1039/пр от 30.12.2016г.</t>
  </si>
  <si>
    <t>20,2</t>
  </si>
  <si>
    <t>14.4.01.02-0023</t>
  </si>
  <si>
    <t>Грунтовка акриловая CAPASOL, CAPAROL</t>
  </si>
  <si>
    <t>л</t>
  </si>
  <si>
    <t>ФССЦ-2001, 14.4.01.02-0023, приказ Минстроя России №1039/пр от 30.12.2016г.</t>
  </si>
  <si>
    <t>21</t>
  </si>
  <si>
    <t>15-04-007-02</t>
  </si>
  <si>
    <t>Окраска водно-дисперсионными акриловыми составами улучшенная по штукатурке потолков</t>
  </si>
  <si>
    <t>ФЕР-2001, 15-04-007-02, приказ Минстроя России №1039/пр от 30.12.2016г.</t>
  </si>
  <si>
    <t>21,1</t>
  </si>
  <si>
    <t>21,2</t>
  </si>
  <si>
    <t>22</t>
  </si>
  <si>
    <t>15-04-025-08</t>
  </si>
  <si>
    <t>Улучшенная окраска масляными составами по штукатурке стен</t>
  </si>
  <si>
    <t>ФЕР-2001, 15-04-025-08, приказ Минстроя России №1039/пр от 30.12.2016г.</t>
  </si>
  <si>
    <t>22,1</t>
  </si>
  <si>
    <t>14.4.02.04-0101</t>
  </si>
  <si>
    <t>Краски для внутренних работ масляные готовые к применению МА-15 БИО</t>
  </si>
  <si>
    <t>ФССЦ-2001, 14.4.02.04-0101, приказ Минстроя России №1039/пр от 30.12.2016г.</t>
  </si>
  <si>
    <t>23</t>
  </si>
  <si>
    <t>62-35-2</t>
  </si>
  <si>
    <t>Окраска масляными составами ранее окрашенных металлических решеток и оград без рельефа за 2 раза</t>
  </si>
  <si>
    <t>ФЕРр-2001, 62-35-2, приказ Минстроя России №1039/пр от 30.12.2016г.</t>
  </si>
  <si>
    <t>Малярные работы</t>
  </si>
  <si>
    <t>рФЕР-62</t>
  </si>
  <si>
    <t>23,1</t>
  </si>
  <si>
    <t>24</t>
  </si>
  <si>
    <t>62-32-2</t>
  </si>
  <si>
    <t>Окраска масляными составами ранее окрашенных поверхностей труб стальных за 2 раза</t>
  </si>
  <si>
    <t>ФЕРр-2001, 62-32-2, приказ Минстроя России №1039/пр от 30.12.2016г.</t>
  </si>
  <si>
    <t>24,1</t>
  </si>
  <si>
    <t>25</t>
  </si>
  <si>
    <t>11-01-040-03</t>
  </si>
  <si>
    <t>Устройство поручней поливинилхлоридных на винтах самонарезающих</t>
  </si>
  <si>
    <t>ФЕР-2001, 11-01-040-03, приказ Минстроя России №1039/пр от 30.12.2016г.</t>
  </si>
  <si>
    <t>25,1</t>
  </si>
  <si>
    <t>11.1.01.15-0014</t>
  </si>
  <si>
    <t>Поручни из пластика  размером 75 мм прим.</t>
  </si>
  <si>
    <t>м</t>
  </si>
  <si>
    <t>ФССЦ-2001, 11.1.01.15-0014, приказ Минстроя России №1039/пр от 30.12.2016г.</t>
  </si>
  <si>
    <t>26</t>
  </si>
  <si>
    <t>Установка шкафов пожарных</t>
  </si>
  <si>
    <t>26,1</t>
  </si>
  <si>
    <t>18.3.02.02-0001</t>
  </si>
  <si>
    <t>Шкаф пожарный ШПК-310 встроенный закрытый</t>
  </si>
  <si>
    <t>ФССЦ-2001, 18.3.02.02-0001, приказ Минстроя России №1039/пр от 30.12.2016г.</t>
  </si>
  <si>
    <t>27</t>
  </si>
  <si>
    <t>69-15-1</t>
  </si>
  <si>
    <t>Затаривание строительного мусора в мешки</t>
  </si>
  <si>
    <t>ФЕРр-2001, 69-15-1, приказ Минстроя России №1039/пр от 30.12.2016г.</t>
  </si>
  <si>
    <t>Прочие ремонтно-строительные работы</t>
  </si>
  <si>
    <t>рФЕР-69</t>
  </si>
  <si>
    <t>28</t>
  </si>
  <si>
    <t>т01-01-01-041</t>
  </si>
  <si>
    <t>Погрузочные работы при автомобильных перевозках мусора строительного с погрузкой вручную</t>
  </si>
  <si>
    <t>1 Т ГРУЗА</t>
  </si>
  <si>
    <t>ФССЦпг-2001, т01-01-01-041, приказ Минстроя России №1039/пр от 30.12.2016г.</t>
  </si>
  <si>
    <t>Погрузочно-разгрузочные работы</t>
  </si>
  <si>
    <t>Перевозка грузов , (ФССЦпр 2011-изм. № 4-6, раздел 1):  погрузочно-разгрузочные работы  (НР и СП в прям. затратах )</t>
  </si>
  <si>
    <t>ФССЦпр  пог. а/п (2011,изм. 4-6)</t>
  </si>
  <si>
    <t>29</t>
  </si>
  <si>
    <t>т03-02-01-035</t>
  </si>
  <si>
    <t>Перевозка грузов I класса автомобилями бортовыми грузоподъемностью до 5 т на расстояние до 35 км</t>
  </si>
  <si>
    <t>ФССЦпг-2001, т03-02-01-035, приказ Минстроя России №1039/пр от 30.12.2016г.</t>
  </si>
  <si>
    <t>Перевозка грузов авто/транспортом</t>
  </si>
  <si>
    <t>Перевозкуа грузов (ФССЦпр-2011 - изм. 7, разделы 1-4) - по сметной стоимости</t>
  </si>
  <si>
    <t>ФССЦпр , изм. 7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</si>
  <si>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</si>
  <si>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</si>
  <si>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</si>
  <si>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</si>
  <si>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</si>
  <si>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</si>
  <si>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</si>
  <si>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</si>
  <si>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</si>
  <si>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</si>
  <si>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</si>
  <si>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</si>
  <si>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</si>
  <si>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</si>
  <si>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</si>
  <si>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</si>
  <si>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</si>
  <si>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</si>
  <si>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</si>
  <si>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</si>
  <si>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</si>
  <si>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</si>
  <si>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</si>
  <si>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</si>
  <si>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</si>
  <si>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</si>
  <si>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</si>
  <si>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</si>
  <si>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</si>
  <si>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</si>
  <si>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</si>
  <si>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</si>
  <si>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</si>
  <si>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</si>
  <si>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</si>
  <si>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</si>
  <si>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</si>
  <si>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</si>
  <si>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</si>
  <si>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</si>
  <si>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</si>
  <si>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</si>
  <si>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</si>
  <si>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</si>
  <si>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</si>
  <si>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</si>
  <si>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</si>
  <si>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</si>
  <si>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</si>
  <si>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</si>
  <si>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</si>
  <si>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</si>
  <si>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Электромонтажные работы</t>
  </si>
  <si>
    <t>30</t>
  </si>
  <si>
    <t>67-8-2</t>
  </si>
  <si>
    <t>Смена светильников накладных светодиодных без стоимости материалов</t>
  </si>
  <si>
    <t>ФЕРр-2001, 67-8-2, приказ Минстроя России №1039/пр от 30.12.2016г.</t>
  </si>
  <si>
    <t>рФЕР-67</t>
  </si>
  <si>
    <t>31</t>
  </si>
  <si>
    <t>67-9-1</t>
  </si>
  <si>
    <t>Смена выключателей</t>
  </si>
  <si>
    <t>ФЕРр-2001, 67-9-1, приказ Минстроя России №1039/пр от 30.12.2016г.</t>
  </si>
  <si>
    <t>Итог1</t>
  </si>
  <si>
    <t>Итого</t>
  </si>
  <si>
    <t>Итого с индексом пересчета в текущий уровень цен на 1 кв. 2018г. К - 6,53</t>
  </si>
  <si>
    <t>Итог2</t>
  </si>
  <si>
    <t>НДС 18%</t>
  </si>
  <si>
    <t>Итог3</t>
  </si>
  <si>
    <t>Всего по смете</t>
  </si>
  <si>
    <t>Лестница "Б"</t>
  </si>
  <si>
    <t>32</t>
  </si>
  <si>
    <t>32,1</t>
  </si>
  <si>
    <t>33</t>
  </si>
  <si>
    <t>33,1</t>
  </si>
  <si>
    <t>34</t>
  </si>
  <si>
    <t>35</t>
  </si>
  <si>
    <t>36</t>
  </si>
  <si>
    <t>37</t>
  </si>
  <si>
    <t>38</t>
  </si>
  <si>
    <t>39</t>
  </si>
  <si>
    <t>40</t>
  </si>
  <si>
    <t>40,1</t>
  </si>
  <si>
    <t>40,2</t>
  </si>
  <si>
    <t>41</t>
  </si>
  <si>
    <t>41,1</t>
  </si>
  <si>
    <t>41,2</t>
  </si>
  <si>
    <t>41,3</t>
  </si>
  <si>
    <t>41,4</t>
  </si>
  <si>
    <t>41,5</t>
  </si>
  <si>
    <t>42</t>
  </si>
  <si>
    <t>42,1</t>
  </si>
  <si>
    <t>43</t>
  </si>
  <si>
    <t>43,1</t>
  </si>
  <si>
    <t>44</t>
  </si>
  <si>
    <t>44,1</t>
  </si>
  <si>
    <t>44,2</t>
  </si>
  <si>
    <t>45</t>
  </si>
  <si>
    <t>46</t>
  </si>
  <si>
    <t>46,1</t>
  </si>
  <si>
    <t>46,2</t>
  </si>
  <si>
    <t>46,3</t>
  </si>
  <si>
    <t>47</t>
  </si>
  <si>
    <t>47,1</t>
  </si>
  <si>
    <t>47,2</t>
  </si>
  <si>
    <t>47,3</t>
  </si>
  <si>
    <t>48</t>
  </si>
  <si>
    <t>48,1</t>
  </si>
  <si>
    <t>48,2</t>
  </si>
  <si>
    <t>49</t>
  </si>
  <si>
    <t>49,1</t>
  </si>
  <si>
    <t>50</t>
  </si>
  <si>
    <t>50,1</t>
  </si>
  <si>
    <t>50,2</t>
  </si>
  <si>
    <t>51</t>
  </si>
  <si>
    <t>51,1</t>
  </si>
  <si>
    <t>51,2</t>
  </si>
  <si>
    <t>52</t>
  </si>
  <si>
    <t>52,1</t>
  </si>
  <si>
    <t>52,2</t>
  </si>
  <si>
    <t>53</t>
  </si>
  <si>
    <t>53,1</t>
  </si>
  <si>
    <t>54</t>
  </si>
  <si>
    <t>54,1</t>
  </si>
  <si>
    <t>55</t>
  </si>
  <si>
    <t>55,1</t>
  </si>
  <si>
    <t>56</t>
  </si>
  <si>
    <t>56,1</t>
  </si>
  <si>
    <t>57</t>
  </si>
  <si>
    <t>57,1</t>
  </si>
  <si>
    <t>58</t>
  </si>
  <si>
    <t>59</t>
  </si>
  <si>
    <t>60</t>
  </si>
  <si>
    <t>61</t>
  </si>
  <si>
    <t>62</t>
  </si>
  <si>
    <t>СТР_РЕК</t>
  </si>
  <si>
    <t>СТРОИТЕЛЬСТВО и РЕКОНСТРУКЦИЯ  зданий и сооружений всех назначений</t>
  </si>
  <si>
    <t>РЕМ_ЖИЛ</t>
  </si>
  <si>
    <t>КАП. РЕМ. ЖИЛЫХ И ОБЩЕСТВЕННЫХ ЗДАНИЙ</t>
  </si>
  <si>
    <t>РЕМ_ПР</t>
  </si>
  <si>
    <t>КАП. РЕМ. ПРОИЗВОДСТВЕННЫХ ЗД, и СООРУЖЕНИЙ,  НАРУЖНЫХ ИНЖЕНЕРНЫХ СЕТЕЙ, УЛИЦ И ДОРОГ МЕСТНОГО ЗНАЧЕНИЯ, МОСТОВ И ПУТЕПРОВОДОВ</t>
  </si>
  <si>
    <t>УПР</t>
  </si>
  <si>
    <t>{вкл} - УПРОЩЕННОЕ НАЛОГООБЛОЖЕНИЕ</t>
  </si>
  <si>
    <t>Для всех  расценок. (  при применении упрощенной системы налогообложения)  · {УПР} - ( вкл.)    -  при упрощенной системе   ;  к = 0,9 к СП ( к= 0,7 к НР отменен с 1.01.11)  · {УПР} - ( выкл.) -  при  обычной системе налогообложения</t>
  </si>
  <si>
    <t>ХОЗ</t>
  </si>
  <si>
    <t>{вкл} - ХОЗЯЙСТВЕННЫЙ СПОСОБ</t>
  </si>
  <si>
    <t>Для всех  расценок. (  при хозяйственном способе производства работ):  · {ХОЗ} - ( вкл.)    -  при  хоз. способе (к=0,6 к НР )  · {ХОЗ} - ( выкл.) -  при обычном способе производства работ</t>
  </si>
  <si>
    <t>СЛЖ</t>
  </si>
  <si>
    <t>{вкл} -  При  РЕКОНСТРУКЦИИ сложных объектов, РЕКОНСТРУКЦИИ и КАП. РЕМОНТЕ объектов с дейст. яд. реакторами</t>
  </si>
  <si>
    <t>Для сборников ФЕР ( при производстве работ на технически сложных объектах ):  ·  { СЛЖ } - (вкл.)    - работа на сложных объектах  (к=1,2 к НР)           ·  { СЛЖ } - (выкл.) - работа на обычных объектах</t>
  </si>
  <si>
    <t>М/Т/Я</t>
  </si>
  <si>
    <t>Работы по строительству мостов, тоннелей, метрополитенов, атомных станций, объектов с ядерным топливом и радиокативными отходами ( письмо Госстроя РФ № 2536-ИП/12/ГС от 27.11.12), коэффициенты к НР =0,85 и к СП-0,8 не назначаются</t>
  </si>
  <si>
    <t>ОПТ/В</t>
  </si>
  <si>
    <t>{вкл}    - Прокладка  МЕЖДУГОРОДНИХ  ВОЛОКОННО-ОПТИЧЕСКИХ ЛИНИЙ (для ФЕРм10, отд. 6 разд.3)  {выкл} - Прокладка  ГОРОДСКИХ               ВОЛОКОННО-ОПТИТЕСКИХ ЛИНИЙ  (для ФЕРм10, отд. 6 разд.3)</t>
  </si>
  <si>
    <t>Для сборников ФЕРм-10  ( волоконно-оптические линии связи ): ·  {М_ГОР_опт} -  ( вкл.)  - междугородные сети связи ( НР=120% , СП=70% )           ·  {М_ГОР_опт} - ( выкл.) - городские сети связи  ( НР=100%; СП=65%)</t>
  </si>
  <si>
    <t>ЗАКР</t>
  </si>
  <si>
    <t>{вкл}   -  Обслуживающие и сопутстующие работы в тоннелях при  производве работ ЗАКРЫТЫМ СПОСОБОМ   {выкл} - Обслуживающие и сопутстующие работы в тоннелях при  производве работ  ОТКРЫТЫМ                       (ФЕР-29, разд.04 )</t>
  </si>
  <si>
    <t>Для сборника ФЕР -29 ( сопутствующие работы в тоннелях и метро. ): ·  {ЗАКР} - (вкл.)     -  при выполнении работ в тоннелях  и метро закрытым способом  (НР=145% , СП=75%); ·                {ЗАКР} - (выкл.) -   при выполнении работ в тоннелях и метро  отк</t>
  </si>
  <si>
    <t>АВИ</t>
  </si>
  <si>
    <t>(вкл)   -  При работах по ДИСПЕТЧЕРЕЗАЦИИ управления движением АВИАТРАНСПОРТОМ {вкл}  (монтажные работы )</t>
  </si>
  <si>
    <t>Для сборников ФЕРм 08;10;11 :    · {мАВИА} -  (вкл.)     -  производство монтажных  работы по диспетчеризации управления  движением авиатранспортном (НР=95%, СП=55%) ;    ·            {мАВИА} -  (выкл. ) -  при производстве работ на прочих объектах , кром</t>
  </si>
  <si>
    <t>АЭС</t>
  </si>
  <si>
    <t>(вкл)  -  Производство эл./монт. работ на АЭС ( ФЕРм -08 , отдел 01-03 ),  и контроль свар. швов  на АЭС {вкл}  (ФЕРм-39, отд. 02 и 03 )  (вык) -  Произовдство эл./монт. работ  и и контроль свар. швов на ОБЫЧНЫХ СООРУЖ,</t>
  </si>
  <si>
    <t>Для сборника ФЕРм -39  и ФЕРМ-08  ( при работах по контролю сварных соединений) :    {мАЭС} - ( вкл.)  -     при выполнении работ по на АЭС  (HР=101%; СП= 68%;             {мАЭС} - (выкл.) -  при выполнении работ  на обычных объектах</t>
  </si>
  <si>
    <t>Инд_исп.Сводный</t>
  </si>
  <si>
    <t>Используется Индекс "по сводному"</t>
  </si>
  <si>
    <t>К_НР_РЕМ</t>
  </si>
  <si>
    <t>при ремонте жилых и общественных зданий если  ( если {РЕМ_ЖИЛ}= [вкл.]</t>
  </si>
  <si>
    <t>Для сборников  ФЕР и  ФЕРмр :  · Значение {_МДСрем_НР}= 0,90 -  при ремонте зданий жилого и гражданского назначений ( 0,90 к НР) ;  · Значение {_МДСрем_НР}= 1,00  - при строительстве  и реконструкции  объектов всех назначений</t>
  </si>
  <si>
    <t>К_СП_РЕМ</t>
  </si>
  <si>
    <t>к нормам СП при капитальном ремонте зданий и сооружений всех назначений ( если или {РЕМ_ЖИЛ}=[вкл] , или (РЕМ_ПР}=[вкл] )</t>
  </si>
  <si>
    <t>Для сборников  ФЕР и  ФЕРмр :   · Значение {_МДСрем_СП} = 0.85  -  при ремонте зданий всех назначений ( 0,85 к СП);   · Значение {_МДСрем_СП} = 1,00 -  при строительстве  и реконструкции  объектов всех назначений</t>
  </si>
  <si>
    <t>К_НР_05</t>
  </si>
  <si>
    <t>К нормам НР  с 1.01.2005 по 1.01.2011</t>
  </si>
  <si>
    <t>Для норм НР с 1.01.2011 года:  · {_ТЕК_НР} = 0.85  -  Коэффициент   учитывающий изменение нормы страховых взносов с  1.01.1 - (при расчете в текущем уровне цен  индексами по статьям затрат )  · {_ТЕК_НР} = 1,00  -  при расчет в текущем уровне цен и при уп</t>
  </si>
  <si>
    <t>К_НР_11</t>
  </si>
  <si>
    <t>Коэфф.  к НР для текущего уровня цен с 01.01.2011  при обычном и упрощенном налогообложении  при постатейной индексации</t>
  </si>
  <si>
    <t>К_СП_11</t>
  </si>
  <si>
    <t>Коэф. к  СП в текущем уровне цен  с 01.01.2011</t>
  </si>
  <si>
    <t>Для норм СП с 1.01.2011 года:  · {_ТЕК_СП} = 0.80  -  Коэффициент   учитывающий изменение нормы страховых взносов с  1.01.11 - (при расчете в текущем уровне цен  индексами по статьям затрат )  · {_ТЕК_СП} = 1,00  -  без учета</t>
  </si>
  <si>
    <t>К_НР_12</t>
  </si>
  <si>
    <t>Корректировка НР с 03.12.12   если (М/Т/Я) = {выкл.}</t>
  </si>
  <si>
    <t>К_СП_12</t>
  </si>
  <si>
    <t>Корректировка СП с 03.12.12  в текущем уровне цен по письму  2536-ИП/12/ГС от 27.11.12  ( если (М/Т/Я) = {выкл.} )</t>
  </si>
  <si>
    <t>К_НР_УПР</t>
  </si>
  <si>
    <t>Коэф. к  НР при упрощенном налогообложении    ( если {УПР} = [вкл] )</t>
  </si>
  <si>
    <t>К_СП_УПР</t>
  </si>
  <si>
    <t>Коэф. к СП при упрощенном налогообложении    ( если {УПР} = [вкл] )</t>
  </si>
  <si>
    <t>К_НР_ХОЗ</t>
  </si>
  <si>
    <t>Коэф. к НР при хозяйственном способе производства работ   ( если {ХОЗ}= {вкл} )</t>
  </si>
  <si>
    <t>К_НР_СЛЖ</t>
  </si>
  <si>
    <t>Коэф.  при реконструкции сложных объектов  и  кап. ремонте объектов с яд. реакторами   ( если {СЛЖ} = [вкл] )</t>
  </si>
  <si>
    <t>Р_ОКР</t>
  </si>
  <si>
    <t>Разрядность округления результата расчета НР и СП  ( с 01.01.2011 - до целых )</t>
  </si>
  <si>
    <t>К_НР_УПР_ПУ</t>
  </si>
  <si>
    <t>Коэф. к НР при упрощенном налогообложении ( если {УПР} = [вкл] ) для расценок на изготовление материалов, полуфабрикатов, а также металлических и трубопроводных заготовок, изготовляемых в построечных условиях</t>
  </si>
  <si>
    <t>Базовый</t>
  </si>
  <si>
    <t>Текущий уровень цен</t>
  </si>
  <si>
    <t>_OBSM_</t>
  </si>
  <si>
    <t>1-100-30</t>
  </si>
  <si>
    <t>Рабочий среднего разряда 3</t>
  </si>
  <si>
    <t>чел.-ч.</t>
  </si>
  <si>
    <t>4-100-00</t>
  </si>
  <si>
    <t>Затраты труда машинистов</t>
  </si>
  <si>
    <t>91.06.06-048</t>
  </si>
  <si>
    <t>ФСЭМ-2001, 91.06.06-048, приказ Минстроя России №1039/пр от 30.12.2016г.</t>
  </si>
  <si>
    <t>Подъемники одномачтовые, грузоподъемность до 500 кг, высота подъема 45 м</t>
  </si>
  <si>
    <t>маш.-ч</t>
  </si>
  <si>
    <t>1-100-25</t>
  </si>
  <si>
    <t>Рабочий среднего разряда 2.5</t>
  </si>
  <si>
    <t>1-100-23</t>
  </si>
  <si>
    <t>Рабочий среднего разряда 2.3</t>
  </si>
  <si>
    <t>91.14.02-001</t>
  </si>
  <si>
    <t>ФСЭМ-2001, 91.14.02-001, приказ Минстроя России №1039/пр от 30.12.2016г.</t>
  </si>
  <si>
    <t>Автомобили бортовые, грузоподъемность до 5 т</t>
  </si>
  <si>
    <t>01.7.15.06-0111</t>
  </si>
  <si>
    <t>ФССЦ-2001, 01.7.15.06-0111, приказ Минстроя России №1039/пр от 30.12.2016г.</t>
  </si>
  <si>
    <t>Гвозди строительные</t>
  </si>
  <si>
    <t>08.1.02.11-0001</t>
  </si>
  <si>
    <t>ФССЦ-2001, 08.1.02.11-0001, приказ Минстроя России №1039/пр от 30.12.2016г.</t>
  </si>
  <si>
    <t>Поковки из квадратных заготовок, масса 1,8 кг</t>
  </si>
  <si>
    <t>11.2.07.12-0011</t>
  </si>
  <si>
    <t>ФССЦ-2001, 11.2.07.12-0011, приказ Минстроя России №1039/пр от 30.12.2016г.</t>
  </si>
  <si>
    <t>Штапик (раскладка), размер 19х19 мм</t>
  </si>
  <si>
    <t>91.05.05-014</t>
  </si>
  <si>
    <t>ФСЭМ-2001, 91.05.05-014, приказ Минстроя России №1039/пр от 30.12.2016г.</t>
  </si>
  <si>
    <t>Краны на автомобильном ходу, грузоподъемность 10 т</t>
  </si>
  <si>
    <t>91.06.03-062</t>
  </si>
  <si>
    <t>ФСЭМ-2001, 91.06.03-062, приказ Минстроя России №1039/пр от 30.12.2016г.</t>
  </si>
  <si>
    <t>Лебедки электрические тяговым усилием до 31,39 кН (3,2 т)</t>
  </si>
  <si>
    <t>91.17.04-042</t>
  </si>
  <si>
    <t>ФСЭМ-2001, 91.17.04-042, приказ Минстроя России №1039/пр от 30.12.2016г.</t>
  </si>
  <si>
    <t>Аппарат для газовой сварки и резки</t>
  </si>
  <si>
    <t>91.17.04-171</t>
  </si>
  <si>
    <t>ФСЭМ-2001, 91.17.04-171, приказ Минстроя России №1039/пр от 30.12.2016г.</t>
  </si>
  <si>
    <t>Преобразователи сварочные номинальным сварочным током 315-500 А</t>
  </si>
  <si>
    <t>01.3.02.08-0001</t>
  </si>
  <si>
    <t>ФССЦ-2001, 01.3.02.08-0001, приказ Минстроя России №1039/пр от 30.12.2016г.</t>
  </si>
  <si>
    <t>Кислород технический газообразный</t>
  </si>
  <si>
    <t>01.3.02.09-0022</t>
  </si>
  <si>
    <t>ФССЦ-2001, 01.3.02.09-0022, приказ Минстроя России №1039/пр от 30.12.2016г.</t>
  </si>
  <si>
    <t>Пропан-бутан, смесь техническая</t>
  </si>
  <si>
    <t>01.7.11.07-0035</t>
  </si>
  <si>
    <t>ФССЦ-2001, 01.7.11.07-0035, приказ Минстроя России №1039/пр от 30.12.2016г.</t>
  </si>
  <si>
    <t>Электроды диаметром 4 мм Э46</t>
  </si>
  <si>
    <t>01.7.15.03-0041</t>
  </si>
  <si>
    <t>ФССЦ-2001, 01.7.15.03-0041, приказ Минстроя России №1039/пр от 30.12.2016г.</t>
  </si>
  <si>
    <t>Болты с гайками и шайбами строительные</t>
  </si>
  <si>
    <t>01.7.20.08-0071</t>
  </si>
  <si>
    <t>ФССЦ-2001, 01.7.20.08-0071, приказ Минстроя России №1039/пр от 30.12.2016г.</t>
  </si>
  <si>
    <t>Канаты пеньковые пропитанные</t>
  </si>
  <si>
    <t>08.2.02.11-0007</t>
  </si>
  <si>
    <t>ФССЦ-2001, 08.2.02.11-0007, приказ Минстроя России №1039/пр от 30.12.2016г.</t>
  </si>
  <si>
    <t>Канат двойной свивки типа ТК, конструкции 6х19(1+6+12)+1 о.с., оцинкованный из проволок марки В, маркировочная группа 1770 н/мм2, диаметром 5,5 мм</t>
  </si>
  <si>
    <t>10 м</t>
  </si>
  <si>
    <t>08.3.03.06-0002</t>
  </si>
  <si>
    <t>ФССЦ-2001, 08.3.03.06-0002, приказ Минстроя России №1039/пр от 30.12.2016г.</t>
  </si>
  <si>
    <t>Проволока горячекатаная в мотках, диаметром 6,3-6,5 мм</t>
  </si>
  <si>
    <t>08.3.11.01-0091</t>
  </si>
  <si>
    <t>ФССЦ-2001, 08.3.11.01-0091, приказ Минстроя России №1039/пр от 30.12.2016г.</t>
  </si>
  <si>
    <t>Швеллеры № 40 из стали марки Ст0</t>
  </si>
  <si>
    <t>14.4.01.01-0003</t>
  </si>
  <si>
    <t>ФССЦ-2001, 14.4.01.01-0003, приказ Минстроя России №1039/пр от 30.12.2016г.</t>
  </si>
  <si>
    <t>Грунтовка ГФ-021 красно-коричневая</t>
  </si>
  <si>
    <t>14.5.09.07-0029</t>
  </si>
  <si>
    <t>ФССЦ-2001, 14.5.09.07-0029, приказ Минстроя России №1039/пр от 30.12.2016г.</t>
  </si>
  <si>
    <t>Растворитель марки Р-4</t>
  </si>
  <si>
    <t>1-100-24</t>
  </si>
  <si>
    <t>Рабочий среднего разряда 2.4</t>
  </si>
  <si>
    <t>1-100-42</t>
  </si>
  <si>
    <t>Рабочий среднего разряда 4.2</t>
  </si>
  <si>
    <t>91.17.04-233</t>
  </si>
  <si>
    <t>ФСЭМ-2001, 91.17.04-233, приказ Минстроя России №1039/пр от 30.12.2016г.</t>
  </si>
  <si>
    <t>Установки для сварки ручной дуговой (постоянного тока)</t>
  </si>
  <si>
    <t>01.7.11.07-0032</t>
  </si>
  <si>
    <t>ФССЦ-2001, 01.7.11.07-0032, приказ Минстроя России №1039/пр от 30.12.2016г.</t>
  </si>
  <si>
    <t>Электроды диаметром 4 мм Э42</t>
  </si>
  <si>
    <t>08.4.01.02-0011</t>
  </si>
  <si>
    <t>ФССЦ-2001, 08.4.01.02-0011, приказ Минстроя России №1039/пр от 30.12.2016г.</t>
  </si>
  <si>
    <t>Детали закладные и накладные изготовленные без применения сварки, гнутья, сверления (пробивки) отверстий поставляемые отдельно</t>
  </si>
  <si>
    <t>14.5.01.10-0025</t>
  </si>
  <si>
    <t>ФССЦ-2001, 14.5.01.10-0025, приказ Минстроя России №1039/пр от 30.12.2016г.</t>
  </si>
  <si>
    <t>Пена монтажная для герметизации стыков в баллончике емкостью 0,85 л</t>
  </si>
  <si>
    <t>1-100-20</t>
  </si>
  <si>
    <t>Рабочий среднего разряда 2</t>
  </si>
  <si>
    <t>1-100-31</t>
  </si>
  <si>
    <t>Рабочий среднего разряда 3.1</t>
  </si>
  <si>
    <t>11.2.13.06-0011</t>
  </si>
  <si>
    <t>ФССЦ-2001, 11.2.13.06-0011, приказ Минстроя России №1039/пр от 30.12.2016г.</t>
  </si>
  <si>
    <t>Щиты: настила</t>
  </si>
  <si>
    <t>01.7.15.04-0056</t>
  </si>
  <si>
    <t>ФССЦ-2001, 01.7.15.04-0056, приказ Минстроя России №1039/пр от 30.12.2016г.</t>
  </si>
  <si>
    <t>Винты самонарезающие с уплотнительной прокладкой 4,8х35 мм</t>
  </si>
  <si>
    <t>100 шт.</t>
  </si>
  <si>
    <t>1-100-29</t>
  </si>
  <si>
    <t>Рабочий среднего разряда 2.9</t>
  </si>
  <si>
    <t>91.06.05-011</t>
  </si>
  <si>
    <t>ФСЭМ-2001, 91.06.05-011, приказ Минстроя России №1039/пр от 30.12.2016г.</t>
  </si>
  <si>
    <t>Погрузчик, грузоподъемность 5 т</t>
  </si>
  <si>
    <t>91.07.08-024</t>
  </si>
  <si>
    <t>ФСЭМ-2001, 91.07.08-024, приказ Минстроя России №1039/пр от 30.12.2016г.</t>
  </si>
  <si>
    <t>Растворосмесители передвижные 65 л</t>
  </si>
  <si>
    <t>01.7.03.01-0001</t>
  </si>
  <si>
    <t>ФССЦ-2001, 01.7.03.01-0001, приказ Минстроя России №1039/пр от 30.12.2016г.</t>
  </si>
  <si>
    <t>Вода</t>
  </si>
  <si>
    <t>1-100-36</t>
  </si>
  <si>
    <t>Рабочий среднего разряда 3.6</t>
  </si>
  <si>
    <t>91.06.06-046</t>
  </si>
  <si>
    <t>ФСЭМ-2001, 91.06.06-046, приказ Минстроя России №1039/пр от 30.12.2016г.</t>
  </si>
  <si>
    <t>Подъемники одномачтовые, грузоподъемность до 500 кг, высота подъема 25 м</t>
  </si>
  <si>
    <t>91.21.01-012</t>
  </si>
  <si>
    <t>ФСЭМ-2001, 91.21.01-012, приказ Минстроя России №1039/пр от 30.12.2016г.</t>
  </si>
  <si>
    <t>Агрегаты окрасочные высокого давления для окраски поверхностей конструкций, мощность 1 кВт</t>
  </si>
  <si>
    <t>01.7.20.08-0051</t>
  </si>
  <si>
    <t>ФССЦ-2001, 01.7.20.08-0051, приказ Минстроя России №1039/пр от 30.12.2016г.</t>
  </si>
  <si>
    <t>Ветошь</t>
  </si>
  <si>
    <t>91.18.01-012</t>
  </si>
  <si>
    <t>ФСЭМ-2001, 91.18.01-012, приказ Минстроя России №1039/пр от 30.12.2016г.</t>
  </si>
  <si>
    <t>Компрессоры передвижные с электродвигателем давлением 600 кПа (6 ат), производительность до 3,5 м3/мин</t>
  </si>
  <si>
    <t>91.21.10-003</t>
  </si>
  <si>
    <t>ФСЭМ-2001, 91.21.10-003, приказ Минстроя России №1039/пр от 30.12.2016г.</t>
  </si>
  <si>
    <t>Молотки при работе от передвижных компрессорных станций отбойные пневматические</t>
  </si>
  <si>
    <t>1-100-32</t>
  </si>
  <si>
    <t>Рабочий среднего разряда 3.2</t>
  </si>
  <si>
    <t>91.05.01-016</t>
  </si>
  <si>
    <t>ФСЭМ-2001, 91.05.01-016, приказ Минстроя России №1039/пр от 30.12.2016г.</t>
  </si>
  <si>
    <t>Краны башенные, грузоподъемность 5 т</t>
  </si>
  <si>
    <t>91.05.05-013</t>
  </si>
  <si>
    <t>ФСЭМ-2001, 91.05.05-013, приказ Минстроя России №1039/пр от 30.12.2016г.</t>
  </si>
  <si>
    <t>Краны на автомобильном ходу, грузоподъемность 6,3 т</t>
  </si>
  <si>
    <t>04.3.02.09-0102</t>
  </si>
  <si>
    <t>ФССЦ-2001, 04.3.02.09-0102, приказ Минстроя России №1039/пр от 30.12.2016г.</t>
  </si>
  <si>
    <t>Затирка «Старатели» (разной цветности)</t>
  </si>
  <si>
    <t>14.1.06.02-0044</t>
  </si>
  <si>
    <t>ФССЦ-2001, 14.1.06.02-0044, приказ Минстроя России №1039/пр от 30.12.2016г.</t>
  </si>
  <si>
    <t>Клей плиточный «Юнис Гранит»</t>
  </si>
  <si>
    <t>1-100-39</t>
  </si>
  <si>
    <t>Рабочий среднего разряда 3.9</t>
  </si>
  <si>
    <t>1-100-33</t>
  </si>
  <si>
    <t>Рабочий среднего разряда 3.3</t>
  </si>
  <si>
    <t>04.3.01.12-0111</t>
  </si>
  <si>
    <t>ФССЦ-2001, 04.3.01.12-0111, приказ Минстроя России №1039/пр от 30.12.2016г.</t>
  </si>
  <si>
    <t>Раствор готовый отделочный тяжелый, цементно-известковый 1:1:6</t>
  </si>
  <si>
    <t>01.7.17.11-0011</t>
  </si>
  <si>
    <t>ФССЦ-2001, 01.7.17.11-0011, приказ Минстроя России №1039/пр от 30.12.2016г.</t>
  </si>
  <si>
    <t>Шкурка шлифовальная двухслойная с зернистостью 40-25</t>
  </si>
  <si>
    <t>14.5.11.02-0101</t>
  </si>
  <si>
    <t>ФССЦ-2001, 14.5.11.02-0101, приказ Минстроя России №1039/пр от 30.12.2016г.</t>
  </si>
  <si>
    <t>Шпатлевка водно-дисперсионная</t>
  </si>
  <si>
    <t>1-100-35</t>
  </si>
  <si>
    <t>Рабочий среднего разряда 3.5</t>
  </si>
  <si>
    <t>02.4.03.02-0001</t>
  </si>
  <si>
    <t>ФССЦ-2001, 02.4.03.02-0001, приказ Минстроя России №1039/пр от 30.12.2016г.</t>
  </si>
  <si>
    <t>Пемза шлаковая (щебень пористый из металлургического шлака), марка 600, фракция 5-10 мм</t>
  </si>
  <si>
    <t>14.4.01.04-0003</t>
  </si>
  <si>
    <t>ФССЦ-2001, 14.4.01.04-0003, приказ Минстроя России №1039/пр от 30.12.2016г.</t>
  </si>
  <si>
    <t>Грунтовка масляная готовая к применению</t>
  </si>
  <si>
    <t>14.5.05.01-0002</t>
  </si>
  <si>
    <t>ФССЦ-2001, 14.5.05.01-0002, приказ Минстроя России №1039/пр от 30.12.2016г.</t>
  </si>
  <si>
    <t>Олифа для улучшенной окраски (10% натуральной, 90% комбинированной)</t>
  </si>
  <si>
    <t>14.5.11.01-0003</t>
  </si>
  <si>
    <t>ФССЦ-2001, 14.5.11.01-0003, приказ Минстроя России №1039/пр от 30.12.2016г.</t>
  </si>
  <si>
    <t>Шпатлевка масляно-клеевая</t>
  </si>
  <si>
    <t>14.5.05.01-0012</t>
  </si>
  <si>
    <t>ФССЦ-2001, 14.5.05.01-0012, приказ Минстроя России №1039/пр от 30.12.2016г.</t>
  </si>
  <si>
    <t>Олифа комбинированная, марки К-3</t>
  </si>
  <si>
    <t>01.7.15.04-0048</t>
  </si>
  <si>
    <t>ФССЦ-2001, 01.7.15.04-0048, приказ Минстроя России №1039/пр от 30.12.2016г.</t>
  </si>
  <si>
    <t>Винты самонарезающие остроконечные длиной 35 мм</t>
  </si>
  <si>
    <t>01.7.15.07-0021</t>
  </si>
  <si>
    <t>ФССЦ-2001, 01.7.15.07-0021, приказ Минстроя России №1039/пр от 30.12.2016г.</t>
  </si>
  <si>
    <t>Дюбели распорные полиэтиленовые 6х30 мм</t>
  </si>
  <si>
    <t>1000 шт.</t>
  </si>
  <si>
    <t>1-100-10</t>
  </si>
  <si>
    <t>Рабочий среднего разряда 1</t>
  </si>
  <si>
    <t>01.7.20.03-0003</t>
  </si>
  <si>
    <t>ФССЦ-2001, 01.7.20.03-0003, приказ Минстроя России №1039/пр от 30.12.2016г.</t>
  </si>
  <si>
    <t>Мешки полипропиленовые (50 кг)</t>
  </si>
  <si>
    <t>1-100-40</t>
  </si>
  <si>
    <t>Рабочий среднего разряда 4</t>
  </si>
  <si>
    <t>11.2.04.06</t>
  </si>
  <si>
    <t>Изделия штучные</t>
  </si>
  <si>
    <t>07.2.07.13</t>
  </si>
  <si>
    <t>Конструкции стальные</t>
  </si>
  <si>
    <t>01.7.04.11</t>
  </si>
  <si>
    <t>Скобяные изделия</t>
  </si>
  <si>
    <t>07.1.01.03</t>
  </si>
  <si>
    <t>Блоки дверные металлические</t>
  </si>
  <si>
    <t>01.7.16.02</t>
  </si>
  <si>
    <t>Детали деревянные лесов</t>
  </si>
  <si>
    <t>Детали стальных трубчатых лесов</t>
  </si>
  <si>
    <t>04.3.02.09</t>
  </si>
  <si>
    <t>Смеси на цементной основе</t>
  </si>
  <si>
    <t>14.4.01.21</t>
  </si>
  <si>
    <t>Грунтовка</t>
  </si>
  <si>
    <t>03.2.02.11</t>
  </si>
  <si>
    <t>Цемент</t>
  </si>
  <si>
    <t>04.3.01.09</t>
  </si>
  <si>
    <t>Раствор готовый кладочный тяжелый цементный</t>
  </si>
  <si>
    <t>11.2.04.05</t>
  </si>
  <si>
    <t>Рейки деревянные</t>
  </si>
  <si>
    <t>06.2.05.03</t>
  </si>
  <si>
    <t>Плитки керамические плинтусные</t>
  </si>
  <si>
    <t>14.3.02.01</t>
  </si>
  <si>
    <t>Краска акриловая</t>
  </si>
  <si>
    <t>14.4.02.04</t>
  </si>
  <si>
    <t>Краски для внутренних работ масляные готовые к применению</t>
  </si>
  <si>
    <t>Краски масляные готовые к применению для наружных работ</t>
  </si>
  <si>
    <t>11.3.03.06</t>
  </si>
  <si>
    <t>Плинтуса для полов пластиковые</t>
  </si>
  <si>
    <t>11.3.03.14</t>
  </si>
  <si>
    <t>Уголок наружный для пластикового плинтуса</t>
  </si>
  <si>
    <t>Уголок внутренний для пластикового плинтуса</t>
  </si>
  <si>
    <t>Соединитель для пластикового плинтуса</t>
  </si>
  <si>
    <t>Заглушка торцевая для пластикового плинтуса левая</t>
  </si>
  <si>
    <t>Заглушка торцевая для пластикового плинтуса правая</t>
  </si>
  <si>
    <t>20.3.03.04</t>
  </si>
  <si>
    <t>Светильники с люминесцентными или ртутными лампами</t>
  </si>
  <si>
    <t>Поправка: МДС 81-36.2004, прил.3, п.3р  Наименование: 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п.), или движения транспорта по внутрицеховым путям</t>
  </si>
  <si>
    <t>Поправка: МДС 81-36.2004, п.3.3.1.б  Наименование: При демонтаже сборных деревянных конструкций  Поправка: МДС 81-35.2004, прил.1, т.3, п.2  Наименование: Производство ремонтных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п.), или движения транспорта по внутрицеховым путям.</t>
  </si>
  <si>
    <t>Поправка: МДС 81-35.2004, п.4.7  Наименование: Работы, выполняемые при реконструкции зданий и сооружений работы, аналогичные технологическим процессам в новом строительстве (в том числе возведение новых конструктивных элементов) стоимость которых определена по соответствующим сборникам ФЕР, кроме сборника № 46 «Работы при реконструкции зданий и сооружений»  Поправка: МДС 81-35.2004, прил.1, т.3, п.2  Наименование: Производство ремонтных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п.), или движения транспорта по внутрицеховым путям.</t>
  </si>
  <si>
    <t>Поправка: МДС 81-36.2004, п.3.3.1.д  Наименование: При демонтаже металлических конструкций  Поправка: МДС 81-35.2004, прил.1, т.3, п.2  Наименование: Производство ремонтных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п.), или движения транспорта по внутрицеховым путям.</t>
  </si>
  <si>
    <t>базовая цена</t>
  </si>
  <si>
    <t>текущая цена</t>
  </si>
  <si>
    <t>Сметная стоимость</t>
  </si>
  <si>
    <t>тыс. руб.</t>
  </si>
  <si>
    <t xml:space="preserve">     Строительные работы</t>
  </si>
  <si>
    <t>Нормативная трудоемкость</t>
  </si>
  <si>
    <t>чел. -ч.</t>
  </si>
  <si>
    <t>Средства на оплату труда</t>
  </si>
  <si>
    <t>№ п/п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</si>
  <si>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</si>
  <si>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</si>
  <si>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</si>
  <si>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</si>
  <si>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</t>
  </si>
  <si>
    <t>Попра-вочные коэфф.</t>
  </si>
  <si>
    <t>Стоимость в ценах 2001г.</t>
  </si>
  <si>
    <t>Пункт коэфф. пересчета</t>
  </si>
  <si>
    <t>Коэфф. пересчета</t>
  </si>
  <si>
    <t>Стоимость в текущих ценах</t>
  </si>
  <si>
    <t>ЗТР всего чел.-час</t>
  </si>
  <si>
    <t>Составлена в ценах I квартал 2018 года</t>
  </si>
  <si>
    <t>Зарплата</t>
  </si>
  <si>
    <t>в т.ч. зарплата машинистов</t>
  </si>
  <si>
    <t>НР от ФОТ</t>
  </si>
  <si>
    <t>%</t>
  </si>
  <si>
    <t>СП от ФОТ</t>
  </si>
  <si>
    <t>Затраты труда</t>
  </si>
  <si>
    <t>чел-ч</t>
  </si>
  <si>
    <t>Материальные ресурсы</t>
  </si>
  <si>
    <t>Капитальный ремонт лестницы лабораторного корпуса "А" НИЯУ МИФИ по адресу:г. Москва, каширское шоссе, д.31, стр.2</t>
  </si>
  <si>
    <t>на капитальный ремонт лестниц лабораторного корпуса «А» НИЯУ МИФИ по адресу: г. Москва, Каширское шоссе, д.31, стр. 2</t>
  </si>
  <si>
    <t>Приложение 1 к форме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</si>
</sst>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\-\ #,##0.00"/>
    <numFmt numFmtId="165" formatCode="#,##0.00####;[Red]\-\ #,##0.00####"/>
  </numFmts>
  <fonts count="19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sz val="10"/>
      <color indexed="18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sz val="10"/>
      <color indexed="16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b/>
      <sz val="11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i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1" fillId="0" borderId="0" xfId="0" applyFont="1"/>
    <xf numFmtId="0" fontId="12" fillId="0" borderId="0" xfId="0" applyFont="1" applyAlignment="1">
      <alignment horizontal="right"/>
    </xf>
    <xf numFmtId="0" fontId="12" fillId="0" borderId="0" xfId="0" applyFont="1"/>
    <xf numFmtId="0" fontId="12" fillId="0" borderId="0" xfId="0" applyFont="1" applyBorder="1" applyAlignment="1">
      <alignment wrapText="1"/>
    </xf>
    <xf numFmtId="0" fontId="15" fillId="0" borderId="0" xfId="0" applyFont="1" applyAlignment="1">
      <alignment vertical="center" wrapText="1"/>
    </xf>
    <xf numFmtId="0" fontId="15" fillId="0" borderId="0" xfId="0" applyFont="1" applyBorder="1" applyAlignment="1">
      <alignment wrapText="1"/>
    </xf>
    <xf numFmtId="0" fontId="12" fillId="0" borderId="0" xfId="0" applyFont="1" applyAlignment="1">
      <alignment horizontal="center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0" fillId="0" borderId="0" xfId="0" applyFont="1" applyAlignment="1">
      <alignment wrapText="1"/>
    </xf>
    <xf numFmtId="164" fontId="0" fillId="0" borderId="0" xfId="0" applyNumberFormat="1"/>
    <xf numFmtId="0" fontId="15" fillId="0" borderId="0" xfId="0" applyFont="1"/>
    <xf numFmtId="0" fontId="12" fillId="0" borderId="0" xfId="0" applyFont="1" applyAlignment="1">
      <alignment horizontal="left" wrapText="1"/>
    </xf>
    <xf numFmtId="0" fontId="18" fillId="0" borderId="0" xfId="0" applyFont="1" applyAlignment="1">
      <alignment horizontal="right" wrapText="1"/>
    </xf>
    <xf numFmtId="165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right" wrapText="1"/>
    </xf>
    <xf numFmtId="164" fontId="12" fillId="0" borderId="0" xfId="0" applyNumberFormat="1" applyFont="1" applyAlignment="1">
      <alignment horizontal="right"/>
    </xf>
    <xf numFmtId="0" fontId="11" fillId="0" borderId="0" xfId="0" applyFont="1" applyAlignment="1">
      <alignment horizontal="right"/>
    </xf>
    <xf numFmtId="164" fontId="18" fillId="0" borderId="0" xfId="0" applyNumberFormat="1" applyFont="1" applyAlignment="1">
      <alignment horizontal="right"/>
    </xf>
    <xf numFmtId="0" fontId="10" fillId="0" borderId="0" xfId="0" applyFont="1" applyAlignment="1">
      <alignment horizontal="right" wrapText="1"/>
    </xf>
    <xf numFmtId="164" fontId="11" fillId="0" borderId="0" xfId="0" applyNumberFormat="1" applyFont="1" applyAlignment="1">
      <alignment horizontal="right"/>
    </xf>
    <xf numFmtId="0" fontId="18" fillId="0" borderId="2" xfId="0" applyFont="1" applyBorder="1" applyAlignment="1">
      <alignment horizontal="right" wrapText="1"/>
    </xf>
    <xf numFmtId="0" fontId="12" fillId="0" borderId="2" xfId="0" applyFont="1" applyBorder="1" applyAlignment="1">
      <alignment horizontal="right"/>
    </xf>
    <xf numFmtId="165" fontId="12" fillId="0" borderId="2" xfId="0" applyNumberFormat="1" applyFont="1" applyBorder="1" applyAlignment="1">
      <alignment horizontal="right"/>
    </xf>
    <xf numFmtId="0" fontId="12" fillId="0" borderId="2" xfId="0" quotePrefix="1" applyFont="1" applyBorder="1" applyAlignment="1">
      <alignment horizontal="right" wrapText="1"/>
    </xf>
    <xf numFmtId="164" fontId="12" fillId="0" borderId="2" xfId="0" applyNumberFormat="1" applyFont="1" applyBorder="1" applyAlignment="1">
      <alignment horizontal="right"/>
    </xf>
    <xf numFmtId="0" fontId="12" fillId="0" borderId="2" xfId="0" applyFont="1" applyBorder="1" applyAlignment="1">
      <alignment horizontal="right" wrapText="1"/>
    </xf>
    <xf numFmtId="0" fontId="11" fillId="0" borderId="2" xfId="0" applyFont="1" applyBorder="1" applyAlignment="1">
      <alignment horizontal="right"/>
    </xf>
    <xf numFmtId="164" fontId="17" fillId="0" borderId="0" xfId="0" applyNumberFormat="1" applyFont="1" applyAlignment="1">
      <alignment horizontal="right"/>
    </xf>
    <xf numFmtId="164" fontId="11" fillId="0" borderId="2" xfId="0" applyNumberFormat="1" applyFont="1" applyBorder="1" applyAlignment="1">
      <alignment horizontal="right"/>
    </xf>
    <xf numFmtId="0" fontId="12" fillId="0" borderId="0" xfId="0" quotePrefix="1" applyFont="1" applyAlignment="1">
      <alignment horizontal="right" wrapText="1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left" vertical="top" wrapText="1"/>
    </xf>
    <xf numFmtId="0" fontId="12" fillId="0" borderId="2" xfId="0" applyFont="1" applyBorder="1" applyAlignment="1">
      <alignment horizontal="left" vertical="top"/>
    </xf>
    <xf numFmtId="0" fontId="12" fillId="0" borderId="2" xfId="0" applyFont="1" applyBorder="1" applyAlignment="1">
      <alignment horizontal="left" vertical="top" wrapText="1"/>
    </xf>
    <xf numFmtId="165" fontId="10" fillId="0" borderId="0" xfId="0" applyNumberFormat="1" applyFont="1" applyAlignment="1">
      <alignment horizontal="left"/>
    </xf>
    <xf numFmtId="0" fontId="16" fillId="0" borderId="2" xfId="0" applyFont="1" applyBorder="1" applyAlignment="1">
      <alignment horizontal="center" wrapText="1"/>
    </xf>
    <xf numFmtId="0" fontId="15" fillId="0" borderId="0" xfId="0" applyFont="1" applyAlignment="1">
      <alignment horizontal="left" wrapText="1"/>
    </xf>
    <xf numFmtId="164" fontId="15" fillId="0" borderId="1" xfId="0" applyNumberFormat="1" applyFont="1" applyBorder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 wrapText="1"/>
    </xf>
    <xf numFmtId="164" fontId="15" fillId="0" borderId="0" xfId="0" applyNumberFormat="1" applyFont="1" applyAlignment="1">
      <alignment horizontal="right"/>
    </xf>
    <xf numFmtId="0" fontId="13" fillId="0" borderId="0" xfId="0" applyFont="1" applyAlignment="1">
      <alignment horizontal="center" wrapText="1"/>
    </xf>
    <xf numFmtId="0" fontId="12" fillId="0" borderId="0" xfId="0" applyFont="1" applyAlignment="1">
      <alignment horizontal="left" wrapText="1"/>
    </xf>
    <xf numFmtId="164" fontId="12" fillId="0" borderId="0" xfId="0" applyNumberFormat="1" applyFont="1" applyAlignment="1">
      <alignment horizontal="right"/>
    </xf>
    <xf numFmtId="0" fontId="15" fillId="0" borderId="0" xfId="0" applyFont="1" applyAlignment="1">
      <alignment horizontal="right"/>
    </xf>
    <xf numFmtId="0" fontId="12" fillId="0" borderId="0" xfId="0" applyFont="1"/>
    <xf numFmtId="0" fontId="12" fillId="0" borderId="2" xfId="0" applyFont="1" applyBorder="1" applyAlignment="1">
      <alignment horizontal="left"/>
    </xf>
    <xf numFmtId="0" fontId="12" fillId="0" borderId="0" xfId="0" applyFont="1" applyAlignment="1">
      <alignment horizontal="right"/>
    </xf>
    <xf numFmtId="0" fontId="14" fillId="0" borderId="0" xfId="0" applyFont="1" applyBorder="1" applyAlignment="1">
      <alignment horizontal="center" wrapText="1"/>
    </xf>
    <xf numFmtId="0" fontId="16" fillId="0" borderId="2" xfId="0" applyFont="1" applyBorder="1" applyAlignment="1">
      <alignment horizontal="center" wrapText="1"/>
    </xf>
    <xf numFmtId="0" fontId="16" fillId="0" borderId="0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57"/>
  <sheetViews>
    <sheetView tabSelected="1" zoomScale="70" zoomScaleNormal="70" workbookViewId="0">
      <selection activeCell="AK22" sqref="AK22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5" width="10.7109375" customWidth="1"/>
    <col min="6" max="8" width="12.7109375" customWidth="1"/>
    <col min="9" max="9" width="17.7109375" customWidth="1"/>
    <col min="10" max="10" width="8.7109375" customWidth="1"/>
    <col min="11" max="11" width="12.7109375" customWidth="1"/>
    <col min="12" max="12" width="8.7109375" customWidth="1"/>
    <col min="15" max="29" width="0" hidden="1" customWidth="1"/>
    <col min="30" max="30" width="147.7109375" hidden="1" customWidth="1"/>
    <col min="31" max="36" width="0" hidden="1" customWidth="1"/>
  </cols>
  <sheetData>
    <row r="1" spans="1:30" x14ac:dyDescent="0.2">
      <c r="A1" s="10" t="str">
        <f>Source!B1</f>
        <v>Smeta.RU  (495) 974-1589</v>
      </c>
      <c r="I1" t="s">
        <v>738</v>
      </c>
    </row>
    <row r="2" spans="1:30" ht="14.25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2"/>
      <c r="L2" s="12"/>
    </row>
    <row r="3" spans="1:30" ht="14.25" hidden="1" x14ac:dyDescent="0.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30" ht="15.75" x14ac:dyDescent="0.25">
      <c r="A4" s="14"/>
      <c r="B4" s="60" t="str">
        <f>CONCATENATE( "ЛОКАЛЬНАЯ СМЕТА ",IF(Source!F20&lt;&gt;"Новая локальная смета", Source!F20, ""))</f>
        <v xml:space="preserve">ЛОКАЛЬНАЯ СМЕТА </v>
      </c>
      <c r="C4" s="60"/>
      <c r="D4" s="60"/>
      <c r="E4" s="60"/>
      <c r="F4" s="60"/>
      <c r="G4" s="60"/>
      <c r="H4" s="60"/>
      <c r="I4" s="60"/>
      <c r="J4" s="60"/>
      <c r="K4" s="60"/>
      <c r="L4" s="14"/>
    </row>
    <row r="5" spans="1:30" ht="4.5" customHeight="1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</row>
    <row r="6" spans="1:30" ht="36" hidden="1" x14ac:dyDescent="0.25">
      <c r="A6" s="12"/>
      <c r="B6" s="61" t="str">
        <f>IF(Source!G12&lt;&gt;"Новый объект", Source!G12, "")</f>
        <v>Капитальный ремонт лестницы лабораторного корпуса "А" НИЯУ МИФИ по адресу:г. Москва, каширское шоссе, д.31, стр.2</v>
      </c>
      <c r="C6" s="61"/>
      <c r="D6" s="61"/>
      <c r="E6" s="61"/>
      <c r="F6" s="61"/>
      <c r="G6" s="61"/>
      <c r="H6" s="61"/>
      <c r="I6" s="61"/>
      <c r="J6" s="61"/>
      <c r="K6" s="61"/>
      <c r="L6" s="15"/>
      <c r="AD6" s="47" t="str">
        <f>IF(Source!G12&lt;&gt;"Новый объект", Source!G12, "")</f>
        <v>Капитальный ремонт лестницы лабораторного корпуса "А" НИЯУ МИФИ по адресу:г. Москва, каширское шоссе, д.31, стр.2</v>
      </c>
    </row>
    <row r="7" spans="1:30" ht="42" customHeight="1" x14ac:dyDescent="0.2">
      <c r="A7" s="12"/>
      <c r="B7" s="62" t="s">
        <v>737</v>
      </c>
      <c r="C7" s="62"/>
      <c r="D7" s="62"/>
      <c r="E7" s="62"/>
      <c r="F7" s="62"/>
      <c r="G7" s="62"/>
      <c r="H7" s="62"/>
      <c r="I7" s="62"/>
      <c r="J7" s="62"/>
      <c r="K7" s="62"/>
      <c r="L7" s="13"/>
    </row>
    <row r="8" spans="1:30" ht="14.25" x14ac:dyDescent="0.2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</row>
    <row r="9" spans="1:30" ht="14.25" x14ac:dyDescent="0.2">
      <c r="A9" s="12"/>
      <c r="B9" s="12"/>
      <c r="C9" s="12"/>
      <c r="D9" s="12"/>
      <c r="E9" s="16"/>
      <c r="F9" s="16"/>
      <c r="G9" s="63" t="s">
        <v>707</v>
      </c>
      <c r="H9" s="63"/>
      <c r="I9" s="63" t="s">
        <v>708</v>
      </c>
      <c r="J9" s="63"/>
      <c r="K9" s="12"/>
      <c r="L9" s="12"/>
    </row>
    <row r="10" spans="1:30" ht="15" x14ac:dyDescent="0.25">
      <c r="A10" s="12"/>
      <c r="B10" s="12"/>
      <c r="C10" s="56" t="s">
        <v>709</v>
      </c>
      <c r="D10" s="56"/>
      <c r="E10" s="56"/>
      <c r="F10" s="56"/>
      <c r="G10" s="55">
        <f>SUM(O18:O653)/1000</f>
        <v>194.84512000000001</v>
      </c>
      <c r="H10" s="55"/>
      <c r="I10" s="55">
        <f>(Source!P521/1000)</f>
        <v>1502.15533</v>
      </c>
      <c r="J10" s="55"/>
      <c r="K10" s="57" t="s">
        <v>710</v>
      </c>
      <c r="L10" s="57"/>
    </row>
    <row r="11" spans="1:30" ht="14.25" x14ac:dyDescent="0.2">
      <c r="A11" s="12"/>
      <c r="B11" s="12"/>
      <c r="C11" s="59" t="s">
        <v>711</v>
      </c>
      <c r="D11" s="59"/>
      <c r="E11" s="59"/>
      <c r="F11" s="59"/>
      <c r="G11" s="55">
        <f>SUM(W18:W653)/1000</f>
        <v>194.84511999999998</v>
      </c>
      <c r="H11" s="55"/>
      <c r="I11" s="55">
        <f>(Source!P507)/1000</f>
        <v>194.94839000000002</v>
      </c>
      <c r="J11" s="55"/>
      <c r="K11" s="57" t="s">
        <v>710</v>
      </c>
      <c r="L11" s="57"/>
    </row>
    <row r="12" spans="1:30" ht="15" x14ac:dyDescent="0.25">
      <c r="A12" s="12"/>
      <c r="B12" s="12"/>
      <c r="C12" s="56" t="s">
        <v>712</v>
      </c>
      <c r="D12" s="56"/>
      <c r="E12" s="56"/>
      <c r="F12" s="56"/>
      <c r="G12" s="55">
        <f>I12</f>
        <v>3047.9014986075008</v>
      </c>
      <c r="H12" s="55"/>
      <c r="I12" s="55">
        <f>(Source!P512+Source!P513)</f>
        <v>3047.9014986075008</v>
      </c>
      <c r="J12" s="55"/>
      <c r="K12" s="57" t="s">
        <v>713</v>
      </c>
      <c r="L12" s="57"/>
    </row>
    <row r="13" spans="1:30" ht="15" x14ac:dyDescent="0.25">
      <c r="A13" s="12"/>
      <c r="B13" s="12"/>
      <c r="C13" s="56" t="s">
        <v>714</v>
      </c>
      <c r="D13" s="56"/>
      <c r="E13" s="56"/>
      <c r="F13" s="56"/>
      <c r="G13" s="55">
        <f>SUM(R18:R653)/1000</f>
        <v>26.730729999999998</v>
      </c>
      <c r="H13" s="55"/>
      <c r="I13" s="55">
        <f>((Source!P505 + Source!P504)/1000)</f>
        <v>26.730730000000001</v>
      </c>
      <c r="J13" s="55"/>
      <c r="K13" s="57" t="s">
        <v>710</v>
      </c>
      <c r="L13" s="57"/>
    </row>
    <row r="14" spans="1:30" ht="14.25" x14ac:dyDescent="0.2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30" ht="14.25" x14ac:dyDescent="0.2">
      <c r="A15" s="58" t="s">
        <v>727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</row>
    <row r="16" spans="1:30" ht="57" x14ac:dyDescent="0.2">
      <c r="A16" s="17" t="s">
        <v>715</v>
      </c>
      <c r="B16" s="17" t="s">
        <v>716</v>
      </c>
      <c r="C16" s="17" t="s">
        <v>717</v>
      </c>
      <c r="D16" s="17" t="s">
        <v>718</v>
      </c>
      <c r="E16" s="17" t="s">
        <v>719</v>
      </c>
      <c r="F16" s="17" t="s">
        <v>720</v>
      </c>
      <c r="G16" s="17" t="s">
        <v>721</v>
      </c>
      <c r="H16" s="17" t="s">
        <v>722</v>
      </c>
      <c r="I16" s="17" t="s">
        <v>723</v>
      </c>
      <c r="J16" s="17" t="s">
        <v>724</v>
      </c>
      <c r="K16" s="17" t="s">
        <v>725</v>
      </c>
      <c r="L16" s="17" t="s">
        <v>726</v>
      </c>
    </row>
    <row r="17" spans="1:26" ht="14.25" x14ac:dyDescent="0.2">
      <c r="A17" s="18">
        <v>1</v>
      </c>
      <c r="B17" s="18">
        <v>2</v>
      </c>
      <c r="C17" s="18">
        <v>3</v>
      </c>
      <c r="D17" s="18">
        <v>4</v>
      </c>
      <c r="E17" s="18">
        <v>5</v>
      </c>
      <c r="F17" s="18">
        <v>6</v>
      </c>
      <c r="G17" s="18">
        <v>7</v>
      </c>
      <c r="H17" s="18">
        <v>8</v>
      </c>
      <c r="I17" s="18">
        <v>9</v>
      </c>
      <c r="J17" s="18">
        <v>10</v>
      </c>
      <c r="K17" s="18">
        <v>11</v>
      </c>
      <c r="L17" s="19">
        <v>12</v>
      </c>
    </row>
    <row r="19" spans="1:26" ht="16.5" x14ac:dyDescent="0.25">
      <c r="A19" s="53" t="str">
        <f>CONCATENATE("Раздел: ",IF(Source!G24&lt;&gt;"Новый раздел", Source!G24, ""))</f>
        <v>Раздел: Лестница "А"</v>
      </c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</row>
    <row r="21" spans="1:26" ht="16.5" x14ac:dyDescent="0.25">
      <c r="A21" s="53" t="str">
        <f>CONCATENATE("Подраздел: ",IF(Source!G28&lt;&gt;"Новый подраздел", Source!G28, ""))</f>
        <v>Подраздел: Общестроительные работы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</row>
    <row r="22" spans="1:26" ht="28.5" x14ac:dyDescent="0.2">
      <c r="A22" s="42" t="str">
        <f>Source!E33</f>
        <v>1</v>
      </c>
      <c r="B22" s="43" t="str">
        <f>Source!F33</f>
        <v>57-2-3</v>
      </c>
      <c r="C22" s="43" t="str">
        <f>Source!G33</f>
        <v>Разборка покрытий полов из керамических плиток</v>
      </c>
      <c r="D22" s="24" t="str">
        <f>Source!H33</f>
        <v>100 м2</v>
      </c>
      <c r="E22" s="11">
        <f>Source!I33</f>
        <v>0.44569999999999999</v>
      </c>
      <c r="F22" s="25">
        <f>Source!AL33+Source!AM33+Source!AO33</f>
        <v>641</v>
      </c>
      <c r="G22" s="26"/>
      <c r="H22" s="27"/>
      <c r="I22" s="26" t="str">
        <f>Source!BO33</f>
        <v/>
      </c>
      <c r="J22" s="26"/>
      <c r="K22" s="27"/>
      <c r="L22" s="28"/>
      <c r="S22">
        <f>ROUND((Source!FX33/100)*((ROUND(Source!AF33*Source!I33, 2)+ROUND(Source!AE33*Source!I33, 2))), 2)</f>
        <v>252.35</v>
      </c>
      <c r="T22">
        <f>Source!X33</f>
        <v>252.35</v>
      </c>
      <c r="U22">
        <f>ROUND((Source!FY33/100)*((ROUND(Source!AF33*Source!I33, 2)+ROUND(Source!AE33*Source!I33, 2))), 2)</f>
        <v>214.5</v>
      </c>
      <c r="V22">
        <f>Source!Y33</f>
        <v>214.5</v>
      </c>
    </row>
    <row r="23" spans="1:26" x14ac:dyDescent="0.2">
      <c r="C23" s="20" t="str">
        <f>"Объем: "&amp;Source!I33&amp;"=44,57/"&amp;"100"</f>
        <v>Объем: 0,4457=44,57/100</v>
      </c>
    </row>
    <row r="24" spans="1:26" ht="14.25" x14ac:dyDescent="0.2">
      <c r="A24" s="42"/>
      <c r="B24" s="43"/>
      <c r="C24" s="43" t="s">
        <v>728</v>
      </c>
      <c r="D24" s="24"/>
      <c r="E24" s="11"/>
      <c r="F24" s="25">
        <f>Source!AO33</f>
        <v>595.99</v>
      </c>
      <c r="G24" s="26" t="str">
        <f>Source!DG33</f>
        <v>)*1,15</v>
      </c>
      <c r="H24" s="27">
        <f>ROUND(Source!AF33*Source!I33, 2)</f>
        <v>305.48</v>
      </c>
      <c r="I24" s="26"/>
      <c r="J24" s="26">
        <f>IF(Source!BA33&lt;&gt; 0, Source!BA33, 1)</f>
        <v>1</v>
      </c>
      <c r="K24" s="27">
        <f>Source!S33</f>
        <v>305.48</v>
      </c>
      <c r="L24" s="28"/>
      <c r="R24">
        <f>H24</f>
        <v>305.48</v>
      </c>
    </row>
    <row r="25" spans="1:26" ht="14.25" x14ac:dyDescent="0.2">
      <c r="A25" s="42"/>
      <c r="B25" s="43"/>
      <c r="C25" s="43" t="s">
        <v>307</v>
      </c>
      <c r="D25" s="24"/>
      <c r="E25" s="11"/>
      <c r="F25" s="25">
        <f>Source!AM33</f>
        <v>45.01</v>
      </c>
      <c r="G25" s="26" t="str">
        <f>Source!DE33</f>
        <v>)*1,15</v>
      </c>
      <c r="H25" s="27">
        <f>ROUND(Source!AD33*Source!I33, 2)</f>
        <v>23.07</v>
      </c>
      <c r="I25" s="26"/>
      <c r="J25" s="26">
        <f>IF(Source!BB33&lt;&gt; 0, Source!BB33, 1)</f>
        <v>1</v>
      </c>
      <c r="K25" s="27">
        <f>Source!Q33</f>
        <v>23.07</v>
      </c>
      <c r="L25" s="28"/>
    </row>
    <row r="26" spans="1:26" ht="14.25" x14ac:dyDescent="0.2">
      <c r="A26" s="42"/>
      <c r="B26" s="43"/>
      <c r="C26" s="43" t="s">
        <v>729</v>
      </c>
      <c r="D26" s="24"/>
      <c r="E26" s="11"/>
      <c r="F26" s="25">
        <f>Source!AN33</f>
        <v>19.440000000000001</v>
      </c>
      <c r="G26" s="26" t="str">
        <f>Source!DF33</f>
        <v>)*1,15</v>
      </c>
      <c r="H26" s="29">
        <f>ROUND(Source!AE33*Source!I33, 2)</f>
        <v>9.9600000000000009</v>
      </c>
      <c r="I26" s="26"/>
      <c r="J26" s="26">
        <f>IF(Source!BS33&lt;&gt; 0, Source!BS33, 1)</f>
        <v>1</v>
      </c>
      <c r="K26" s="29">
        <f>Source!R33</f>
        <v>9.9600000000000009</v>
      </c>
      <c r="L26" s="28"/>
      <c r="R26">
        <f>H26</f>
        <v>9.9600000000000009</v>
      </c>
    </row>
    <row r="27" spans="1:26" ht="14.25" x14ac:dyDescent="0.2">
      <c r="A27" s="42"/>
      <c r="B27" s="43"/>
      <c r="C27" s="43" t="s">
        <v>730</v>
      </c>
      <c r="D27" s="24" t="s">
        <v>731</v>
      </c>
      <c r="E27" s="11">
        <f>Source!BZ33</f>
        <v>80</v>
      </c>
      <c r="F27" s="46"/>
      <c r="G27" s="26"/>
      <c r="H27" s="27">
        <f>SUM(S22:S30)</f>
        <v>252.35</v>
      </c>
      <c r="I27" s="30"/>
      <c r="J27" s="23">
        <f>Source!AT33</f>
        <v>80</v>
      </c>
      <c r="K27" s="27">
        <f>SUM(T22:T30)</f>
        <v>252.35</v>
      </c>
      <c r="L27" s="28"/>
    </row>
    <row r="28" spans="1:26" ht="14.25" x14ac:dyDescent="0.2">
      <c r="A28" s="42"/>
      <c r="B28" s="43"/>
      <c r="C28" s="43" t="s">
        <v>732</v>
      </c>
      <c r="D28" s="24" t="s">
        <v>731</v>
      </c>
      <c r="E28" s="11">
        <f>Source!CA33</f>
        <v>68</v>
      </c>
      <c r="F28" s="46"/>
      <c r="G28" s="26"/>
      <c r="H28" s="27">
        <f>SUM(U22:U30)</f>
        <v>214.5</v>
      </c>
      <c r="I28" s="30"/>
      <c r="J28" s="23">
        <f>Source!AU33</f>
        <v>68</v>
      </c>
      <c r="K28" s="27">
        <f>SUM(V22:V30)</f>
        <v>214.5</v>
      </c>
      <c r="L28" s="28"/>
    </row>
    <row r="29" spans="1:26" ht="14.25" x14ac:dyDescent="0.2">
      <c r="A29" s="42"/>
      <c r="B29" s="43"/>
      <c r="C29" s="43" t="s">
        <v>733</v>
      </c>
      <c r="D29" s="24" t="s">
        <v>734</v>
      </c>
      <c r="E29" s="11">
        <f>Source!AQ33</f>
        <v>69.87</v>
      </c>
      <c r="F29" s="25"/>
      <c r="G29" s="26" t="str">
        <f>Source!DI33</f>
        <v>)*1,15</v>
      </c>
      <c r="H29" s="27"/>
      <c r="I29" s="26"/>
      <c r="J29" s="26"/>
      <c r="K29" s="27"/>
      <c r="L29" s="31">
        <f>Source!U33</f>
        <v>35.812217849999996</v>
      </c>
    </row>
    <row r="30" spans="1:26" ht="14.25" x14ac:dyDescent="0.2">
      <c r="A30" s="44" t="str">
        <f>Source!E35</f>
        <v>1,1</v>
      </c>
      <c r="B30" s="45" t="str">
        <f>Source!F35</f>
        <v>01.7.07.07</v>
      </c>
      <c r="C30" s="45" t="str">
        <f>Source!G35</f>
        <v>Строительный мусор</v>
      </c>
      <c r="D30" s="32" t="str">
        <f>Source!H35</f>
        <v>т</v>
      </c>
      <c r="E30" s="33">
        <f>Source!I35</f>
        <v>2.3176399999999999</v>
      </c>
      <c r="F30" s="34">
        <f>Source!AL35+Source!AM35+Source!AO35</f>
        <v>0</v>
      </c>
      <c r="G30" s="35" t="s">
        <v>6</v>
      </c>
      <c r="H30" s="36">
        <f>ROUND(Source!AC35*Source!I35, 2)+ROUND(Source!AD35*Source!I35, 2)+ROUND(Source!AF35*Source!I35, 2)</f>
        <v>0</v>
      </c>
      <c r="I30" s="37"/>
      <c r="J30" s="37">
        <f>IF(Source!BC35&lt;&gt; 0, Source!BC35, 1)</f>
        <v>1</v>
      </c>
      <c r="K30" s="36">
        <f>Source!O35</f>
        <v>0</v>
      </c>
      <c r="L30" s="38"/>
      <c r="S30">
        <f>ROUND((Source!FX35/100)*((ROUND(Source!AF35*Source!I35, 2)+ROUND(Source!AE35*Source!I35, 2))), 2)</f>
        <v>0</v>
      </c>
      <c r="T30">
        <f>Source!X35</f>
        <v>0</v>
      </c>
      <c r="U30">
        <f>ROUND((Source!FY35/100)*((ROUND(Source!AF35*Source!I35, 2)+ROUND(Source!AE35*Source!I35, 2))), 2)</f>
        <v>0</v>
      </c>
      <c r="V30">
        <f>Source!Y35</f>
        <v>0</v>
      </c>
      <c r="W30">
        <f>IF(Source!BI35&lt;=1,H30, 0)</f>
        <v>0</v>
      </c>
      <c r="X30">
        <f>IF(Source!BI35=2,H30, 0)</f>
        <v>0</v>
      </c>
      <c r="Y30">
        <f>IF(Source!BI35=3,H30, 0)</f>
        <v>0</v>
      </c>
      <c r="Z30">
        <f>IF(Source!BI35=4,H30, 0)</f>
        <v>0</v>
      </c>
    </row>
    <row r="31" spans="1:26" ht="15" x14ac:dyDescent="0.25">
      <c r="G31" s="49">
        <f>H24+H25+H27+H28+SUM(H30:H30)</f>
        <v>795.4</v>
      </c>
      <c r="H31" s="49"/>
      <c r="J31" s="49">
        <f>K24+K25+K27+K28+SUM(K30:K30)</f>
        <v>795.4</v>
      </c>
      <c r="K31" s="49"/>
      <c r="L31" s="39">
        <f>Source!U33</f>
        <v>35.812217849999996</v>
      </c>
      <c r="O31" s="21">
        <f>G31</f>
        <v>795.4</v>
      </c>
      <c r="P31" s="21">
        <f>J31</f>
        <v>795.4</v>
      </c>
      <c r="Q31" s="21">
        <f>L31</f>
        <v>35.812217849999996</v>
      </c>
      <c r="W31">
        <f>IF(Source!BI33&lt;=1,H24+H25+H27+H28, 0)</f>
        <v>795.4</v>
      </c>
      <c r="X31">
        <f>IF(Source!BI33=2,H24+H25+H27+H28, 0)</f>
        <v>0</v>
      </c>
      <c r="Y31">
        <f>IF(Source!BI33=3,H24+H25+H27+H28, 0)</f>
        <v>0</v>
      </c>
      <c r="Z31">
        <f>IF(Source!BI33=4,H24+H25+H27+H28, 0)</f>
        <v>0</v>
      </c>
    </row>
    <row r="32" spans="1:26" ht="28.5" x14ac:dyDescent="0.2">
      <c r="A32" s="42" t="str">
        <f>Source!E37</f>
        <v>2</v>
      </c>
      <c r="B32" s="43" t="str">
        <f>Source!F37</f>
        <v>59-4-3</v>
      </c>
      <c r="C32" s="43" t="str">
        <f>Source!G37</f>
        <v>Разборка поручней поливинилхлоридных</v>
      </c>
      <c r="D32" s="24" t="str">
        <f>Source!H37</f>
        <v>100 м</v>
      </c>
      <c r="E32" s="11">
        <f>Source!I37</f>
        <v>0.33</v>
      </c>
      <c r="F32" s="25">
        <f>Source!AL37+Source!AM37+Source!AO37</f>
        <v>27.45</v>
      </c>
      <c r="G32" s="26"/>
      <c r="H32" s="27"/>
      <c r="I32" s="26" t="str">
        <f>Source!BO37</f>
        <v/>
      </c>
      <c r="J32" s="26"/>
      <c r="K32" s="27"/>
      <c r="L32" s="28"/>
      <c r="S32">
        <f>ROUND((Source!FX37/100)*((ROUND(Source!AF37*Source!I37, 2)+ROUND(Source!AE37*Source!I37, 2))), 2)</f>
        <v>7.92</v>
      </c>
      <c r="T32">
        <f>Source!X37</f>
        <v>7.92</v>
      </c>
      <c r="U32">
        <f>ROUND((Source!FY37/100)*((ROUND(Source!AF37*Source!I37, 2)+ROUND(Source!AE37*Source!I37, 2))), 2)</f>
        <v>6.25</v>
      </c>
      <c r="V32">
        <f>Source!Y37</f>
        <v>6.25</v>
      </c>
    </row>
    <row r="33" spans="1:26" x14ac:dyDescent="0.2">
      <c r="C33" s="20" t="str">
        <f>"Объем: "&amp;Source!I37&amp;"=33/"&amp;"100"</f>
        <v>Объем: 0,33=33/100</v>
      </c>
    </row>
    <row r="34" spans="1:26" ht="14.25" x14ac:dyDescent="0.2">
      <c r="A34" s="42"/>
      <c r="B34" s="43"/>
      <c r="C34" s="43" t="s">
        <v>728</v>
      </c>
      <c r="D34" s="24"/>
      <c r="E34" s="11"/>
      <c r="F34" s="25">
        <f>Source!AO37</f>
        <v>27.45</v>
      </c>
      <c r="G34" s="26" t="str">
        <f>Source!DG37</f>
        <v>)*1,15</v>
      </c>
      <c r="H34" s="27">
        <f>ROUND(Source!AF37*Source!I37, 2)</f>
        <v>10.42</v>
      </c>
      <c r="I34" s="26"/>
      <c r="J34" s="26">
        <f>IF(Source!BA37&lt;&gt; 0, Source!BA37, 1)</f>
        <v>1</v>
      </c>
      <c r="K34" s="27">
        <f>Source!S37</f>
        <v>10.42</v>
      </c>
      <c r="L34" s="28"/>
      <c r="R34">
        <f>H34</f>
        <v>10.42</v>
      </c>
    </row>
    <row r="35" spans="1:26" ht="14.25" x14ac:dyDescent="0.2">
      <c r="A35" s="42"/>
      <c r="B35" s="43"/>
      <c r="C35" s="43" t="s">
        <v>730</v>
      </c>
      <c r="D35" s="24" t="s">
        <v>731</v>
      </c>
      <c r="E35" s="11">
        <f>Source!BZ37</f>
        <v>76</v>
      </c>
      <c r="F35" s="46"/>
      <c r="G35" s="26"/>
      <c r="H35" s="27">
        <f>SUM(S32:S38)</f>
        <v>7.92</v>
      </c>
      <c r="I35" s="30"/>
      <c r="J35" s="23">
        <f>Source!AT37</f>
        <v>76</v>
      </c>
      <c r="K35" s="27">
        <f>SUM(T32:T38)</f>
        <v>7.92</v>
      </c>
      <c r="L35" s="28"/>
    </row>
    <row r="36" spans="1:26" ht="14.25" x14ac:dyDescent="0.2">
      <c r="A36" s="42"/>
      <c r="B36" s="43"/>
      <c r="C36" s="43" t="s">
        <v>732</v>
      </c>
      <c r="D36" s="24" t="s">
        <v>731</v>
      </c>
      <c r="E36" s="11">
        <f>Source!CA37</f>
        <v>60</v>
      </c>
      <c r="F36" s="46"/>
      <c r="G36" s="26"/>
      <c r="H36" s="27">
        <f>SUM(U32:U38)</f>
        <v>6.25</v>
      </c>
      <c r="I36" s="30"/>
      <c r="J36" s="23">
        <f>Source!AU37</f>
        <v>60</v>
      </c>
      <c r="K36" s="27">
        <f>SUM(V32:V38)</f>
        <v>6.25</v>
      </c>
      <c r="L36" s="28"/>
    </row>
    <row r="37" spans="1:26" ht="14.25" x14ac:dyDescent="0.2">
      <c r="A37" s="42"/>
      <c r="B37" s="43"/>
      <c r="C37" s="43" t="s">
        <v>733</v>
      </c>
      <c r="D37" s="24" t="s">
        <v>734</v>
      </c>
      <c r="E37" s="11">
        <f>Source!AQ37</f>
        <v>3.36</v>
      </c>
      <c r="F37" s="25"/>
      <c r="G37" s="26" t="str">
        <f>Source!DI37</f>
        <v>)*1,15</v>
      </c>
      <c r="H37" s="27"/>
      <c r="I37" s="26"/>
      <c r="J37" s="26"/>
      <c r="K37" s="27"/>
      <c r="L37" s="31">
        <f>Source!U37</f>
        <v>1.2751199999999998</v>
      </c>
    </row>
    <row r="38" spans="1:26" ht="14.25" x14ac:dyDescent="0.2">
      <c r="A38" s="44" t="str">
        <f>Source!E39</f>
        <v>2,1</v>
      </c>
      <c r="B38" s="45" t="str">
        <f>Source!F39</f>
        <v>01.7.07.07</v>
      </c>
      <c r="C38" s="45" t="str">
        <f>Source!G39</f>
        <v>Строительный мусор</v>
      </c>
      <c r="D38" s="32" t="str">
        <f>Source!H39</f>
        <v>т</v>
      </c>
      <c r="E38" s="33">
        <f>Source!I39</f>
        <v>2.3099999999999999E-2</v>
      </c>
      <c r="F38" s="34">
        <f>Source!AL39+Source!AM39+Source!AO39</f>
        <v>0</v>
      </c>
      <c r="G38" s="35" t="s">
        <v>6</v>
      </c>
      <c r="H38" s="36">
        <f>ROUND(Source!AC39*Source!I39, 2)+ROUND(Source!AD39*Source!I39, 2)+ROUND(Source!AF39*Source!I39, 2)</f>
        <v>0</v>
      </c>
      <c r="I38" s="37"/>
      <c r="J38" s="37">
        <f>IF(Source!BC39&lt;&gt; 0, Source!BC39, 1)</f>
        <v>1</v>
      </c>
      <c r="K38" s="36">
        <f>Source!O39</f>
        <v>0</v>
      </c>
      <c r="L38" s="38"/>
      <c r="S38">
        <f>ROUND((Source!FX39/100)*((ROUND(Source!AF39*Source!I39, 2)+ROUND(Source!AE39*Source!I39, 2))), 2)</f>
        <v>0</v>
      </c>
      <c r="T38">
        <f>Source!X39</f>
        <v>0</v>
      </c>
      <c r="U38">
        <f>ROUND((Source!FY39/100)*((ROUND(Source!AF39*Source!I39, 2)+ROUND(Source!AE39*Source!I39, 2))), 2)</f>
        <v>0</v>
      </c>
      <c r="V38">
        <f>Source!Y39</f>
        <v>0</v>
      </c>
      <c r="W38">
        <f>IF(Source!BI39&lt;=1,H38, 0)</f>
        <v>0</v>
      </c>
      <c r="X38">
        <f>IF(Source!BI39=2,H38, 0)</f>
        <v>0</v>
      </c>
      <c r="Y38">
        <f>IF(Source!BI39=3,H38, 0)</f>
        <v>0</v>
      </c>
      <c r="Z38">
        <f>IF(Source!BI39=4,H38, 0)</f>
        <v>0</v>
      </c>
    </row>
    <row r="39" spans="1:26" ht="15" x14ac:dyDescent="0.25">
      <c r="G39" s="49">
        <f>H34+H35+H36+SUM(H38:H38)</f>
        <v>24.59</v>
      </c>
      <c r="H39" s="49"/>
      <c r="J39" s="49">
        <f>K34+K35+K36+SUM(K38:K38)</f>
        <v>24.59</v>
      </c>
      <c r="K39" s="49"/>
      <c r="L39" s="39">
        <f>Source!U37</f>
        <v>1.2751199999999998</v>
      </c>
      <c r="O39" s="21">
        <f>G39</f>
        <v>24.59</v>
      </c>
      <c r="P39" s="21">
        <f>J39</f>
        <v>24.59</v>
      </c>
      <c r="Q39" s="21">
        <f>L39</f>
        <v>1.2751199999999998</v>
      </c>
      <c r="W39">
        <f>IF(Source!BI37&lt;=1,H34+H35+H36, 0)</f>
        <v>24.59</v>
      </c>
      <c r="X39">
        <f>IF(Source!BI37=2,H34+H35+H36, 0)</f>
        <v>0</v>
      </c>
      <c r="Y39">
        <f>IF(Source!BI37=3,H34+H35+H36, 0)</f>
        <v>0</v>
      </c>
      <c r="Z39">
        <f>IF(Source!BI37=4,H34+H35+H36, 0)</f>
        <v>0</v>
      </c>
    </row>
    <row r="40" spans="1:26" ht="28.5" x14ac:dyDescent="0.2">
      <c r="A40" s="42" t="str">
        <f>Source!E41</f>
        <v>3</v>
      </c>
      <c r="B40" s="43" t="str">
        <f>Source!F41</f>
        <v>10-01-059-01</v>
      </c>
      <c r="C40" s="43" t="str">
        <f>Source!G41</f>
        <v>Демонтаж шкафов пожарных прим.</v>
      </c>
      <c r="D40" s="24" t="str">
        <f>Source!H41</f>
        <v>100 ШТ</v>
      </c>
      <c r="E40" s="11">
        <f>Source!I41</f>
        <v>0.05</v>
      </c>
      <c r="F40" s="25">
        <f>Source!AL41+Source!AM41+Source!AO41</f>
        <v>2452.4399999999996</v>
      </c>
      <c r="G40" s="26"/>
      <c r="H40" s="27"/>
      <c r="I40" s="26" t="str">
        <f>Source!BO41</f>
        <v/>
      </c>
      <c r="J40" s="26"/>
      <c r="K40" s="27"/>
      <c r="L40" s="28"/>
      <c r="S40">
        <f>ROUND((Source!FX41/100)*((ROUND(Source!AF41*Source!I41, 2)+ROUND(Source!AE41*Source!I41, 2))), 2)</f>
        <v>37.549999999999997</v>
      </c>
      <c r="T40">
        <f>Source!X41</f>
        <v>37.479999999999997</v>
      </c>
      <c r="U40">
        <f>ROUND((Source!FY41/100)*((ROUND(Source!AF41*Source!I41, 2)+ROUND(Source!AE41*Source!I41, 2))), 2)</f>
        <v>18.940000000000001</v>
      </c>
      <c r="V40">
        <f>Source!Y41</f>
        <v>19.09</v>
      </c>
    </row>
    <row r="41" spans="1:26" x14ac:dyDescent="0.2">
      <c r="C41" s="20" t="str">
        <f>"Объем: "&amp;Source!I41&amp;"=5/"&amp;"100"</f>
        <v>Объем: 0,05=5/100</v>
      </c>
    </row>
    <row r="42" spans="1:26" ht="14.25" x14ac:dyDescent="0.2">
      <c r="A42" s="42"/>
      <c r="B42" s="43"/>
      <c r="C42" s="43" t="s">
        <v>728</v>
      </c>
      <c r="D42" s="24"/>
      <c r="E42" s="11"/>
      <c r="F42" s="25">
        <f>Source!AO41</f>
        <v>602.70000000000005</v>
      </c>
      <c r="G42" s="26" t="str">
        <f>Source!DG41</f>
        <v>)*0,8)*1,35</v>
      </c>
      <c r="H42" s="27">
        <f>ROUND(Source!AF41*Source!I41, 2)</f>
        <v>32.549999999999997</v>
      </c>
      <c r="I42" s="26"/>
      <c r="J42" s="26">
        <f>IF(Source!BA41&lt;&gt; 0, Source!BA41, 1)</f>
        <v>1</v>
      </c>
      <c r="K42" s="27">
        <f>Source!S41</f>
        <v>32.549999999999997</v>
      </c>
      <c r="L42" s="28"/>
      <c r="R42">
        <f>H42</f>
        <v>32.549999999999997</v>
      </c>
    </row>
    <row r="43" spans="1:26" ht="14.25" x14ac:dyDescent="0.2">
      <c r="A43" s="42"/>
      <c r="B43" s="43"/>
      <c r="C43" s="43" t="s">
        <v>307</v>
      </c>
      <c r="D43" s="24"/>
      <c r="E43" s="11"/>
      <c r="F43" s="25">
        <f>Source!AM41</f>
        <v>216.38</v>
      </c>
      <c r="G43" s="26" t="str">
        <f>Source!DE41</f>
        <v>)*0,8)*1,35</v>
      </c>
      <c r="H43" s="27">
        <f>ROUND(Source!AD41*Source!I41, 2)</f>
        <v>11.68</v>
      </c>
      <c r="I43" s="26"/>
      <c r="J43" s="26">
        <f>IF(Source!BB41&lt;&gt; 0, Source!BB41, 1)</f>
        <v>1</v>
      </c>
      <c r="K43" s="27">
        <f>Source!Q41</f>
        <v>11.68</v>
      </c>
      <c r="L43" s="28"/>
    </row>
    <row r="44" spans="1:26" ht="14.25" x14ac:dyDescent="0.2">
      <c r="A44" s="42"/>
      <c r="B44" s="43"/>
      <c r="C44" s="43" t="s">
        <v>729</v>
      </c>
      <c r="D44" s="24"/>
      <c r="E44" s="11"/>
      <c r="F44" s="25">
        <f>Source!AN41</f>
        <v>52.01</v>
      </c>
      <c r="G44" s="26" t="str">
        <f>Source!DF41</f>
        <v>)*0,8)*1,35</v>
      </c>
      <c r="H44" s="29">
        <f>ROUND(Source!AE41*Source!I41, 2)</f>
        <v>2.81</v>
      </c>
      <c r="I44" s="26"/>
      <c r="J44" s="26">
        <f>IF(Source!BS41&lt;&gt; 0, Source!BS41, 1)</f>
        <v>1</v>
      </c>
      <c r="K44" s="29">
        <f>Source!R41</f>
        <v>2.81</v>
      </c>
      <c r="L44" s="28"/>
      <c r="R44">
        <f>H44</f>
        <v>2.81</v>
      </c>
    </row>
    <row r="45" spans="1:26" ht="14.25" x14ac:dyDescent="0.2">
      <c r="A45" s="42"/>
      <c r="B45" s="43"/>
      <c r="C45" s="43" t="s">
        <v>730</v>
      </c>
      <c r="D45" s="24" t="s">
        <v>731</v>
      </c>
      <c r="E45" s="11">
        <f>Source!BZ41</f>
        <v>118</v>
      </c>
      <c r="F45" s="50" t="str">
        <f>CONCATENATE(" )", Source!DL41, Source!FT41, "=", Source!FX41)</f>
        <v xml:space="preserve"> )*0,9=106,2</v>
      </c>
      <c r="G45" s="51"/>
      <c r="H45" s="27">
        <f>SUM(S40:S47)</f>
        <v>37.549999999999997</v>
      </c>
      <c r="I45" s="30"/>
      <c r="J45" s="23">
        <f>Source!AT41</f>
        <v>106</v>
      </c>
      <c r="K45" s="27">
        <f>SUM(T40:T47)</f>
        <v>37.479999999999997</v>
      </c>
      <c r="L45" s="28"/>
    </row>
    <row r="46" spans="1:26" ht="14.25" x14ac:dyDescent="0.2">
      <c r="A46" s="42"/>
      <c r="B46" s="43"/>
      <c r="C46" s="43" t="s">
        <v>732</v>
      </c>
      <c r="D46" s="24" t="s">
        <v>731</v>
      </c>
      <c r="E46" s="11">
        <f>Source!CA41</f>
        <v>63</v>
      </c>
      <c r="F46" s="50" t="str">
        <f>CONCATENATE(" )", Source!DM41, Source!FU41, "=", Source!FY41)</f>
        <v xml:space="preserve"> )*0,85=53,55</v>
      </c>
      <c r="G46" s="51"/>
      <c r="H46" s="27">
        <f>SUM(U40:U47)</f>
        <v>18.940000000000001</v>
      </c>
      <c r="I46" s="30"/>
      <c r="J46" s="23">
        <f>Source!AU41</f>
        <v>54</v>
      </c>
      <c r="K46" s="27">
        <f>SUM(V40:V47)</f>
        <v>19.09</v>
      </c>
      <c r="L46" s="28"/>
    </row>
    <row r="47" spans="1:26" ht="14.25" x14ac:dyDescent="0.2">
      <c r="A47" s="44"/>
      <c r="B47" s="45"/>
      <c r="C47" s="45" t="s">
        <v>733</v>
      </c>
      <c r="D47" s="32" t="s">
        <v>734</v>
      </c>
      <c r="E47" s="33">
        <f>Source!AQ41</f>
        <v>75.150000000000006</v>
      </c>
      <c r="F47" s="34"/>
      <c r="G47" s="37" t="str">
        <f>Source!DI41</f>
        <v>)*0,8)*1,35</v>
      </c>
      <c r="H47" s="36"/>
      <c r="I47" s="37"/>
      <c r="J47" s="37"/>
      <c r="K47" s="36"/>
      <c r="L47" s="40">
        <f>Source!U41</f>
        <v>4.0581000000000005</v>
      </c>
    </row>
    <row r="48" spans="1:26" ht="15" x14ac:dyDescent="0.25">
      <c r="G48" s="49">
        <f>H42+H43+H45+H46</f>
        <v>100.72</v>
      </c>
      <c r="H48" s="49"/>
      <c r="J48" s="49">
        <f>K42+K43+K45+K46</f>
        <v>100.8</v>
      </c>
      <c r="K48" s="49"/>
      <c r="L48" s="39">
        <f>Source!U41</f>
        <v>4.0581000000000005</v>
      </c>
      <c r="O48" s="21">
        <f>G48</f>
        <v>100.72</v>
      </c>
      <c r="P48" s="21">
        <f>J48</f>
        <v>100.8</v>
      </c>
      <c r="Q48" s="21">
        <f>L48</f>
        <v>4.0581000000000005</v>
      </c>
      <c r="W48">
        <f>IF(Source!BI41&lt;=1,H42+H43+H45+H46, 0)</f>
        <v>100.72</v>
      </c>
      <c r="X48">
        <f>IF(Source!BI41=2,H42+H43+H45+H46, 0)</f>
        <v>0</v>
      </c>
      <c r="Y48">
        <f>IF(Source!BI41=3,H42+H43+H45+H46, 0)</f>
        <v>0</v>
      </c>
      <c r="Z48">
        <f>IF(Source!BI41=4,H42+H43+H45+H46, 0)</f>
        <v>0</v>
      </c>
    </row>
    <row r="49" spans="1:26" ht="28.5" x14ac:dyDescent="0.2">
      <c r="A49" s="42" t="str">
        <f>Source!E43</f>
        <v>4</v>
      </c>
      <c r="B49" s="43" t="str">
        <f>Source!F43</f>
        <v>13-06-003-01</v>
      </c>
      <c r="C49" s="43" t="str">
        <f>Source!G43</f>
        <v>Очистка поверхности стен и потолков от краски щетками</v>
      </c>
      <c r="D49" s="24" t="str">
        <f>Source!H43</f>
        <v>м2</v>
      </c>
      <c r="E49" s="11">
        <f>Source!I43</f>
        <v>382.5</v>
      </c>
      <c r="F49" s="25">
        <f>Source!AL43+Source!AM43+Source!AO43</f>
        <v>7.68</v>
      </c>
      <c r="G49" s="26"/>
      <c r="H49" s="27"/>
      <c r="I49" s="26" t="str">
        <f>Source!BO43</f>
        <v/>
      </c>
      <c r="J49" s="26"/>
      <c r="K49" s="27"/>
      <c r="L49" s="28"/>
      <c r="S49">
        <f>ROUND((Source!FX43/100)*((ROUND(Source!AF43*Source!I43, 2)+ROUND(Source!AE43*Source!I43, 2))), 2)</f>
        <v>3694.1</v>
      </c>
      <c r="T49">
        <f>Source!X43</f>
        <v>3694.1</v>
      </c>
      <c r="U49">
        <f>ROUND((Source!FY43/100)*((ROUND(Source!AF43*Source!I43, 2)+ROUND(Source!AE43*Source!I43, 2))), 2)</f>
        <v>2713.57</v>
      </c>
      <c r="V49">
        <f>Source!Y43</f>
        <v>2736.37</v>
      </c>
    </row>
    <row r="50" spans="1:26" x14ac:dyDescent="0.2">
      <c r="C50" s="20" t="str">
        <f>"Объем: "&amp;Source!I43&amp;"=104+"&amp;"278,5"</f>
        <v>Объем: 382,5=104+278,5</v>
      </c>
    </row>
    <row r="51" spans="1:26" ht="14.25" x14ac:dyDescent="0.2">
      <c r="A51" s="42"/>
      <c r="B51" s="43"/>
      <c r="C51" s="43" t="s">
        <v>728</v>
      </c>
      <c r="D51" s="24"/>
      <c r="E51" s="11"/>
      <c r="F51" s="25">
        <f>Source!AO43</f>
        <v>7.68</v>
      </c>
      <c r="G51" s="26" t="str">
        <f>Source!DG43</f>
        <v>)*1,15)*1,35</v>
      </c>
      <c r="H51" s="27">
        <f>ROUND(Source!AF43*Source!I43, 2)</f>
        <v>4560.62</v>
      </c>
      <c r="I51" s="26"/>
      <c r="J51" s="26">
        <f>IF(Source!BA43&lt;&gt; 0, Source!BA43, 1)</f>
        <v>1</v>
      </c>
      <c r="K51" s="27">
        <f>Source!S43</f>
        <v>4560.62</v>
      </c>
      <c r="L51" s="28"/>
      <c r="R51">
        <f>H51</f>
        <v>4560.62</v>
      </c>
    </row>
    <row r="52" spans="1:26" ht="14.25" x14ac:dyDescent="0.2">
      <c r="A52" s="42"/>
      <c r="B52" s="43"/>
      <c r="C52" s="43" t="s">
        <v>730</v>
      </c>
      <c r="D52" s="24" t="s">
        <v>731</v>
      </c>
      <c r="E52" s="11">
        <f>Source!BZ43</f>
        <v>90</v>
      </c>
      <c r="F52" s="50" t="str">
        <f>CONCATENATE(" )", Source!DL43, Source!FT43, "=", Source!FX43)</f>
        <v xml:space="preserve"> )*0,9=81</v>
      </c>
      <c r="G52" s="51"/>
      <c r="H52" s="27">
        <f>SUM(S49:S54)</f>
        <v>3694.1</v>
      </c>
      <c r="I52" s="30"/>
      <c r="J52" s="23">
        <f>Source!AT43</f>
        <v>81</v>
      </c>
      <c r="K52" s="27">
        <f>SUM(T49:T54)</f>
        <v>3694.1</v>
      </c>
      <c r="L52" s="28"/>
    </row>
    <row r="53" spans="1:26" ht="14.25" x14ac:dyDescent="0.2">
      <c r="A53" s="42"/>
      <c r="B53" s="43"/>
      <c r="C53" s="43" t="s">
        <v>732</v>
      </c>
      <c r="D53" s="24" t="s">
        <v>731</v>
      </c>
      <c r="E53" s="11">
        <f>Source!CA43</f>
        <v>70</v>
      </c>
      <c r="F53" s="50" t="str">
        <f>CONCATENATE(" )", Source!DM43, Source!FU43, "=", Source!FY43)</f>
        <v xml:space="preserve"> )*0,85=59,5</v>
      </c>
      <c r="G53" s="51"/>
      <c r="H53" s="27">
        <f>SUM(U49:U54)</f>
        <v>2713.57</v>
      </c>
      <c r="I53" s="30"/>
      <c r="J53" s="23">
        <f>Source!AU43</f>
        <v>60</v>
      </c>
      <c r="K53" s="27">
        <f>SUM(V49:V54)</f>
        <v>2736.37</v>
      </c>
      <c r="L53" s="28"/>
    </row>
    <row r="54" spans="1:26" ht="14.25" x14ac:dyDescent="0.2">
      <c r="A54" s="44"/>
      <c r="B54" s="45"/>
      <c r="C54" s="45" t="s">
        <v>733</v>
      </c>
      <c r="D54" s="32" t="s">
        <v>734</v>
      </c>
      <c r="E54" s="33">
        <f>Source!AQ43</f>
        <v>0.9</v>
      </c>
      <c r="F54" s="34"/>
      <c r="G54" s="37" t="str">
        <f>Source!DI43</f>
        <v>)*1,15)*1,35</v>
      </c>
      <c r="H54" s="36"/>
      <c r="I54" s="37"/>
      <c r="J54" s="37"/>
      <c r="K54" s="36"/>
      <c r="L54" s="40">
        <f>Source!U43</f>
        <v>534.448125</v>
      </c>
    </row>
    <row r="55" spans="1:26" ht="15" x14ac:dyDescent="0.25">
      <c r="G55" s="49">
        <f>H51+H52+H53</f>
        <v>10968.289999999999</v>
      </c>
      <c r="H55" s="49"/>
      <c r="J55" s="49">
        <f>K51+K52+K53</f>
        <v>10991.09</v>
      </c>
      <c r="K55" s="49"/>
      <c r="L55" s="39">
        <f>Source!U43</f>
        <v>534.448125</v>
      </c>
      <c r="O55" s="21">
        <f>G55</f>
        <v>10968.289999999999</v>
      </c>
      <c r="P55" s="21">
        <f>J55</f>
        <v>10991.09</v>
      </c>
      <c r="Q55" s="21">
        <f>L55</f>
        <v>534.448125</v>
      </c>
      <c r="W55">
        <f>IF(Source!BI43&lt;=1,H51+H52+H53, 0)</f>
        <v>10968.289999999999</v>
      </c>
      <c r="X55">
        <f>IF(Source!BI43=2,H51+H52+H53, 0)</f>
        <v>0</v>
      </c>
      <c r="Y55">
        <f>IF(Source!BI43=3,H51+H52+H53, 0)</f>
        <v>0</v>
      </c>
      <c r="Z55">
        <f>IF(Source!BI43=4,H51+H52+H53, 0)</f>
        <v>0</v>
      </c>
    </row>
    <row r="56" spans="1:26" ht="28.5" x14ac:dyDescent="0.2">
      <c r="A56" s="42" t="str">
        <f>Source!E45</f>
        <v>5</v>
      </c>
      <c r="B56" s="43" t="str">
        <f>Source!F45</f>
        <v>09-06-001-02</v>
      </c>
      <c r="C56" s="43" t="str">
        <f>Source!G45</f>
        <v>Демонтаж решеток из полосовой и тонколистовой стали</v>
      </c>
      <c r="D56" s="24" t="str">
        <f>Source!H45</f>
        <v>т</v>
      </c>
      <c r="E56" s="11">
        <f>Source!I45</f>
        <v>0.19</v>
      </c>
      <c r="F56" s="25">
        <f>Source!AL45+Source!AM45+Source!AO45</f>
        <v>641</v>
      </c>
      <c r="G56" s="26"/>
      <c r="H56" s="27"/>
      <c r="I56" s="26" t="str">
        <f>Source!BO45</f>
        <v/>
      </c>
      <c r="J56" s="26"/>
      <c r="K56" s="27"/>
      <c r="L56" s="28"/>
      <c r="S56">
        <f>ROUND((Source!FX45/100)*((ROUND(Source!AF45*Source!I45, 2)+ROUND(Source!AE45*Source!I45, 2))), 2)</f>
        <v>63.57</v>
      </c>
      <c r="T56">
        <f>Source!X45</f>
        <v>63.57</v>
      </c>
      <c r="U56">
        <f>ROUND((Source!FY45/100)*((ROUND(Source!AF45*Source!I45, 2)+ROUND(Source!AE45*Source!I45, 2))), 2)</f>
        <v>56.7</v>
      </c>
      <c r="V56">
        <f>Source!Y45</f>
        <v>56.51</v>
      </c>
    </row>
    <row r="57" spans="1:26" ht="14.25" x14ac:dyDescent="0.2">
      <c r="A57" s="42"/>
      <c r="B57" s="43"/>
      <c r="C57" s="43" t="s">
        <v>728</v>
      </c>
      <c r="D57" s="24"/>
      <c r="E57" s="11"/>
      <c r="F57" s="25">
        <f>Source!AO45</f>
        <v>433.24</v>
      </c>
      <c r="G57" s="26" t="str">
        <f>Source!DG45</f>
        <v>)*0,7)*1,35</v>
      </c>
      <c r="H57" s="27">
        <f>ROUND(Source!AF45*Source!I45, 2)</f>
        <v>77.790000000000006</v>
      </c>
      <c r="I57" s="26"/>
      <c r="J57" s="26">
        <f>IF(Source!BA45&lt;&gt; 0, Source!BA45, 1)</f>
        <v>1</v>
      </c>
      <c r="K57" s="27">
        <f>Source!S45</f>
        <v>77.790000000000006</v>
      </c>
      <c r="L57" s="28"/>
      <c r="R57">
        <f>H57</f>
        <v>77.790000000000006</v>
      </c>
    </row>
    <row r="58" spans="1:26" ht="14.25" x14ac:dyDescent="0.2">
      <c r="A58" s="42"/>
      <c r="B58" s="43"/>
      <c r="C58" s="43" t="s">
        <v>307</v>
      </c>
      <c r="D58" s="24"/>
      <c r="E58" s="11"/>
      <c r="F58" s="25">
        <f>Source!AM45</f>
        <v>125.8</v>
      </c>
      <c r="G58" s="26" t="str">
        <f>Source!DE45</f>
        <v>)*0,7)*1,35</v>
      </c>
      <c r="H58" s="27">
        <f>ROUND(Source!AD45*Source!I45, 2)</f>
        <v>22.59</v>
      </c>
      <c r="I58" s="26"/>
      <c r="J58" s="26">
        <f>IF(Source!BB45&lt;&gt; 0, Source!BB45, 1)</f>
        <v>1</v>
      </c>
      <c r="K58" s="27">
        <f>Source!Q45</f>
        <v>22.59</v>
      </c>
      <c r="L58" s="28"/>
    </row>
    <row r="59" spans="1:26" ht="14.25" x14ac:dyDescent="0.2">
      <c r="A59" s="42"/>
      <c r="B59" s="43"/>
      <c r="C59" s="43" t="s">
        <v>729</v>
      </c>
      <c r="D59" s="24"/>
      <c r="E59" s="11"/>
      <c r="F59" s="25">
        <f>Source!AN45</f>
        <v>3.82</v>
      </c>
      <c r="G59" s="26" t="str">
        <f>Source!DF45</f>
        <v>)*0,7)*1,35</v>
      </c>
      <c r="H59" s="29">
        <f>ROUND(Source!AE45*Source!I45, 2)</f>
        <v>0.69</v>
      </c>
      <c r="I59" s="26"/>
      <c r="J59" s="26">
        <f>IF(Source!BS45&lt;&gt; 0, Source!BS45, 1)</f>
        <v>1</v>
      </c>
      <c r="K59" s="29">
        <f>Source!R45</f>
        <v>0.69</v>
      </c>
      <c r="L59" s="28"/>
      <c r="R59">
        <f>H59</f>
        <v>0.69</v>
      </c>
    </row>
    <row r="60" spans="1:26" ht="14.25" x14ac:dyDescent="0.2">
      <c r="A60" s="42"/>
      <c r="B60" s="43"/>
      <c r="C60" s="43" t="s">
        <v>730</v>
      </c>
      <c r="D60" s="24" t="s">
        <v>731</v>
      </c>
      <c r="E60" s="11">
        <f>Source!BZ45</f>
        <v>90</v>
      </c>
      <c r="F60" s="50" t="str">
        <f>CONCATENATE(" )", Source!DL45, Source!FT45, "=", Source!FX45)</f>
        <v xml:space="preserve"> )*0,9=81</v>
      </c>
      <c r="G60" s="51"/>
      <c r="H60" s="27">
        <f>SUM(S56:S62)</f>
        <v>63.57</v>
      </c>
      <c r="I60" s="30"/>
      <c r="J60" s="23">
        <f>Source!AT45</f>
        <v>81</v>
      </c>
      <c r="K60" s="27">
        <f>SUM(T56:T62)</f>
        <v>63.57</v>
      </c>
      <c r="L60" s="28"/>
    </row>
    <row r="61" spans="1:26" ht="14.25" x14ac:dyDescent="0.2">
      <c r="A61" s="42"/>
      <c r="B61" s="43"/>
      <c r="C61" s="43" t="s">
        <v>732</v>
      </c>
      <c r="D61" s="24" t="s">
        <v>731</v>
      </c>
      <c r="E61" s="11">
        <f>Source!CA45</f>
        <v>85</v>
      </c>
      <c r="F61" s="50" t="str">
        <f>CONCATENATE(" )", Source!DM45, Source!FU45, "=", Source!FY45)</f>
        <v xml:space="preserve"> )*0,85=72,25</v>
      </c>
      <c r="G61" s="51"/>
      <c r="H61" s="27">
        <f>SUM(U56:U62)</f>
        <v>56.7</v>
      </c>
      <c r="I61" s="30"/>
      <c r="J61" s="23">
        <f>Source!AU45</f>
        <v>72</v>
      </c>
      <c r="K61" s="27">
        <f>SUM(V56:V62)</f>
        <v>56.51</v>
      </c>
      <c r="L61" s="28"/>
    </row>
    <row r="62" spans="1:26" ht="14.25" x14ac:dyDescent="0.2">
      <c r="A62" s="44"/>
      <c r="B62" s="45"/>
      <c r="C62" s="45" t="s">
        <v>733</v>
      </c>
      <c r="D62" s="32" t="s">
        <v>734</v>
      </c>
      <c r="E62" s="33">
        <f>Source!AQ45</f>
        <v>50.79</v>
      </c>
      <c r="F62" s="34"/>
      <c r="G62" s="37" t="str">
        <f>Source!DI45</f>
        <v>)*0,7)*1,35</v>
      </c>
      <c r="H62" s="36"/>
      <c r="I62" s="37"/>
      <c r="J62" s="37"/>
      <c r="K62" s="36"/>
      <c r="L62" s="40">
        <f>Source!U45</f>
        <v>9.1193445000000004</v>
      </c>
    </row>
    <row r="63" spans="1:26" ht="15" x14ac:dyDescent="0.25">
      <c r="G63" s="49">
        <f>H57+H58+H60+H61</f>
        <v>220.65000000000003</v>
      </c>
      <c r="H63" s="49"/>
      <c r="J63" s="49">
        <f>K57+K58+K60+K61</f>
        <v>220.46</v>
      </c>
      <c r="K63" s="49"/>
      <c r="L63" s="39">
        <f>Source!U45</f>
        <v>9.1193445000000004</v>
      </c>
      <c r="O63" s="21">
        <f>G63</f>
        <v>220.65000000000003</v>
      </c>
      <c r="P63" s="21">
        <f>J63</f>
        <v>220.46</v>
      </c>
      <c r="Q63" s="21">
        <f>L63</f>
        <v>9.1193445000000004</v>
      </c>
      <c r="W63">
        <f>IF(Source!BI45&lt;=1,H57+H58+H60+H61, 0)</f>
        <v>220.65000000000003</v>
      </c>
      <c r="X63">
        <f>IF(Source!BI45=2,H57+H58+H60+H61, 0)</f>
        <v>0</v>
      </c>
      <c r="Y63">
        <f>IF(Source!BI45=3,H57+H58+H60+H61, 0)</f>
        <v>0</v>
      </c>
      <c r="Z63">
        <f>IF(Source!BI45=4,H57+H58+H60+H61, 0)</f>
        <v>0</v>
      </c>
    </row>
    <row r="64" spans="1:26" ht="28.5" x14ac:dyDescent="0.2">
      <c r="A64" s="42" t="str">
        <f>Source!E47</f>
        <v>6</v>
      </c>
      <c r="B64" s="43" t="str">
        <f>Source!F47</f>
        <v>46-04-012-03</v>
      </c>
      <c r="C64" s="43" t="str">
        <f>Source!G47</f>
        <v>Разборка деревянных заполнений проемов дверных и воротных</v>
      </c>
      <c r="D64" s="24" t="str">
        <f>Source!H47</f>
        <v>100 м2</v>
      </c>
      <c r="E64" s="11">
        <f>Source!I47</f>
        <v>6.8599999999999994E-2</v>
      </c>
      <c r="F64" s="25">
        <f>Source!AL47+Source!AM47+Source!AO47</f>
        <v>1082.58</v>
      </c>
      <c r="G64" s="26"/>
      <c r="H64" s="27"/>
      <c r="I64" s="26" t="str">
        <f>Source!BO47</f>
        <v/>
      </c>
      <c r="J64" s="26"/>
      <c r="K64" s="27"/>
      <c r="L64" s="28"/>
      <c r="S64">
        <f>ROUND((Source!FX47/100)*((ROUND(Source!AF47*Source!I47, 2)+ROUND(Source!AE47*Source!I47, 2))), 2)</f>
        <v>73.81</v>
      </c>
      <c r="T64">
        <f>Source!X47</f>
        <v>73.81</v>
      </c>
      <c r="U64">
        <f>ROUND((Source!FY47/100)*((ROUND(Source!AF47*Source!I47, 2)+ROUND(Source!AE47*Source!I47, 2))), 2)</f>
        <v>44.36</v>
      </c>
      <c r="V64">
        <f>Source!Y47</f>
        <v>44.74</v>
      </c>
    </row>
    <row r="65" spans="1:26" x14ac:dyDescent="0.2">
      <c r="C65" s="20" t="str">
        <f>"Объем: "&amp;Source!I47&amp;"=6,86/"&amp;"100"</f>
        <v>Объем: 0,0686=6,86/100</v>
      </c>
    </row>
    <row r="66" spans="1:26" ht="14.25" x14ac:dyDescent="0.2">
      <c r="A66" s="42"/>
      <c r="B66" s="43"/>
      <c r="C66" s="43" t="s">
        <v>728</v>
      </c>
      <c r="D66" s="24"/>
      <c r="E66" s="11"/>
      <c r="F66" s="25">
        <f>Source!AO47</f>
        <v>840.63</v>
      </c>
      <c r="G66" s="26" t="str">
        <f>Source!DG47</f>
        <v>)*1,15</v>
      </c>
      <c r="H66" s="27">
        <f>ROUND(Source!AF47*Source!I47, 2)</f>
        <v>66.319999999999993</v>
      </c>
      <c r="I66" s="26"/>
      <c r="J66" s="26">
        <f>IF(Source!BA47&lt;&gt; 0, Source!BA47, 1)</f>
        <v>1</v>
      </c>
      <c r="K66" s="27">
        <f>Source!S47</f>
        <v>66.319999999999993</v>
      </c>
      <c r="L66" s="28"/>
      <c r="R66">
        <f>H66</f>
        <v>66.319999999999993</v>
      </c>
    </row>
    <row r="67" spans="1:26" ht="14.25" x14ac:dyDescent="0.2">
      <c r="A67" s="42"/>
      <c r="B67" s="43"/>
      <c r="C67" s="43" t="s">
        <v>307</v>
      </c>
      <c r="D67" s="24"/>
      <c r="E67" s="11"/>
      <c r="F67" s="25">
        <f>Source!AM47</f>
        <v>241.95</v>
      </c>
      <c r="G67" s="26" t="str">
        <f>Source!DE47</f>
        <v>)*1,15</v>
      </c>
      <c r="H67" s="27">
        <f>ROUND(Source!AD47*Source!I47, 2)</f>
        <v>19.09</v>
      </c>
      <c r="I67" s="26"/>
      <c r="J67" s="26">
        <f>IF(Source!BB47&lt;&gt; 0, Source!BB47, 1)</f>
        <v>1</v>
      </c>
      <c r="K67" s="27">
        <f>Source!Q47</f>
        <v>19.09</v>
      </c>
      <c r="L67" s="28"/>
    </row>
    <row r="68" spans="1:26" ht="14.25" x14ac:dyDescent="0.2">
      <c r="A68" s="42"/>
      <c r="B68" s="43"/>
      <c r="C68" s="43" t="s">
        <v>729</v>
      </c>
      <c r="D68" s="24"/>
      <c r="E68" s="11"/>
      <c r="F68" s="25">
        <f>Source!AN47</f>
        <v>104.49</v>
      </c>
      <c r="G68" s="26" t="str">
        <f>Source!DF47</f>
        <v>)*1,15</v>
      </c>
      <c r="H68" s="29">
        <f>ROUND(Source!AE47*Source!I47, 2)</f>
        <v>8.24</v>
      </c>
      <c r="I68" s="26"/>
      <c r="J68" s="26">
        <f>IF(Source!BS47&lt;&gt; 0, Source!BS47, 1)</f>
        <v>1</v>
      </c>
      <c r="K68" s="29">
        <f>Source!R47</f>
        <v>8.24</v>
      </c>
      <c r="L68" s="28"/>
      <c r="R68">
        <f>H68</f>
        <v>8.24</v>
      </c>
    </row>
    <row r="69" spans="1:26" ht="14.25" x14ac:dyDescent="0.2">
      <c r="A69" s="42"/>
      <c r="B69" s="43"/>
      <c r="C69" s="43" t="s">
        <v>730</v>
      </c>
      <c r="D69" s="24" t="s">
        <v>731</v>
      </c>
      <c r="E69" s="11">
        <f>Source!BZ47</f>
        <v>110</v>
      </c>
      <c r="F69" s="50" t="str">
        <f>CONCATENATE(" )", Source!DL47, Source!FT47, "=", Source!FX47)</f>
        <v xml:space="preserve"> )*0,9=99</v>
      </c>
      <c r="G69" s="51"/>
      <c r="H69" s="27">
        <f>SUM(S64:S71)</f>
        <v>73.81</v>
      </c>
      <c r="I69" s="30"/>
      <c r="J69" s="23">
        <f>Source!AT47</f>
        <v>99</v>
      </c>
      <c r="K69" s="27">
        <f>SUM(T64:T71)</f>
        <v>73.81</v>
      </c>
      <c r="L69" s="28"/>
    </row>
    <row r="70" spans="1:26" ht="14.25" x14ac:dyDescent="0.2">
      <c r="A70" s="42"/>
      <c r="B70" s="43"/>
      <c r="C70" s="43" t="s">
        <v>732</v>
      </c>
      <c r="D70" s="24" t="s">
        <v>731</v>
      </c>
      <c r="E70" s="11">
        <f>Source!CA47</f>
        <v>70</v>
      </c>
      <c r="F70" s="50" t="str">
        <f>CONCATENATE(" )", Source!DM47, Source!FU47, "=", Source!FY47)</f>
        <v xml:space="preserve"> )*0,85=59,5</v>
      </c>
      <c r="G70" s="51"/>
      <c r="H70" s="27">
        <f>SUM(U64:U71)</f>
        <v>44.36</v>
      </c>
      <c r="I70" s="30"/>
      <c r="J70" s="23">
        <f>Source!AU47</f>
        <v>60</v>
      </c>
      <c r="K70" s="27">
        <f>SUM(V64:V71)</f>
        <v>44.74</v>
      </c>
      <c r="L70" s="28"/>
    </row>
    <row r="71" spans="1:26" ht="14.25" x14ac:dyDescent="0.2">
      <c r="A71" s="44"/>
      <c r="B71" s="45"/>
      <c r="C71" s="45" t="s">
        <v>733</v>
      </c>
      <c r="D71" s="32" t="s">
        <v>734</v>
      </c>
      <c r="E71" s="33">
        <f>Source!AQ47</f>
        <v>103.91</v>
      </c>
      <c r="F71" s="34"/>
      <c r="G71" s="37" t="str">
        <f>Source!DI47</f>
        <v>)*1,15</v>
      </c>
      <c r="H71" s="36"/>
      <c r="I71" s="37"/>
      <c r="J71" s="37"/>
      <c r="K71" s="36"/>
      <c r="L71" s="40">
        <f>Source!U47</f>
        <v>8.1974598999999984</v>
      </c>
    </row>
    <row r="72" spans="1:26" ht="15" x14ac:dyDescent="0.25">
      <c r="G72" s="49">
        <f>H66+H67+H69+H70</f>
        <v>203.57999999999998</v>
      </c>
      <c r="H72" s="49"/>
      <c r="J72" s="49">
        <f>K66+K67+K69+K70</f>
        <v>203.96</v>
      </c>
      <c r="K72" s="49"/>
      <c r="L72" s="39">
        <f>Source!U47</f>
        <v>8.1974598999999984</v>
      </c>
      <c r="O72" s="21">
        <f>G72</f>
        <v>203.57999999999998</v>
      </c>
      <c r="P72" s="21">
        <f>J72</f>
        <v>203.96</v>
      </c>
      <c r="Q72" s="21">
        <f>L72</f>
        <v>8.1974598999999984</v>
      </c>
      <c r="W72">
        <f>IF(Source!BI47&lt;=1,H66+H67+H69+H70, 0)</f>
        <v>203.57999999999998</v>
      </c>
      <c r="X72">
        <f>IF(Source!BI47=2,H66+H67+H69+H70, 0)</f>
        <v>0</v>
      </c>
      <c r="Y72">
        <f>IF(Source!BI47=3,H66+H67+H69+H70, 0)</f>
        <v>0</v>
      </c>
      <c r="Z72">
        <f>IF(Source!BI47=4,H66+H67+H69+H70, 0)</f>
        <v>0</v>
      </c>
    </row>
    <row r="73" spans="1:26" ht="28.5" x14ac:dyDescent="0.2">
      <c r="A73" s="42" t="str">
        <f>Source!E49</f>
        <v>7</v>
      </c>
      <c r="B73" s="43" t="str">
        <f>Source!F49</f>
        <v>09-04-012-01</v>
      </c>
      <c r="C73" s="43" t="str">
        <f>Source!G49</f>
        <v>Демонтаж металлических дверных блоков в готовые проемы</v>
      </c>
      <c r="D73" s="24" t="str">
        <f>Source!H49</f>
        <v>м2</v>
      </c>
      <c r="E73" s="11">
        <f>Source!I49</f>
        <v>12.53</v>
      </c>
      <c r="F73" s="25">
        <f>Source!AL49+Source!AM49+Source!AO49</f>
        <v>63.94</v>
      </c>
      <c r="G73" s="26"/>
      <c r="H73" s="27"/>
      <c r="I73" s="26" t="str">
        <f>Source!BO49</f>
        <v/>
      </c>
      <c r="J73" s="26"/>
      <c r="K73" s="27"/>
      <c r="L73" s="28"/>
      <c r="S73">
        <f>ROUND((Source!FX49/100)*((ROUND(Source!AF49*Source!I49, 2)+ROUND(Source!AE49*Source!I49, 2))), 2)</f>
        <v>247.26</v>
      </c>
      <c r="T73">
        <f>Source!X49</f>
        <v>247.26</v>
      </c>
      <c r="U73">
        <f>ROUND((Source!FY49/100)*((ROUND(Source!AF49*Source!I49, 2)+ROUND(Source!AE49*Source!I49, 2))), 2)</f>
        <v>220.55</v>
      </c>
      <c r="V73">
        <f>Source!Y49</f>
        <v>219.79</v>
      </c>
    </row>
    <row r="74" spans="1:26" x14ac:dyDescent="0.2">
      <c r="C74" s="20" t="str">
        <f>"Объем: "&amp;Source!I49&amp;"=6,86+"&amp;"5,67"</f>
        <v>Объем: 12,53=6,86+5,67</v>
      </c>
    </row>
    <row r="75" spans="1:26" ht="14.25" x14ac:dyDescent="0.2">
      <c r="A75" s="42"/>
      <c r="B75" s="43"/>
      <c r="C75" s="43" t="s">
        <v>728</v>
      </c>
      <c r="D75" s="24"/>
      <c r="E75" s="11"/>
      <c r="F75" s="25">
        <f>Source!AO49</f>
        <v>23.81</v>
      </c>
      <c r="G75" s="26" t="str">
        <f>Source!DG49</f>
        <v>)*0,7)*1,35</v>
      </c>
      <c r="H75" s="27">
        <f>ROUND(Source!AF49*Source!I49, 2)</f>
        <v>281.93</v>
      </c>
      <c r="I75" s="26"/>
      <c r="J75" s="26">
        <f>IF(Source!BA49&lt;&gt; 0, Source!BA49, 1)</f>
        <v>1</v>
      </c>
      <c r="K75" s="27">
        <f>Source!S49</f>
        <v>281.93</v>
      </c>
      <c r="L75" s="28"/>
      <c r="R75">
        <f>H75</f>
        <v>281.93</v>
      </c>
    </row>
    <row r="76" spans="1:26" ht="14.25" x14ac:dyDescent="0.2">
      <c r="A76" s="42"/>
      <c r="B76" s="43"/>
      <c r="C76" s="43" t="s">
        <v>307</v>
      </c>
      <c r="D76" s="24"/>
      <c r="E76" s="11"/>
      <c r="F76" s="25">
        <f>Source!AM49</f>
        <v>14.41</v>
      </c>
      <c r="G76" s="26" t="str">
        <f>Source!DE49</f>
        <v>)*0,7)*1,35</v>
      </c>
      <c r="H76" s="27">
        <f>ROUND(Source!AD49*Source!I49, 2)</f>
        <v>170.63</v>
      </c>
      <c r="I76" s="26"/>
      <c r="J76" s="26">
        <f>IF(Source!BB49&lt;&gt; 0, Source!BB49, 1)</f>
        <v>1</v>
      </c>
      <c r="K76" s="27">
        <f>Source!Q49</f>
        <v>170.63</v>
      </c>
      <c r="L76" s="28"/>
    </row>
    <row r="77" spans="1:26" ht="14.25" x14ac:dyDescent="0.2">
      <c r="A77" s="42"/>
      <c r="B77" s="43"/>
      <c r="C77" s="43" t="s">
        <v>729</v>
      </c>
      <c r="D77" s="24"/>
      <c r="E77" s="11"/>
      <c r="F77" s="25">
        <f>Source!AN49</f>
        <v>1.97</v>
      </c>
      <c r="G77" s="26" t="str">
        <f>Source!DF49</f>
        <v>)*0,7)*1,35</v>
      </c>
      <c r="H77" s="29">
        <f>ROUND(Source!AE49*Source!I49, 2)</f>
        <v>23.33</v>
      </c>
      <c r="I77" s="26"/>
      <c r="J77" s="26">
        <f>IF(Source!BS49&lt;&gt; 0, Source!BS49, 1)</f>
        <v>1</v>
      </c>
      <c r="K77" s="29">
        <f>Source!R49</f>
        <v>23.33</v>
      </c>
      <c r="L77" s="28"/>
      <c r="R77">
        <f>H77</f>
        <v>23.33</v>
      </c>
    </row>
    <row r="78" spans="1:26" ht="14.25" x14ac:dyDescent="0.2">
      <c r="A78" s="42"/>
      <c r="B78" s="43"/>
      <c r="C78" s="43" t="s">
        <v>730</v>
      </c>
      <c r="D78" s="24" t="s">
        <v>731</v>
      </c>
      <c r="E78" s="11">
        <f>Source!BZ49</f>
        <v>90</v>
      </c>
      <c r="F78" s="50" t="str">
        <f>CONCATENATE(" )", Source!DL49, Source!FT49, "=", Source!FX49)</f>
        <v xml:space="preserve"> )*0,9=81</v>
      </c>
      <c r="G78" s="51"/>
      <c r="H78" s="27">
        <f>SUM(S73:S80)</f>
        <v>247.26</v>
      </c>
      <c r="I78" s="30"/>
      <c r="J78" s="23">
        <f>Source!AT49</f>
        <v>81</v>
      </c>
      <c r="K78" s="27">
        <f>SUM(T73:T80)</f>
        <v>247.26</v>
      </c>
      <c r="L78" s="28"/>
    </row>
    <row r="79" spans="1:26" ht="14.25" x14ac:dyDescent="0.2">
      <c r="A79" s="42"/>
      <c r="B79" s="43"/>
      <c r="C79" s="43" t="s">
        <v>732</v>
      </c>
      <c r="D79" s="24" t="s">
        <v>731</v>
      </c>
      <c r="E79" s="11">
        <f>Source!CA49</f>
        <v>85</v>
      </c>
      <c r="F79" s="50" t="str">
        <f>CONCATENATE(" )", Source!DM49, Source!FU49, "=", Source!FY49)</f>
        <v xml:space="preserve"> )*0,85=72,25</v>
      </c>
      <c r="G79" s="51"/>
      <c r="H79" s="27">
        <f>SUM(U73:U80)</f>
        <v>220.55</v>
      </c>
      <c r="I79" s="30"/>
      <c r="J79" s="23">
        <f>Source!AU49</f>
        <v>72</v>
      </c>
      <c r="K79" s="27">
        <f>SUM(V73:V80)</f>
        <v>219.79</v>
      </c>
      <c r="L79" s="28"/>
    </row>
    <row r="80" spans="1:26" ht="14.25" x14ac:dyDescent="0.2">
      <c r="A80" s="44"/>
      <c r="B80" s="45"/>
      <c r="C80" s="45" t="s">
        <v>733</v>
      </c>
      <c r="D80" s="32" t="s">
        <v>734</v>
      </c>
      <c r="E80" s="33">
        <f>Source!AQ49</f>
        <v>2.4</v>
      </c>
      <c r="F80" s="34"/>
      <c r="G80" s="37" t="str">
        <f>Source!DI49</f>
        <v>)*0,7)*1,35</v>
      </c>
      <c r="H80" s="36"/>
      <c r="I80" s="37"/>
      <c r="J80" s="37"/>
      <c r="K80" s="36"/>
      <c r="L80" s="40">
        <f>Source!U49</f>
        <v>28.418040000000001</v>
      </c>
    </row>
    <row r="81" spans="1:26" ht="15" x14ac:dyDescent="0.25">
      <c r="G81" s="49">
        <f>H75+H76+H78+H79</f>
        <v>920.36999999999989</v>
      </c>
      <c r="H81" s="49"/>
      <c r="J81" s="49">
        <f>K75+K76+K78+K79</f>
        <v>919.6099999999999</v>
      </c>
      <c r="K81" s="49"/>
      <c r="L81" s="39">
        <f>Source!U49</f>
        <v>28.418040000000001</v>
      </c>
      <c r="O81" s="21">
        <f>G81</f>
        <v>920.36999999999989</v>
      </c>
      <c r="P81" s="21">
        <f>J81</f>
        <v>919.6099999999999</v>
      </c>
      <c r="Q81" s="21">
        <f>L81</f>
        <v>28.418040000000001</v>
      </c>
      <c r="W81">
        <f>IF(Source!BI49&lt;=1,H75+H76+H78+H79, 0)</f>
        <v>920.36999999999989</v>
      </c>
      <c r="X81">
        <f>IF(Source!BI49=2,H75+H76+H78+H79, 0)</f>
        <v>0</v>
      </c>
      <c r="Y81">
        <f>IF(Source!BI49=3,H75+H76+H78+H79, 0)</f>
        <v>0</v>
      </c>
      <c r="Z81">
        <f>IF(Source!BI49=4,H75+H76+H78+H79, 0)</f>
        <v>0</v>
      </c>
    </row>
    <row r="82" spans="1:26" ht="28.5" x14ac:dyDescent="0.2">
      <c r="A82" s="42" t="str">
        <f>Source!E51</f>
        <v>8</v>
      </c>
      <c r="B82" s="43" t="str">
        <f>Source!F51</f>
        <v>46-02-009-02</v>
      </c>
      <c r="C82" s="43" t="str">
        <f>Source!G51</f>
        <v>Отбивка штукатурки с поверхностей стен и потолков кирпичных</v>
      </c>
      <c r="D82" s="24" t="str">
        <f>Source!H51</f>
        <v>100 м2</v>
      </c>
      <c r="E82" s="11">
        <f>Source!I51</f>
        <v>4.9200000000000001E-2</v>
      </c>
      <c r="F82" s="25">
        <f>Source!AL51+Source!AM51+Source!AO51</f>
        <v>178</v>
      </c>
      <c r="G82" s="26"/>
      <c r="H82" s="27"/>
      <c r="I82" s="26" t="str">
        <f>Source!BO51</f>
        <v/>
      </c>
      <c r="J82" s="26"/>
      <c r="K82" s="27"/>
      <c r="L82" s="28"/>
      <c r="S82">
        <f>ROUND((Source!FX51/100)*((ROUND(Source!AF51*Source!I51, 2)+ROUND(Source!AE51*Source!I51, 2))), 2)</f>
        <v>9.9700000000000006</v>
      </c>
      <c r="T82">
        <f>Source!X51</f>
        <v>9.9700000000000006</v>
      </c>
      <c r="U82">
        <f>ROUND((Source!FY51/100)*((ROUND(Source!AF51*Source!I51, 2)+ROUND(Source!AE51*Source!I51, 2))), 2)</f>
        <v>5.99</v>
      </c>
      <c r="V82">
        <f>Source!Y51</f>
        <v>6.04</v>
      </c>
    </row>
    <row r="83" spans="1:26" x14ac:dyDescent="0.2">
      <c r="C83" s="20" t="str">
        <f>"Объем: "&amp;Source!I51&amp;"=4,92/"&amp;"100"</f>
        <v>Объем: 0,0492=4,92/100</v>
      </c>
    </row>
    <row r="84" spans="1:26" ht="14.25" x14ac:dyDescent="0.2">
      <c r="A84" s="42"/>
      <c r="B84" s="43"/>
      <c r="C84" s="43" t="s">
        <v>728</v>
      </c>
      <c r="D84" s="24"/>
      <c r="E84" s="11"/>
      <c r="F84" s="25">
        <f>Source!AO51</f>
        <v>178</v>
      </c>
      <c r="G84" s="26" t="str">
        <f>Source!DG51</f>
        <v>)*1,15</v>
      </c>
      <c r="H84" s="27">
        <f>ROUND(Source!AF51*Source!I51, 2)</f>
        <v>10.07</v>
      </c>
      <c r="I84" s="26"/>
      <c r="J84" s="26">
        <f>IF(Source!BA51&lt;&gt; 0, Source!BA51, 1)</f>
        <v>1</v>
      </c>
      <c r="K84" s="27">
        <f>Source!S51</f>
        <v>10.07</v>
      </c>
      <c r="L84" s="28"/>
      <c r="R84">
        <f>H84</f>
        <v>10.07</v>
      </c>
    </row>
    <row r="85" spans="1:26" ht="14.25" x14ac:dyDescent="0.2">
      <c r="A85" s="42"/>
      <c r="B85" s="43"/>
      <c r="C85" s="43" t="s">
        <v>730</v>
      </c>
      <c r="D85" s="24" t="s">
        <v>731</v>
      </c>
      <c r="E85" s="11">
        <f>Source!BZ51</f>
        <v>110</v>
      </c>
      <c r="F85" s="50" t="str">
        <f>CONCATENATE(" )", Source!DL51, Source!FT51, "=", Source!FX51)</f>
        <v xml:space="preserve"> )*0,9=99</v>
      </c>
      <c r="G85" s="51"/>
      <c r="H85" s="27">
        <f>SUM(S82:S87)</f>
        <v>9.9700000000000006</v>
      </c>
      <c r="I85" s="30"/>
      <c r="J85" s="23">
        <f>Source!AT51</f>
        <v>99</v>
      </c>
      <c r="K85" s="27">
        <f>SUM(T82:T87)</f>
        <v>9.9700000000000006</v>
      </c>
      <c r="L85" s="28"/>
    </row>
    <row r="86" spans="1:26" ht="14.25" x14ac:dyDescent="0.2">
      <c r="A86" s="42"/>
      <c r="B86" s="43"/>
      <c r="C86" s="43" t="s">
        <v>732</v>
      </c>
      <c r="D86" s="24" t="s">
        <v>731</v>
      </c>
      <c r="E86" s="11">
        <f>Source!CA51</f>
        <v>70</v>
      </c>
      <c r="F86" s="50" t="str">
        <f>CONCATENATE(" )", Source!DM51, Source!FU51, "=", Source!FY51)</f>
        <v xml:space="preserve"> )*0,85=59,5</v>
      </c>
      <c r="G86" s="51"/>
      <c r="H86" s="27">
        <f>SUM(U82:U87)</f>
        <v>5.99</v>
      </c>
      <c r="I86" s="30"/>
      <c r="J86" s="23">
        <f>Source!AU51</f>
        <v>60</v>
      </c>
      <c r="K86" s="27">
        <f>SUM(V82:V87)</f>
        <v>6.04</v>
      </c>
      <c r="L86" s="28"/>
    </row>
    <row r="87" spans="1:26" ht="14.25" x14ac:dyDescent="0.2">
      <c r="A87" s="44"/>
      <c r="B87" s="45"/>
      <c r="C87" s="45" t="s">
        <v>733</v>
      </c>
      <c r="D87" s="32" t="s">
        <v>734</v>
      </c>
      <c r="E87" s="33">
        <f>Source!AQ51</f>
        <v>22.82</v>
      </c>
      <c r="F87" s="34"/>
      <c r="G87" s="37" t="str">
        <f>Source!DI51</f>
        <v>)*1,15</v>
      </c>
      <c r="H87" s="36"/>
      <c r="I87" s="37"/>
      <c r="J87" s="37"/>
      <c r="K87" s="36"/>
      <c r="L87" s="40">
        <f>Source!U51</f>
        <v>1.2911556</v>
      </c>
    </row>
    <row r="88" spans="1:26" ht="15" x14ac:dyDescent="0.25">
      <c r="G88" s="49">
        <f>H84+H85+H86</f>
        <v>26.03</v>
      </c>
      <c r="H88" s="49"/>
      <c r="J88" s="49">
        <f>K84+K85+K86</f>
        <v>26.08</v>
      </c>
      <c r="K88" s="49"/>
      <c r="L88" s="39">
        <f>Source!U51</f>
        <v>1.2911556</v>
      </c>
      <c r="O88" s="21">
        <f>G88</f>
        <v>26.03</v>
      </c>
      <c r="P88" s="21">
        <f>J88</f>
        <v>26.08</v>
      </c>
      <c r="Q88" s="21">
        <f>L88</f>
        <v>1.2911556</v>
      </c>
      <c r="W88">
        <f>IF(Source!BI51&lt;=1,H84+H85+H86, 0)</f>
        <v>26.03</v>
      </c>
      <c r="X88">
        <f>IF(Source!BI51=2,H84+H85+H86, 0)</f>
        <v>0</v>
      </c>
      <c r="Y88">
        <f>IF(Source!BI51=3,H84+H85+H86, 0)</f>
        <v>0</v>
      </c>
      <c r="Z88">
        <f>IF(Source!BI51=4,H84+H85+H86, 0)</f>
        <v>0</v>
      </c>
    </row>
    <row r="89" spans="1:26" ht="42.75" x14ac:dyDescent="0.2">
      <c r="A89" s="42" t="str">
        <f>Source!E53</f>
        <v>9</v>
      </c>
      <c r="B89" s="43" t="str">
        <f>Source!F53</f>
        <v>08-07-002-01</v>
      </c>
      <c r="C89" s="43" t="str">
        <f>Source!G53</f>
        <v>Установка и разборка внутренних трубчатых инвентарных лесов при высоте помещений до 6 м</v>
      </c>
      <c r="D89" s="24" t="str">
        <f>Source!H53</f>
        <v>100 м2</v>
      </c>
      <c r="E89" s="11">
        <f>Source!I53</f>
        <v>0.18</v>
      </c>
      <c r="F89" s="25">
        <f>Source!AL53+Source!AM53+Source!AO53</f>
        <v>812.06999999999994</v>
      </c>
      <c r="G89" s="26"/>
      <c r="H89" s="27"/>
      <c r="I89" s="26" t="str">
        <f>Source!BO53</f>
        <v/>
      </c>
      <c r="J89" s="26"/>
      <c r="K89" s="27"/>
      <c r="L89" s="28"/>
      <c r="S89">
        <f>ROUND((Source!FX53/100)*((ROUND(Source!AF53*Source!I53, 2)+ROUND(Source!AE53*Source!I53, 2))), 2)</f>
        <v>186.79</v>
      </c>
      <c r="T89">
        <f>Source!X53</f>
        <v>187.13</v>
      </c>
      <c r="U89">
        <f>ROUND((Source!FY53/100)*((ROUND(Source!AF53*Source!I53, 2)+ROUND(Source!AE53*Source!I53, 2))), 2)</f>
        <v>115.68</v>
      </c>
      <c r="V89">
        <f>Source!Y53</f>
        <v>115.68</v>
      </c>
    </row>
    <row r="90" spans="1:26" x14ac:dyDescent="0.2">
      <c r="C90" s="20" t="str">
        <f>"Объем: "&amp;Source!I53&amp;"=18/"&amp;"100"</f>
        <v>Объем: 0,18=18/100</v>
      </c>
    </row>
    <row r="91" spans="1:26" ht="14.25" x14ac:dyDescent="0.2">
      <c r="A91" s="42"/>
      <c r="B91" s="43"/>
      <c r="C91" s="43" t="s">
        <v>728</v>
      </c>
      <c r="D91" s="24"/>
      <c r="E91" s="11"/>
      <c r="F91" s="25">
        <f>Source!AO53</f>
        <v>606.53</v>
      </c>
      <c r="G91" s="26" t="str">
        <f>Source!DG53</f>
        <v>)*1,15)*1,35</v>
      </c>
      <c r="H91" s="27">
        <f>ROUND(Source!AF53*Source!I53, 2)</f>
        <v>169.49</v>
      </c>
      <c r="I91" s="26"/>
      <c r="J91" s="26">
        <f>IF(Source!BA53&lt;&gt; 0, Source!BA53, 1)</f>
        <v>1</v>
      </c>
      <c r="K91" s="27">
        <f>Source!S53</f>
        <v>169.49</v>
      </c>
      <c r="L91" s="28"/>
      <c r="R91">
        <f>H91</f>
        <v>169.49</v>
      </c>
    </row>
    <row r="92" spans="1:26" ht="14.25" x14ac:dyDescent="0.2">
      <c r="A92" s="42"/>
      <c r="B92" s="43"/>
      <c r="C92" s="43" t="s">
        <v>307</v>
      </c>
      <c r="D92" s="24"/>
      <c r="E92" s="11"/>
      <c r="F92" s="25">
        <f>Source!AM53</f>
        <v>11.83</v>
      </c>
      <c r="G92" s="26" t="str">
        <f>Source!DE53</f>
        <v>)*1,25)*1,35</v>
      </c>
      <c r="H92" s="27">
        <f>ROUND(Source!AD53*Source!I53, 2)</f>
        <v>3.59</v>
      </c>
      <c r="I92" s="26"/>
      <c r="J92" s="26">
        <f>IF(Source!BB53&lt;&gt; 0, Source!BB53, 1)</f>
        <v>1</v>
      </c>
      <c r="K92" s="27">
        <f>Source!Q53</f>
        <v>3.59</v>
      </c>
      <c r="L92" s="28"/>
    </row>
    <row r="93" spans="1:26" ht="14.25" x14ac:dyDescent="0.2">
      <c r="A93" s="42"/>
      <c r="B93" s="43"/>
      <c r="C93" s="43" t="s">
        <v>729</v>
      </c>
      <c r="D93" s="24"/>
      <c r="E93" s="11"/>
      <c r="F93" s="25">
        <f>Source!AN53</f>
        <v>2.09</v>
      </c>
      <c r="G93" s="26" t="str">
        <f>Source!DF53</f>
        <v>)*1,25)*1,35</v>
      </c>
      <c r="H93" s="29">
        <f>ROUND(Source!AE53*Source!I53, 2)</f>
        <v>0.63</v>
      </c>
      <c r="I93" s="26"/>
      <c r="J93" s="26">
        <f>IF(Source!BS53&lt;&gt; 0, Source!BS53, 1)</f>
        <v>1</v>
      </c>
      <c r="K93" s="29">
        <f>Source!R53</f>
        <v>0.63</v>
      </c>
      <c r="L93" s="28"/>
      <c r="R93">
        <f>H93</f>
        <v>0.63</v>
      </c>
    </row>
    <row r="94" spans="1:26" ht="14.25" x14ac:dyDescent="0.2">
      <c r="A94" s="42"/>
      <c r="B94" s="43"/>
      <c r="C94" s="43" t="s">
        <v>735</v>
      </c>
      <c r="D94" s="24"/>
      <c r="E94" s="11"/>
      <c r="F94" s="25">
        <f>Source!AL53</f>
        <v>193.71</v>
      </c>
      <c r="G94" s="26" t="str">
        <f>Source!DD53</f>
        <v/>
      </c>
      <c r="H94" s="27">
        <f>ROUND(Source!AC53*Source!I53, 2)</f>
        <v>34.869999999999997</v>
      </c>
      <c r="I94" s="26"/>
      <c r="J94" s="26">
        <f>IF(Source!BC53&lt;&gt; 0, Source!BC53, 1)</f>
        <v>1</v>
      </c>
      <c r="K94" s="27">
        <f>Source!P53</f>
        <v>34.869999999999997</v>
      </c>
      <c r="L94" s="28"/>
    </row>
    <row r="95" spans="1:26" ht="14.25" x14ac:dyDescent="0.2">
      <c r="A95" s="42"/>
      <c r="B95" s="43"/>
      <c r="C95" s="43" t="s">
        <v>730</v>
      </c>
      <c r="D95" s="24" t="s">
        <v>731</v>
      </c>
      <c r="E95" s="11">
        <f>Source!BZ53</f>
        <v>122</v>
      </c>
      <c r="F95" s="50" t="str">
        <f>CONCATENATE(" )", Source!DL53, Source!FT53, "=", Source!FX53)</f>
        <v xml:space="preserve"> )*0,9=109,8</v>
      </c>
      <c r="G95" s="51"/>
      <c r="H95" s="27">
        <f>SUM(S89:S99)</f>
        <v>186.79</v>
      </c>
      <c r="I95" s="30"/>
      <c r="J95" s="23">
        <f>Source!AT53</f>
        <v>110</v>
      </c>
      <c r="K95" s="27">
        <f>SUM(T89:T99)</f>
        <v>187.13</v>
      </c>
      <c r="L95" s="28"/>
    </row>
    <row r="96" spans="1:26" ht="14.25" x14ac:dyDescent="0.2">
      <c r="A96" s="42"/>
      <c r="B96" s="43"/>
      <c r="C96" s="43" t="s">
        <v>732</v>
      </c>
      <c r="D96" s="24" t="s">
        <v>731</v>
      </c>
      <c r="E96" s="11">
        <f>Source!CA53</f>
        <v>80</v>
      </c>
      <c r="F96" s="50" t="str">
        <f>CONCATENATE(" )", Source!DM53, Source!FU53, "=", Source!FY53)</f>
        <v xml:space="preserve"> )*0,85=68</v>
      </c>
      <c r="G96" s="51"/>
      <c r="H96" s="27">
        <f>SUM(U89:U99)</f>
        <v>115.68</v>
      </c>
      <c r="I96" s="30"/>
      <c r="J96" s="23">
        <f>Source!AU53</f>
        <v>68</v>
      </c>
      <c r="K96" s="27">
        <f>SUM(V89:V99)</f>
        <v>115.68</v>
      </c>
      <c r="L96" s="28"/>
    </row>
    <row r="97" spans="1:26" ht="14.25" x14ac:dyDescent="0.2">
      <c r="A97" s="42"/>
      <c r="B97" s="43"/>
      <c r="C97" s="43" t="s">
        <v>733</v>
      </c>
      <c r="D97" s="24" t="s">
        <v>734</v>
      </c>
      <c r="E97" s="11">
        <f>Source!AQ53</f>
        <v>70.2</v>
      </c>
      <c r="F97" s="25"/>
      <c r="G97" s="26" t="str">
        <f>Source!DI53</f>
        <v>)*1,15)*1,35</v>
      </c>
      <c r="H97" s="27"/>
      <c r="I97" s="26"/>
      <c r="J97" s="26"/>
      <c r="K97" s="27"/>
      <c r="L97" s="31">
        <f>Source!U53</f>
        <v>19.617390000000004</v>
      </c>
    </row>
    <row r="98" spans="1:26" ht="28.5" x14ac:dyDescent="0.2">
      <c r="A98" s="42" t="str">
        <f>Source!E55</f>
        <v>9,1</v>
      </c>
      <c r="B98" s="43" t="str">
        <f>Source!F55</f>
        <v>01.7.16.02-0001</v>
      </c>
      <c r="C98" s="43" t="str">
        <f>Source!G55</f>
        <v>Детали деревянные лесов из пиломатериалов хвойных пород</v>
      </c>
      <c r="D98" s="24" t="str">
        <f>Source!H55</f>
        <v>м3</v>
      </c>
      <c r="E98" s="11">
        <f>Source!I55</f>
        <v>1.4399999999999999E-3</v>
      </c>
      <c r="F98" s="25">
        <f>Source!AL55+Source!AM55+Source!AO55</f>
        <v>1100</v>
      </c>
      <c r="G98" s="41" t="s">
        <v>6</v>
      </c>
      <c r="H98" s="27">
        <f>ROUND(Source!AC55*Source!I55, 2)+ROUND(Source!AD55*Source!I55, 2)+ROUND(Source!AF55*Source!I55, 2)</f>
        <v>1.58</v>
      </c>
      <c r="I98" s="26"/>
      <c r="J98" s="26">
        <f>IF(Source!BC55&lt;&gt; 0, Source!BC55, 1)</f>
        <v>1</v>
      </c>
      <c r="K98" s="27">
        <f>Source!O55</f>
        <v>1.58</v>
      </c>
      <c r="L98" s="28"/>
      <c r="S98">
        <f>ROUND((Source!FX55/100)*((ROUND(Source!AF55*Source!I55, 2)+ROUND(Source!AE55*Source!I55, 2))), 2)</f>
        <v>0</v>
      </c>
      <c r="T98">
        <f>Source!X55</f>
        <v>0</v>
      </c>
      <c r="U98">
        <f>ROUND((Source!FY55/100)*((ROUND(Source!AF55*Source!I55, 2)+ROUND(Source!AE55*Source!I55, 2))), 2)</f>
        <v>0</v>
      </c>
      <c r="V98">
        <f>Source!Y55</f>
        <v>0</v>
      </c>
      <c r="W98">
        <f>IF(Source!BI55&lt;=1,H98, 0)</f>
        <v>1.58</v>
      </c>
      <c r="X98">
        <f>IF(Source!BI55=2,H98, 0)</f>
        <v>0</v>
      </c>
      <c r="Y98">
        <f>IF(Source!BI55=3,H98, 0)</f>
        <v>0</v>
      </c>
      <c r="Z98">
        <f>IF(Source!BI55=4,H98, 0)</f>
        <v>0</v>
      </c>
    </row>
    <row r="99" spans="1:26" ht="42.75" x14ac:dyDescent="0.2">
      <c r="A99" s="44" t="str">
        <f>Source!E57</f>
        <v>9,2</v>
      </c>
      <c r="B99" s="45" t="str">
        <f>Source!F57</f>
        <v>01.7.16.02-0003</v>
      </c>
      <c r="C99" s="45" t="str">
        <f>Source!G57</f>
        <v>Детали стальных трубчатых лесов, укомплектованные пробками, крючками и хомутами, окрашенные</v>
      </c>
      <c r="D99" s="32" t="str">
        <f>Source!H57</f>
        <v>т</v>
      </c>
      <c r="E99" s="33">
        <f>Source!I57</f>
        <v>5.2199999999999998E-3</v>
      </c>
      <c r="F99" s="34">
        <f>Source!AL57+Source!AM57+Source!AO57</f>
        <v>6102</v>
      </c>
      <c r="G99" s="35" t="s">
        <v>6</v>
      </c>
      <c r="H99" s="36">
        <f>ROUND(Source!AC57*Source!I57, 2)+ROUND(Source!AD57*Source!I57, 2)+ROUND(Source!AF57*Source!I57, 2)</f>
        <v>31.85</v>
      </c>
      <c r="I99" s="37"/>
      <c r="J99" s="37">
        <f>IF(Source!BC57&lt;&gt; 0, Source!BC57, 1)</f>
        <v>1</v>
      </c>
      <c r="K99" s="36">
        <f>Source!O57</f>
        <v>31.85</v>
      </c>
      <c r="L99" s="38"/>
      <c r="S99">
        <f>ROUND((Source!FX57/100)*((ROUND(Source!AF57*Source!I57, 2)+ROUND(Source!AE57*Source!I57, 2))), 2)</f>
        <v>0</v>
      </c>
      <c r="T99">
        <f>Source!X57</f>
        <v>0</v>
      </c>
      <c r="U99">
        <f>ROUND((Source!FY57/100)*((ROUND(Source!AF57*Source!I57, 2)+ROUND(Source!AE57*Source!I57, 2))), 2)</f>
        <v>0</v>
      </c>
      <c r="V99">
        <f>Source!Y57</f>
        <v>0</v>
      </c>
      <c r="W99">
        <f>IF(Source!BI57&lt;=1,H99, 0)</f>
        <v>31.85</v>
      </c>
      <c r="X99">
        <f>IF(Source!BI57=2,H99, 0)</f>
        <v>0</v>
      </c>
      <c r="Y99">
        <f>IF(Source!BI57=3,H99, 0)</f>
        <v>0</v>
      </c>
      <c r="Z99">
        <f>IF(Source!BI57=4,H99, 0)</f>
        <v>0</v>
      </c>
    </row>
    <row r="100" spans="1:26" ht="15" x14ac:dyDescent="0.25">
      <c r="G100" s="49">
        <f>H91+H92+H94+H95+H96+SUM(H98:H99)</f>
        <v>543.85</v>
      </c>
      <c r="H100" s="49"/>
      <c r="J100" s="49">
        <f>K91+K92+K94+K95+K96+SUM(K98:K99)</f>
        <v>544.19000000000005</v>
      </c>
      <c r="K100" s="49"/>
      <c r="L100" s="39">
        <f>Source!U53</f>
        <v>19.617390000000004</v>
      </c>
      <c r="O100" s="21">
        <f>G100</f>
        <v>543.85</v>
      </c>
      <c r="P100" s="21">
        <f>J100</f>
        <v>544.19000000000005</v>
      </c>
      <c r="Q100" s="21">
        <f>L100</f>
        <v>19.617390000000004</v>
      </c>
      <c r="W100">
        <f>IF(Source!BI53&lt;=1,H91+H92+H94+H95+H96, 0)</f>
        <v>510.42</v>
      </c>
      <c r="X100">
        <f>IF(Source!BI53=2,H91+H92+H94+H95+H96, 0)</f>
        <v>0</v>
      </c>
      <c r="Y100">
        <f>IF(Source!BI53=3,H91+H92+H94+H95+H96, 0)</f>
        <v>0</v>
      </c>
      <c r="Z100">
        <f>IF(Source!BI53=4,H91+H92+H94+H95+H96, 0)</f>
        <v>0</v>
      </c>
    </row>
    <row r="101" spans="1:26" ht="28.5" x14ac:dyDescent="0.2">
      <c r="A101" s="42" t="str">
        <f>Source!E59</f>
        <v>10</v>
      </c>
      <c r="B101" s="43" t="str">
        <f>Source!F59</f>
        <v>09-04-012-01</v>
      </c>
      <c r="C101" s="43" t="str">
        <f>Source!G59</f>
        <v>Установка металлических дверных блоков в готовые проемы</v>
      </c>
      <c r="D101" s="24" t="str">
        <f>Source!H59</f>
        <v>м2</v>
      </c>
      <c r="E101" s="11">
        <f>Source!I59</f>
        <v>22.33</v>
      </c>
      <c r="F101" s="25">
        <f>Source!AL59+Source!AM59+Source!AO59</f>
        <v>63.94</v>
      </c>
      <c r="G101" s="26"/>
      <c r="H101" s="27"/>
      <c r="I101" s="26" t="str">
        <f>Source!BO59</f>
        <v/>
      </c>
      <c r="J101" s="26"/>
      <c r="K101" s="27"/>
      <c r="L101" s="28"/>
      <c r="S101">
        <f>ROUND((Source!FX59/100)*((ROUND(Source!AF59*Source!I59, 2)+ROUND(Source!AE59*Source!I59, 2))), 2)</f>
        <v>728.72</v>
      </c>
      <c r="T101">
        <f>Source!X59</f>
        <v>728.72</v>
      </c>
      <c r="U101">
        <f>ROUND((Source!FY59/100)*((ROUND(Source!AF59*Source!I59, 2)+ROUND(Source!AE59*Source!I59, 2))), 2)</f>
        <v>650</v>
      </c>
      <c r="V101">
        <f>Source!Y59</f>
        <v>647.76</v>
      </c>
    </row>
    <row r="102" spans="1:26" x14ac:dyDescent="0.2">
      <c r="C102" s="20" t="str">
        <f>"Объем: "&amp;Source!I59&amp;"=13,72+"&amp;"2,94+"&amp;"3,78+"&amp;"1,89"</f>
        <v>Объем: 22,33=13,72+2,94+3,78+1,89</v>
      </c>
    </row>
    <row r="103" spans="1:26" ht="14.25" x14ac:dyDescent="0.2">
      <c r="A103" s="42"/>
      <c r="B103" s="43"/>
      <c r="C103" s="43" t="s">
        <v>728</v>
      </c>
      <c r="D103" s="24"/>
      <c r="E103" s="11"/>
      <c r="F103" s="25">
        <f>Source!AO59</f>
        <v>23.81</v>
      </c>
      <c r="G103" s="26" t="str">
        <f>Source!DG59</f>
        <v>)*1,15)*1,35</v>
      </c>
      <c r="H103" s="27">
        <f>ROUND(Source!AF59*Source!I59, 2)</f>
        <v>825.43</v>
      </c>
      <c r="I103" s="26"/>
      <c r="J103" s="26">
        <f>IF(Source!BA59&lt;&gt; 0, Source!BA59, 1)</f>
        <v>1</v>
      </c>
      <c r="K103" s="27">
        <f>Source!S59</f>
        <v>825.43</v>
      </c>
      <c r="L103" s="28"/>
      <c r="R103">
        <f>H103</f>
        <v>825.43</v>
      </c>
    </row>
    <row r="104" spans="1:26" ht="14.25" x14ac:dyDescent="0.2">
      <c r="A104" s="42"/>
      <c r="B104" s="43"/>
      <c r="C104" s="43" t="s">
        <v>307</v>
      </c>
      <c r="D104" s="24"/>
      <c r="E104" s="11"/>
      <c r="F104" s="25">
        <f>Source!AM59</f>
        <v>14.41</v>
      </c>
      <c r="G104" s="26" t="str">
        <f>Source!DE59</f>
        <v>)*1,25)*1,35</v>
      </c>
      <c r="H104" s="27">
        <f>ROUND(Source!AD59*Source!I59, 2)</f>
        <v>543</v>
      </c>
      <c r="I104" s="26"/>
      <c r="J104" s="26">
        <f>IF(Source!BB59&lt;&gt; 0, Source!BB59, 1)</f>
        <v>1</v>
      </c>
      <c r="K104" s="27">
        <f>Source!Q59</f>
        <v>543</v>
      </c>
      <c r="L104" s="28"/>
    </row>
    <row r="105" spans="1:26" ht="14.25" x14ac:dyDescent="0.2">
      <c r="A105" s="42"/>
      <c r="B105" s="43"/>
      <c r="C105" s="43" t="s">
        <v>729</v>
      </c>
      <c r="D105" s="24"/>
      <c r="E105" s="11"/>
      <c r="F105" s="25">
        <f>Source!AN59</f>
        <v>1.97</v>
      </c>
      <c r="G105" s="26" t="str">
        <f>Source!DF59</f>
        <v>)*1,25)*1,35</v>
      </c>
      <c r="H105" s="29">
        <f>ROUND(Source!AE59*Source!I59, 2)</f>
        <v>74.23</v>
      </c>
      <c r="I105" s="26"/>
      <c r="J105" s="26">
        <f>IF(Source!BS59&lt;&gt; 0, Source!BS59, 1)</f>
        <v>1</v>
      </c>
      <c r="K105" s="29">
        <f>Source!R59</f>
        <v>74.23</v>
      </c>
      <c r="L105" s="28"/>
      <c r="R105">
        <f>H105</f>
        <v>74.23</v>
      </c>
    </row>
    <row r="106" spans="1:26" ht="14.25" x14ac:dyDescent="0.2">
      <c r="A106" s="42"/>
      <c r="B106" s="43"/>
      <c r="C106" s="43" t="s">
        <v>735</v>
      </c>
      <c r="D106" s="24"/>
      <c r="E106" s="11"/>
      <c r="F106" s="25">
        <f>Source!AL59</f>
        <v>25.72</v>
      </c>
      <c r="G106" s="26" t="str">
        <f>Source!DD59</f>
        <v/>
      </c>
      <c r="H106" s="27">
        <f>ROUND(Source!AC59*Source!I59, 2)</f>
        <v>574.33000000000004</v>
      </c>
      <c r="I106" s="26"/>
      <c r="J106" s="26">
        <f>IF(Source!BC59&lt;&gt; 0, Source!BC59, 1)</f>
        <v>1</v>
      </c>
      <c r="K106" s="27">
        <f>Source!P59</f>
        <v>574.33000000000004</v>
      </c>
      <c r="L106" s="28"/>
    </row>
    <row r="107" spans="1:26" ht="14.25" x14ac:dyDescent="0.2">
      <c r="A107" s="42"/>
      <c r="B107" s="43"/>
      <c r="C107" s="43" t="s">
        <v>730</v>
      </c>
      <c r="D107" s="24" t="s">
        <v>731</v>
      </c>
      <c r="E107" s="11">
        <f>Source!BZ59</f>
        <v>90</v>
      </c>
      <c r="F107" s="50" t="str">
        <f>CONCATENATE(" )", Source!DL59, Source!FT59, "=", Source!FX59)</f>
        <v xml:space="preserve"> )*0,9=81</v>
      </c>
      <c r="G107" s="51"/>
      <c r="H107" s="27">
        <f>SUM(S101:S114)</f>
        <v>728.72</v>
      </c>
      <c r="I107" s="30"/>
      <c r="J107" s="23">
        <f>Source!AT59</f>
        <v>81</v>
      </c>
      <c r="K107" s="27">
        <f>SUM(T101:T114)</f>
        <v>728.72</v>
      </c>
      <c r="L107" s="28"/>
    </row>
    <row r="108" spans="1:26" ht="14.25" x14ac:dyDescent="0.2">
      <c r="A108" s="42"/>
      <c r="B108" s="43"/>
      <c r="C108" s="43" t="s">
        <v>732</v>
      </c>
      <c r="D108" s="24" t="s">
        <v>731</v>
      </c>
      <c r="E108" s="11">
        <f>Source!CA59</f>
        <v>85</v>
      </c>
      <c r="F108" s="50" t="str">
        <f>CONCATENATE(" )", Source!DM59, Source!FU59, "=", Source!FY59)</f>
        <v xml:space="preserve"> )*0,85=72,25</v>
      </c>
      <c r="G108" s="51"/>
      <c r="H108" s="27">
        <f>SUM(U101:U114)</f>
        <v>650</v>
      </c>
      <c r="I108" s="30"/>
      <c r="J108" s="23">
        <f>Source!AU59</f>
        <v>72</v>
      </c>
      <c r="K108" s="27">
        <f>SUM(V101:V114)</f>
        <v>647.76</v>
      </c>
      <c r="L108" s="28"/>
    </row>
    <row r="109" spans="1:26" ht="14.25" x14ac:dyDescent="0.2">
      <c r="A109" s="42"/>
      <c r="B109" s="43"/>
      <c r="C109" s="43" t="s">
        <v>733</v>
      </c>
      <c r="D109" s="24" t="s">
        <v>734</v>
      </c>
      <c r="E109" s="11">
        <f>Source!AQ59</f>
        <v>2.4</v>
      </c>
      <c r="F109" s="25"/>
      <c r="G109" s="26" t="str">
        <f>Source!DI59</f>
        <v>)*1,15)*1,35</v>
      </c>
      <c r="H109" s="27"/>
      <c r="I109" s="26"/>
      <c r="J109" s="26"/>
      <c r="K109" s="27"/>
      <c r="L109" s="31">
        <f>Source!U59</f>
        <v>83.201579999999993</v>
      </c>
    </row>
    <row r="110" spans="1:26" ht="42.75" x14ac:dyDescent="0.2">
      <c r="A110" s="42" t="str">
        <f>Source!E61</f>
        <v>10,1</v>
      </c>
      <c r="B110" s="43" t="str">
        <f>Source!F61</f>
        <v>01.7.04.07-0003</v>
      </c>
      <c r="C110" s="43" t="str">
        <f>Source!G61</f>
        <v>Скобяные изделия для блоков входных дверей в помещение однопольных</v>
      </c>
      <c r="D110" s="24" t="str">
        <f>Source!H61</f>
        <v>компл.</v>
      </c>
      <c r="E110" s="11">
        <f>Source!I61</f>
        <v>3</v>
      </c>
      <c r="F110" s="25">
        <f>Source!AL61+Source!AM61+Source!AO61</f>
        <v>94.68</v>
      </c>
      <c r="G110" s="41" t="s">
        <v>6</v>
      </c>
      <c r="H110" s="27">
        <f>ROUND(Source!AC61*Source!I61, 2)+ROUND(Source!AD61*Source!I61, 2)+ROUND(Source!AF61*Source!I61, 2)</f>
        <v>284.04000000000002</v>
      </c>
      <c r="I110" s="26"/>
      <c r="J110" s="26">
        <f>IF(Source!BC61&lt;&gt; 0, Source!BC61, 1)</f>
        <v>1</v>
      </c>
      <c r="K110" s="27">
        <f>Source!O61</f>
        <v>284.04000000000002</v>
      </c>
      <c r="L110" s="28"/>
      <c r="S110">
        <f>ROUND((Source!FX61/100)*((ROUND(Source!AF61*Source!I61, 2)+ROUND(Source!AE61*Source!I61, 2))), 2)</f>
        <v>0</v>
      </c>
      <c r="T110">
        <f>Source!X61</f>
        <v>0</v>
      </c>
      <c r="U110">
        <f>ROUND((Source!FY61/100)*((ROUND(Source!AF61*Source!I61, 2)+ROUND(Source!AE61*Source!I61, 2))), 2)</f>
        <v>0</v>
      </c>
      <c r="V110">
        <f>Source!Y61</f>
        <v>0</v>
      </c>
      <c r="W110">
        <f>IF(Source!BI61&lt;=1,H110, 0)</f>
        <v>284.04000000000002</v>
      </c>
      <c r="X110">
        <f>IF(Source!BI61=2,H110, 0)</f>
        <v>0</v>
      </c>
      <c r="Y110">
        <f>IF(Source!BI61=3,H110, 0)</f>
        <v>0</v>
      </c>
      <c r="Z110">
        <f>IF(Source!BI61=4,H110, 0)</f>
        <v>0</v>
      </c>
    </row>
    <row r="111" spans="1:26" ht="42.75" x14ac:dyDescent="0.2">
      <c r="A111" s="42" t="str">
        <f>Source!E63</f>
        <v>10,2</v>
      </c>
      <c r="B111" s="43" t="str">
        <f>Source!F63</f>
        <v>01.7.04.07-0002</v>
      </c>
      <c r="C111" s="43" t="str">
        <f>Source!G63</f>
        <v>Скобяные изделия для блоков входных дверей в помещение двупольных</v>
      </c>
      <c r="D111" s="24" t="str">
        <f>Source!H63</f>
        <v>компл.</v>
      </c>
      <c r="E111" s="11">
        <f>Source!I63</f>
        <v>5</v>
      </c>
      <c r="F111" s="25">
        <f>Source!AL63+Source!AM63+Source!AO63</f>
        <v>94.68</v>
      </c>
      <c r="G111" s="41" t="s">
        <v>6</v>
      </c>
      <c r="H111" s="27">
        <f>ROUND(Source!AC63*Source!I63, 2)+ROUND(Source!AD63*Source!I63, 2)+ROUND(Source!AF63*Source!I63, 2)</f>
        <v>473.4</v>
      </c>
      <c r="I111" s="26"/>
      <c r="J111" s="26">
        <f>IF(Source!BC63&lt;&gt; 0, Source!BC63, 1)</f>
        <v>1</v>
      </c>
      <c r="K111" s="27">
        <f>Source!O63</f>
        <v>473.4</v>
      </c>
      <c r="L111" s="28"/>
      <c r="S111">
        <f>ROUND((Source!FX63/100)*((ROUND(Source!AF63*Source!I63, 2)+ROUND(Source!AE63*Source!I63, 2))), 2)</f>
        <v>0</v>
      </c>
      <c r="T111">
        <f>Source!X63</f>
        <v>0</v>
      </c>
      <c r="U111">
        <f>ROUND((Source!FY63/100)*((ROUND(Source!AF63*Source!I63, 2)+ROUND(Source!AE63*Source!I63, 2))), 2)</f>
        <v>0</v>
      </c>
      <c r="V111">
        <f>Source!Y63</f>
        <v>0</v>
      </c>
      <c r="W111">
        <f>IF(Source!BI63&lt;=1,H111, 0)</f>
        <v>473.4</v>
      </c>
      <c r="X111">
        <f>IF(Source!BI63=2,H111, 0)</f>
        <v>0</v>
      </c>
      <c r="Y111">
        <f>IF(Source!BI63=3,H111, 0)</f>
        <v>0</v>
      </c>
      <c r="Z111">
        <f>IF(Source!BI63=4,H111, 0)</f>
        <v>0</v>
      </c>
    </row>
    <row r="112" spans="1:26" ht="28.5" x14ac:dyDescent="0.2">
      <c r="A112" s="42" t="str">
        <f>Source!E65</f>
        <v>10,3</v>
      </c>
      <c r="B112" s="43" t="str">
        <f>Source!F65</f>
        <v>07.1.01.03-0001</v>
      </c>
      <c r="C112" s="43" t="str">
        <f>Source!G65</f>
        <v>Блок дверной стальной внутренний однопольный</v>
      </c>
      <c r="D112" s="24" t="str">
        <f>Source!H65</f>
        <v>м2</v>
      </c>
      <c r="E112" s="11">
        <f>Source!I65</f>
        <v>5.669999999999999</v>
      </c>
      <c r="F112" s="25">
        <f>Source!AL65+Source!AM65+Source!AO65</f>
        <v>1799.14</v>
      </c>
      <c r="G112" s="41" t="s">
        <v>6</v>
      </c>
      <c r="H112" s="27">
        <f>ROUND(Source!AC65*Source!I65, 2)+ROUND(Source!AD65*Source!I65, 2)+ROUND(Source!AF65*Source!I65, 2)</f>
        <v>10201.120000000001</v>
      </c>
      <c r="I112" s="26"/>
      <c r="J112" s="26">
        <f>IF(Source!BC65&lt;&gt; 0, Source!BC65, 1)</f>
        <v>1</v>
      </c>
      <c r="K112" s="27">
        <f>Source!O65</f>
        <v>10201.120000000001</v>
      </c>
      <c r="L112" s="28"/>
      <c r="S112">
        <f>ROUND((Source!FX65/100)*((ROUND(Source!AF65*Source!I65, 2)+ROUND(Source!AE65*Source!I65, 2))), 2)</f>
        <v>0</v>
      </c>
      <c r="T112">
        <f>Source!X65</f>
        <v>0</v>
      </c>
      <c r="U112">
        <f>ROUND((Source!FY65/100)*((ROUND(Source!AF65*Source!I65, 2)+ROUND(Source!AE65*Source!I65, 2))), 2)</f>
        <v>0</v>
      </c>
      <c r="V112">
        <f>Source!Y65</f>
        <v>0</v>
      </c>
      <c r="W112">
        <f>IF(Source!BI65&lt;=1,H112, 0)</f>
        <v>10201.120000000001</v>
      </c>
      <c r="X112">
        <f>IF(Source!BI65=2,H112, 0)</f>
        <v>0</v>
      </c>
      <c r="Y112">
        <f>IF(Source!BI65=3,H112, 0)</f>
        <v>0</v>
      </c>
      <c r="Z112">
        <f>IF(Source!BI65=4,H112, 0)</f>
        <v>0</v>
      </c>
    </row>
    <row r="113" spans="1:26" ht="28.5" x14ac:dyDescent="0.2">
      <c r="A113" s="42" t="str">
        <f>Source!E67</f>
        <v>10,4</v>
      </c>
      <c r="B113" s="43" t="str">
        <f>Source!F67</f>
        <v>07.1.01.03-0002</v>
      </c>
      <c r="C113" s="43" t="str">
        <f>Source!G67</f>
        <v>Блок дверной стальной наружный двупольный</v>
      </c>
      <c r="D113" s="24" t="str">
        <f>Source!H67</f>
        <v>м2</v>
      </c>
      <c r="E113" s="11">
        <f>Source!I67</f>
        <v>16.66</v>
      </c>
      <c r="F113" s="25">
        <f>Source!AL67+Source!AM67+Source!AO67</f>
        <v>1465.11</v>
      </c>
      <c r="G113" s="41" t="s">
        <v>6</v>
      </c>
      <c r="H113" s="27">
        <f>ROUND(Source!AC67*Source!I67, 2)+ROUND(Source!AD67*Source!I67, 2)+ROUND(Source!AF67*Source!I67, 2)</f>
        <v>24408.73</v>
      </c>
      <c r="I113" s="26"/>
      <c r="J113" s="26">
        <f>IF(Source!BC67&lt;&gt; 0, Source!BC67, 1)</f>
        <v>1</v>
      </c>
      <c r="K113" s="27">
        <f>Source!O67</f>
        <v>24408.73</v>
      </c>
      <c r="L113" s="28"/>
      <c r="S113">
        <f>ROUND((Source!FX67/100)*((ROUND(Source!AF67*Source!I67, 2)+ROUND(Source!AE67*Source!I67, 2))), 2)</f>
        <v>0</v>
      </c>
      <c r="T113">
        <f>Source!X67</f>
        <v>0</v>
      </c>
      <c r="U113">
        <f>ROUND((Source!FY67/100)*((ROUND(Source!AF67*Source!I67, 2)+ROUND(Source!AE67*Source!I67, 2))), 2)</f>
        <v>0</v>
      </c>
      <c r="V113">
        <f>Source!Y67</f>
        <v>0</v>
      </c>
      <c r="W113">
        <f>IF(Source!BI67&lt;=1,H113, 0)</f>
        <v>24408.73</v>
      </c>
      <c r="X113">
        <f>IF(Source!BI67=2,H113, 0)</f>
        <v>0</v>
      </c>
      <c r="Y113">
        <f>IF(Source!BI67=3,H113, 0)</f>
        <v>0</v>
      </c>
      <c r="Z113">
        <f>IF(Source!BI67=4,H113, 0)</f>
        <v>0</v>
      </c>
    </row>
    <row r="114" spans="1:26" ht="28.5" x14ac:dyDescent="0.2">
      <c r="A114" s="44" t="str">
        <f>Source!E69</f>
        <v>10,5</v>
      </c>
      <c r="B114" s="45" t="str">
        <f>Source!F69</f>
        <v>01.7.04.04-0012</v>
      </c>
      <c r="C114" s="45" t="str">
        <f>Source!G69</f>
        <v>Замок врезной оцинкованный с цилиндровым механизмом из латуни</v>
      </c>
      <c r="D114" s="32" t="str">
        <f>Source!H69</f>
        <v>компл.</v>
      </c>
      <c r="E114" s="33">
        <f>Source!I69</f>
        <v>8</v>
      </c>
      <c r="F114" s="34">
        <f>Source!AL69+Source!AM69+Source!AO69</f>
        <v>92.52</v>
      </c>
      <c r="G114" s="35" t="s">
        <v>6</v>
      </c>
      <c r="H114" s="36">
        <f>ROUND(Source!AC69*Source!I69, 2)+ROUND(Source!AD69*Source!I69, 2)+ROUND(Source!AF69*Source!I69, 2)</f>
        <v>740.16</v>
      </c>
      <c r="I114" s="37"/>
      <c r="J114" s="37">
        <f>IF(Source!BC69&lt;&gt; 0, Source!BC69, 1)</f>
        <v>1</v>
      </c>
      <c r="K114" s="36">
        <f>Source!O69</f>
        <v>740.16</v>
      </c>
      <c r="L114" s="38"/>
      <c r="S114">
        <f>ROUND((Source!FX69/100)*((ROUND(Source!AF69*Source!I69, 2)+ROUND(Source!AE69*Source!I69, 2))), 2)</f>
        <v>0</v>
      </c>
      <c r="T114">
        <f>Source!X69</f>
        <v>0</v>
      </c>
      <c r="U114">
        <f>ROUND((Source!FY69/100)*((ROUND(Source!AF69*Source!I69, 2)+ROUND(Source!AE69*Source!I69, 2))), 2)</f>
        <v>0</v>
      </c>
      <c r="V114">
        <f>Source!Y69</f>
        <v>0</v>
      </c>
      <c r="W114">
        <f>IF(Source!BI69&lt;=1,H114, 0)</f>
        <v>740.16</v>
      </c>
      <c r="X114">
        <f>IF(Source!BI69=2,H114, 0)</f>
        <v>0</v>
      </c>
      <c r="Y114">
        <f>IF(Source!BI69=3,H114, 0)</f>
        <v>0</v>
      </c>
      <c r="Z114">
        <f>IF(Source!BI69=4,H114, 0)</f>
        <v>0</v>
      </c>
    </row>
    <row r="115" spans="1:26" ht="15" x14ac:dyDescent="0.25">
      <c r="G115" s="49">
        <f>H103+H104+H106+H107+H108+SUM(H110:H114)</f>
        <v>39428.930000000008</v>
      </c>
      <c r="H115" s="49"/>
      <c r="J115" s="49">
        <f>K103+K104+K106+K107+K108+SUM(K110:K114)</f>
        <v>39426.69</v>
      </c>
      <c r="K115" s="49"/>
      <c r="L115" s="39">
        <f>Source!U59</f>
        <v>83.201579999999993</v>
      </c>
      <c r="O115" s="21">
        <f>G115</f>
        <v>39428.930000000008</v>
      </c>
      <c r="P115" s="21">
        <f>J115</f>
        <v>39426.69</v>
      </c>
      <c r="Q115" s="21">
        <f>L115</f>
        <v>83.201579999999993</v>
      </c>
      <c r="W115">
        <f>IF(Source!BI59&lt;=1,H103+H104+H106+H107+H108, 0)</f>
        <v>3321.4799999999996</v>
      </c>
      <c r="X115">
        <f>IF(Source!BI59=2,H103+H104+H106+H107+H108, 0)</f>
        <v>0</v>
      </c>
      <c r="Y115">
        <f>IF(Source!BI59=3,H103+H104+H106+H107+H108, 0)</f>
        <v>0</v>
      </c>
      <c r="Z115">
        <f>IF(Source!BI59=4,H103+H104+H106+H107+H108, 0)</f>
        <v>0</v>
      </c>
    </row>
    <row r="116" spans="1:26" ht="28.5" x14ac:dyDescent="0.2">
      <c r="A116" s="42" t="str">
        <f>Source!E71</f>
        <v>11</v>
      </c>
      <c r="B116" s="43" t="str">
        <f>Source!F71</f>
        <v>09-06-001-02</v>
      </c>
      <c r="C116" s="43" t="str">
        <f>Source!G71</f>
        <v>Монтаж  решеток из полосовой и тонколистовой стали</v>
      </c>
      <c r="D116" s="24" t="str">
        <f>Source!H71</f>
        <v>т</v>
      </c>
      <c r="E116" s="11">
        <f>Source!I71</f>
        <v>0.19</v>
      </c>
      <c r="F116" s="25">
        <f>Source!AL71+Source!AM71+Source!AO71</f>
        <v>641</v>
      </c>
      <c r="G116" s="26"/>
      <c r="H116" s="27"/>
      <c r="I116" s="26" t="str">
        <f>Source!BO71</f>
        <v/>
      </c>
      <c r="J116" s="26"/>
      <c r="K116" s="27"/>
      <c r="L116" s="28"/>
      <c r="S116">
        <f>ROUND((Source!FX71/100)*((ROUND(Source!AF71*Source!I71, 2)+ROUND(Source!AE71*Source!I71, 2))), 2)</f>
        <v>104.5</v>
      </c>
      <c r="T116">
        <f>Source!X71</f>
        <v>104.5</v>
      </c>
      <c r="U116">
        <f>ROUND((Source!FY71/100)*((ROUND(Source!AF71*Source!I71, 2)+ROUND(Source!AE71*Source!I71, 2))), 2)</f>
        <v>93.21</v>
      </c>
      <c r="V116">
        <f>Source!Y71</f>
        <v>92.89</v>
      </c>
    </row>
    <row r="117" spans="1:26" ht="14.25" x14ac:dyDescent="0.2">
      <c r="A117" s="42"/>
      <c r="B117" s="43"/>
      <c r="C117" s="43" t="s">
        <v>728</v>
      </c>
      <c r="D117" s="24"/>
      <c r="E117" s="11"/>
      <c r="F117" s="25">
        <f>Source!AO71</f>
        <v>433.24</v>
      </c>
      <c r="G117" s="26" t="str">
        <f>Source!DG71</f>
        <v>)*1,15)*1,35</v>
      </c>
      <c r="H117" s="27">
        <f>ROUND(Source!AF71*Source!I71, 2)</f>
        <v>127.79</v>
      </c>
      <c r="I117" s="26"/>
      <c r="J117" s="26">
        <f>IF(Source!BA71&lt;&gt; 0, Source!BA71, 1)</f>
        <v>1</v>
      </c>
      <c r="K117" s="27">
        <f>Source!S71</f>
        <v>127.79</v>
      </c>
      <c r="L117" s="28"/>
      <c r="R117">
        <f>H117</f>
        <v>127.79</v>
      </c>
    </row>
    <row r="118" spans="1:26" ht="14.25" x14ac:dyDescent="0.2">
      <c r="A118" s="42"/>
      <c r="B118" s="43"/>
      <c r="C118" s="43" t="s">
        <v>307</v>
      </c>
      <c r="D118" s="24"/>
      <c r="E118" s="11"/>
      <c r="F118" s="25">
        <f>Source!AM71</f>
        <v>125.8</v>
      </c>
      <c r="G118" s="26" t="str">
        <f>Source!DE71</f>
        <v>)*1,25)*1,35</v>
      </c>
      <c r="H118" s="27">
        <f>ROUND(Source!AD71*Source!I71, 2)</f>
        <v>40.33</v>
      </c>
      <c r="I118" s="26"/>
      <c r="J118" s="26">
        <f>IF(Source!BB71&lt;&gt; 0, Source!BB71, 1)</f>
        <v>1</v>
      </c>
      <c r="K118" s="27">
        <f>Source!Q71</f>
        <v>40.33</v>
      </c>
      <c r="L118" s="28"/>
    </row>
    <row r="119" spans="1:26" ht="14.25" x14ac:dyDescent="0.2">
      <c r="A119" s="42"/>
      <c r="B119" s="43"/>
      <c r="C119" s="43" t="s">
        <v>729</v>
      </c>
      <c r="D119" s="24"/>
      <c r="E119" s="11"/>
      <c r="F119" s="25">
        <f>Source!AN71</f>
        <v>3.82</v>
      </c>
      <c r="G119" s="26" t="str">
        <f>Source!DF71</f>
        <v>)*1,25)*1,35</v>
      </c>
      <c r="H119" s="29">
        <f>ROUND(Source!AE71*Source!I71, 2)</f>
        <v>1.22</v>
      </c>
      <c r="I119" s="26"/>
      <c r="J119" s="26">
        <f>IF(Source!BS71&lt;&gt; 0, Source!BS71, 1)</f>
        <v>1</v>
      </c>
      <c r="K119" s="29">
        <f>Source!R71</f>
        <v>1.22</v>
      </c>
      <c r="L119" s="28"/>
      <c r="R119">
        <f>H119</f>
        <v>1.22</v>
      </c>
    </row>
    <row r="120" spans="1:26" ht="14.25" x14ac:dyDescent="0.2">
      <c r="A120" s="42"/>
      <c r="B120" s="43"/>
      <c r="C120" s="43" t="s">
        <v>735</v>
      </c>
      <c r="D120" s="24"/>
      <c r="E120" s="11"/>
      <c r="F120" s="25">
        <f>Source!AL71</f>
        <v>81.96</v>
      </c>
      <c r="G120" s="26" t="str">
        <f>Source!DD71</f>
        <v/>
      </c>
      <c r="H120" s="27">
        <f>ROUND(Source!AC71*Source!I71, 2)</f>
        <v>15.57</v>
      </c>
      <c r="I120" s="26"/>
      <c r="J120" s="26">
        <f>IF(Source!BC71&lt;&gt; 0, Source!BC71, 1)</f>
        <v>1</v>
      </c>
      <c r="K120" s="27">
        <f>Source!P71</f>
        <v>15.57</v>
      </c>
      <c r="L120" s="28"/>
    </row>
    <row r="121" spans="1:26" ht="14.25" x14ac:dyDescent="0.2">
      <c r="A121" s="42"/>
      <c r="B121" s="43"/>
      <c r="C121" s="43" t="s">
        <v>730</v>
      </c>
      <c r="D121" s="24" t="s">
        <v>731</v>
      </c>
      <c r="E121" s="11">
        <f>Source!BZ71</f>
        <v>90</v>
      </c>
      <c r="F121" s="50" t="str">
        <f>CONCATENATE(" )", Source!DL71, Source!FT71, "=", Source!FX71)</f>
        <v xml:space="preserve"> )*0,9=81</v>
      </c>
      <c r="G121" s="51"/>
      <c r="H121" s="27">
        <f>SUM(S116:S124)</f>
        <v>104.5</v>
      </c>
      <c r="I121" s="30"/>
      <c r="J121" s="23">
        <f>Source!AT71</f>
        <v>81</v>
      </c>
      <c r="K121" s="27">
        <f>SUM(T116:T124)</f>
        <v>104.5</v>
      </c>
      <c r="L121" s="28"/>
    </row>
    <row r="122" spans="1:26" ht="14.25" x14ac:dyDescent="0.2">
      <c r="A122" s="42"/>
      <c r="B122" s="43"/>
      <c r="C122" s="43" t="s">
        <v>732</v>
      </c>
      <c r="D122" s="24" t="s">
        <v>731</v>
      </c>
      <c r="E122" s="11">
        <f>Source!CA71</f>
        <v>85</v>
      </c>
      <c r="F122" s="50" t="str">
        <f>CONCATENATE(" )", Source!DM71, Source!FU71, "=", Source!FY71)</f>
        <v xml:space="preserve"> )*0,85=72,25</v>
      </c>
      <c r="G122" s="51"/>
      <c r="H122" s="27">
        <f>SUM(U116:U124)</f>
        <v>93.21</v>
      </c>
      <c r="I122" s="30"/>
      <c r="J122" s="23">
        <f>Source!AU71</f>
        <v>72</v>
      </c>
      <c r="K122" s="27">
        <f>SUM(V116:V124)</f>
        <v>92.89</v>
      </c>
      <c r="L122" s="28"/>
    </row>
    <row r="123" spans="1:26" ht="14.25" x14ac:dyDescent="0.2">
      <c r="A123" s="42"/>
      <c r="B123" s="43"/>
      <c r="C123" s="43" t="s">
        <v>733</v>
      </c>
      <c r="D123" s="24" t="s">
        <v>734</v>
      </c>
      <c r="E123" s="11">
        <f>Source!AQ71</f>
        <v>50.79</v>
      </c>
      <c r="F123" s="25"/>
      <c r="G123" s="26" t="str">
        <f>Source!DI71</f>
        <v>)*1,15)*1,35</v>
      </c>
      <c r="H123" s="27"/>
      <c r="I123" s="26"/>
      <c r="J123" s="26"/>
      <c r="K123" s="27"/>
      <c r="L123" s="31">
        <f>Source!U71</f>
        <v>14.981780249999998</v>
      </c>
    </row>
    <row r="124" spans="1:26" ht="42.75" x14ac:dyDescent="0.2">
      <c r="A124" s="44" t="str">
        <f>Source!E73</f>
        <v>11,1</v>
      </c>
      <c r="B124" s="45" t="str">
        <f>Source!F73</f>
        <v>15.2.02.03-0028</v>
      </c>
      <c r="C124" s="45" t="str">
        <f>Source!G73</f>
        <v>Решетка ограждения металлическая с художественной ковкой ОСА-Т15-02.3 высотой 1,6 м</v>
      </c>
      <c r="D124" s="32" t="str">
        <f>Source!H73</f>
        <v>П.М</v>
      </c>
      <c r="E124" s="33">
        <f>Source!I73</f>
        <v>2.78</v>
      </c>
      <c r="F124" s="34">
        <f>Source!AL73+Source!AM73+Source!AO73</f>
        <v>662.71</v>
      </c>
      <c r="G124" s="35" t="s">
        <v>6</v>
      </c>
      <c r="H124" s="36">
        <f>ROUND(Source!AC73*Source!I73, 2)+ROUND(Source!AD73*Source!I73, 2)+ROUND(Source!AF73*Source!I73, 2)</f>
        <v>1842.33</v>
      </c>
      <c r="I124" s="37"/>
      <c r="J124" s="37">
        <f>IF(Source!BC73&lt;&gt; 0, Source!BC73, 1)</f>
        <v>1</v>
      </c>
      <c r="K124" s="36">
        <f>Source!O73</f>
        <v>1842.33</v>
      </c>
      <c r="L124" s="38"/>
      <c r="S124">
        <f>ROUND((Source!FX73/100)*((ROUND(Source!AF73*Source!I73, 2)+ROUND(Source!AE73*Source!I73, 2))), 2)</f>
        <v>0</v>
      </c>
      <c r="T124">
        <f>Source!X73</f>
        <v>0</v>
      </c>
      <c r="U124">
        <f>ROUND((Source!FY73/100)*((ROUND(Source!AF73*Source!I73, 2)+ROUND(Source!AE73*Source!I73, 2))), 2)</f>
        <v>0</v>
      </c>
      <c r="V124">
        <f>Source!Y73</f>
        <v>0</v>
      </c>
      <c r="W124">
        <f>IF(Source!BI73&lt;=1,H124, 0)</f>
        <v>1842.33</v>
      </c>
      <c r="X124">
        <f>IF(Source!BI73=2,H124, 0)</f>
        <v>0</v>
      </c>
      <c r="Y124">
        <f>IF(Source!BI73=3,H124, 0)</f>
        <v>0</v>
      </c>
      <c r="Z124">
        <f>IF(Source!BI73=4,H124, 0)</f>
        <v>0</v>
      </c>
    </row>
    <row r="125" spans="1:26" ht="15" x14ac:dyDescent="0.25">
      <c r="G125" s="49">
        <f>H117+H118+H120+H121+H122+SUM(H124:H124)</f>
        <v>2223.73</v>
      </c>
      <c r="H125" s="49"/>
      <c r="J125" s="49">
        <f>K117+K118+K120+K121+K122+SUM(K124:K124)</f>
        <v>2223.41</v>
      </c>
      <c r="K125" s="49"/>
      <c r="L125" s="39">
        <f>Source!U71</f>
        <v>14.981780249999998</v>
      </c>
      <c r="O125" s="21">
        <f>G125</f>
        <v>2223.73</v>
      </c>
      <c r="P125" s="21">
        <f>J125</f>
        <v>2223.41</v>
      </c>
      <c r="Q125" s="21">
        <f>L125</f>
        <v>14.981780249999998</v>
      </c>
      <c r="W125">
        <f>IF(Source!BI71&lt;=1,H117+H118+H120+H121+H122, 0)</f>
        <v>381.4</v>
      </c>
      <c r="X125">
        <f>IF(Source!BI71=2,H117+H118+H120+H121+H122, 0)</f>
        <v>0</v>
      </c>
      <c r="Y125">
        <f>IF(Source!BI71=3,H117+H118+H120+H121+H122, 0)</f>
        <v>0</v>
      </c>
      <c r="Z125">
        <f>IF(Source!BI71=4,H117+H118+H120+H121+H122, 0)</f>
        <v>0</v>
      </c>
    </row>
    <row r="126" spans="1:26" ht="28.5" x14ac:dyDescent="0.2">
      <c r="A126" s="42" t="str">
        <f>Source!E75</f>
        <v>12</v>
      </c>
      <c r="B126" s="43" t="str">
        <f>Source!F75</f>
        <v>09-04-012-02</v>
      </c>
      <c r="C126" s="43" t="str">
        <f>Source!G75</f>
        <v>Установка дверного доводчика к металлическим дверям</v>
      </c>
      <c r="D126" s="24" t="str">
        <f>Source!H75</f>
        <v>ШТ</v>
      </c>
      <c r="E126" s="11">
        <f>Source!I75</f>
        <v>8</v>
      </c>
      <c r="F126" s="25">
        <f>Source!AL75+Source!AM75+Source!AO75</f>
        <v>13.84</v>
      </c>
      <c r="G126" s="26"/>
      <c r="H126" s="27"/>
      <c r="I126" s="26" t="str">
        <f>Source!BO75</f>
        <v/>
      </c>
      <c r="J126" s="26"/>
      <c r="K126" s="27"/>
      <c r="L126" s="28"/>
      <c r="S126">
        <f>ROUND((Source!FX75/100)*((ROUND(Source!AF75*Source!I75, 2)+ROUND(Source!AE75*Source!I75, 2))), 2)</f>
        <v>110.76</v>
      </c>
      <c r="T126">
        <f>Source!X75</f>
        <v>110.76</v>
      </c>
      <c r="U126">
        <f>ROUND((Source!FY75/100)*((ROUND(Source!AF75*Source!I75, 2)+ROUND(Source!AE75*Source!I75, 2))), 2)</f>
        <v>98.79</v>
      </c>
      <c r="V126">
        <f>Source!Y75</f>
        <v>98.45</v>
      </c>
    </row>
    <row r="127" spans="1:26" ht="14.25" x14ac:dyDescent="0.2">
      <c r="A127" s="42"/>
      <c r="B127" s="43"/>
      <c r="C127" s="43" t="s">
        <v>728</v>
      </c>
      <c r="D127" s="24"/>
      <c r="E127" s="11"/>
      <c r="F127" s="25">
        <f>Source!AO75</f>
        <v>11.01</v>
      </c>
      <c r="G127" s="26" t="str">
        <f>Source!DG75</f>
        <v>)*1,15)*1,35</v>
      </c>
      <c r="H127" s="27">
        <f>ROUND(Source!AF75*Source!I75, 2)</f>
        <v>136.74</v>
      </c>
      <c r="I127" s="26"/>
      <c r="J127" s="26">
        <f>IF(Source!BA75&lt;&gt; 0, Source!BA75, 1)</f>
        <v>1</v>
      </c>
      <c r="K127" s="27">
        <f>Source!S75</f>
        <v>136.74</v>
      </c>
      <c r="L127" s="28"/>
      <c r="R127">
        <f>H127</f>
        <v>136.74</v>
      </c>
    </row>
    <row r="128" spans="1:26" ht="14.25" x14ac:dyDescent="0.2">
      <c r="A128" s="42"/>
      <c r="B128" s="43"/>
      <c r="C128" s="43" t="s">
        <v>307</v>
      </c>
      <c r="D128" s="24"/>
      <c r="E128" s="11"/>
      <c r="F128" s="25">
        <f>Source!AM75</f>
        <v>2.11</v>
      </c>
      <c r="G128" s="26" t="str">
        <f>Source!DE75</f>
        <v>)*1,25)*1,35</v>
      </c>
      <c r="H128" s="27">
        <f>ROUND(Source!AD75*Source!I75, 2)</f>
        <v>28.49</v>
      </c>
      <c r="I128" s="26"/>
      <c r="J128" s="26">
        <f>IF(Source!BB75&lt;&gt; 0, Source!BB75, 1)</f>
        <v>1</v>
      </c>
      <c r="K128" s="27">
        <f>Source!Q75</f>
        <v>28.49</v>
      </c>
      <c r="L128" s="28"/>
    </row>
    <row r="129" spans="1:26" ht="14.25" x14ac:dyDescent="0.2">
      <c r="A129" s="42"/>
      <c r="B129" s="43"/>
      <c r="C129" s="43" t="s">
        <v>735</v>
      </c>
      <c r="D129" s="24"/>
      <c r="E129" s="11"/>
      <c r="F129" s="25">
        <f>Source!AL75</f>
        <v>0.72</v>
      </c>
      <c r="G129" s="26" t="str">
        <f>Source!DD75</f>
        <v/>
      </c>
      <c r="H129" s="27">
        <f>ROUND(Source!AC75*Source!I75, 2)</f>
        <v>5.76</v>
      </c>
      <c r="I129" s="26"/>
      <c r="J129" s="26">
        <f>IF(Source!BC75&lt;&gt; 0, Source!BC75, 1)</f>
        <v>1</v>
      </c>
      <c r="K129" s="27">
        <f>Source!P75</f>
        <v>5.76</v>
      </c>
      <c r="L129" s="28"/>
    </row>
    <row r="130" spans="1:26" ht="14.25" x14ac:dyDescent="0.2">
      <c r="A130" s="42"/>
      <c r="B130" s="43"/>
      <c r="C130" s="43" t="s">
        <v>730</v>
      </c>
      <c r="D130" s="24" t="s">
        <v>731</v>
      </c>
      <c r="E130" s="11">
        <f>Source!BZ75</f>
        <v>90</v>
      </c>
      <c r="F130" s="50" t="str">
        <f>CONCATENATE(" )", Source!DL75, Source!FT75, "=", Source!FX75)</f>
        <v xml:space="preserve"> )*0,9=81</v>
      </c>
      <c r="G130" s="51"/>
      <c r="H130" s="27">
        <f>SUM(S126:S133)</f>
        <v>110.76</v>
      </c>
      <c r="I130" s="30"/>
      <c r="J130" s="23">
        <f>Source!AT75</f>
        <v>81</v>
      </c>
      <c r="K130" s="27">
        <f>SUM(T126:T133)</f>
        <v>110.76</v>
      </c>
      <c r="L130" s="28"/>
    </row>
    <row r="131" spans="1:26" ht="14.25" x14ac:dyDescent="0.2">
      <c r="A131" s="42"/>
      <c r="B131" s="43"/>
      <c r="C131" s="43" t="s">
        <v>732</v>
      </c>
      <c r="D131" s="24" t="s">
        <v>731</v>
      </c>
      <c r="E131" s="11">
        <f>Source!CA75</f>
        <v>85</v>
      </c>
      <c r="F131" s="50" t="str">
        <f>CONCATENATE(" )", Source!DM75, Source!FU75, "=", Source!FY75)</f>
        <v xml:space="preserve"> )*0,85=72,25</v>
      </c>
      <c r="G131" s="51"/>
      <c r="H131" s="27">
        <f>SUM(U126:U133)</f>
        <v>98.79</v>
      </c>
      <c r="I131" s="30"/>
      <c r="J131" s="23">
        <f>Source!AU75</f>
        <v>72</v>
      </c>
      <c r="K131" s="27">
        <f>SUM(V126:V133)</f>
        <v>98.45</v>
      </c>
      <c r="L131" s="28"/>
    </row>
    <row r="132" spans="1:26" ht="14.25" x14ac:dyDescent="0.2">
      <c r="A132" s="42"/>
      <c r="B132" s="43"/>
      <c r="C132" s="43" t="s">
        <v>733</v>
      </c>
      <c r="D132" s="24" t="s">
        <v>734</v>
      </c>
      <c r="E132" s="11">
        <f>Source!AQ75</f>
        <v>1.1100000000000001</v>
      </c>
      <c r="F132" s="25"/>
      <c r="G132" s="26" t="str">
        <f>Source!DI75</f>
        <v>)*1,15)*1,35</v>
      </c>
      <c r="H132" s="27"/>
      <c r="I132" s="26"/>
      <c r="J132" s="26"/>
      <c r="K132" s="27"/>
      <c r="L132" s="31">
        <f>Source!U75</f>
        <v>13.786200000000001</v>
      </c>
    </row>
    <row r="133" spans="1:26" ht="28.5" x14ac:dyDescent="0.2">
      <c r="A133" s="44" t="str">
        <f>Source!E77</f>
        <v>12,1</v>
      </c>
      <c r="B133" s="45" t="str">
        <f>Source!F77</f>
        <v>01.7.04.01-0001</v>
      </c>
      <c r="C133" s="45" t="str">
        <f>Source!G77</f>
        <v>Доводчик дверной DS 73 BC "Серия Premium", усилие закрывания EN2-5</v>
      </c>
      <c r="D133" s="32" t="str">
        <f>Source!H77</f>
        <v>шт.</v>
      </c>
      <c r="E133" s="33">
        <f>Source!I77</f>
        <v>8</v>
      </c>
      <c r="F133" s="34">
        <f>Source!AL77+Source!AM77+Source!AO77</f>
        <v>371.2</v>
      </c>
      <c r="G133" s="35" t="s">
        <v>6</v>
      </c>
      <c r="H133" s="36">
        <f>ROUND(Source!AC77*Source!I77, 2)+ROUND(Source!AD77*Source!I77, 2)+ROUND(Source!AF77*Source!I77, 2)</f>
        <v>2969.6</v>
      </c>
      <c r="I133" s="37"/>
      <c r="J133" s="37">
        <f>IF(Source!BC77&lt;&gt; 0, Source!BC77, 1)</f>
        <v>1</v>
      </c>
      <c r="K133" s="36">
        <f>Source!O77</f>
        <v>2969.6</v>
      </c>
      <c r="L133" s="38"/>
      <c r="S133">
        <f>ROUND((Source!FX77/100)*((ROUND(Source!AF77*Source!I77, 2)+ROUND(Source!AE77*Source!I77, 2))), 2)</f>
        <v>0</v>
      </c>
      <c r="T133">
        <f>Source!X77</f>
        <v>0</v>
      </c>
      <c r="U133">
        <f>ROUND((Source!FY77/100)*((ROUND(Source!AF77*Source!I77, 2)+ROUND(Source!AE77*Source!I77, 2))), 2)</f>
        <v>0</v>
      </c>
      <c r="V133">
        <f>Source!Y77</f>
        <v>0</v>
      </c>
      <c r="W133">
        <f>IF(Source!BI77&lt;=1,H133, 0)</f>
        <v>2969.6</v>
      </c>
      <c r="X133">
        <f>IF(Source!BI77=2,H133, 0)</f>
        <v>0</v>
      </c>
      <c r="Y133">
        <f>IF(Source!BI77=3,H133, 0)</f>
        <v>0</v>
      </c>
      <c r="Z133">
        <f>IF(Source!BI77=4,H133, 0)</f>
        <v>0</v>
      </c>
    </row>
    <row r="134" spans="1:26" ht="15" x14ac:dyDescent="0.25">
      <c r="G134" s="49">
        <f>H127+H128+H129+H130+H131+SUM(H133:H133)</f>
        <v>3350.14</v>
      </c>
      <c r="H134" s="49"/>
      <c r="J134" s="49">
        <f>K127+K128+K129+K130+K131+SUM(K133:K133)</f>
        <v>3349.7999999999997</v>
      </c>
      <c r="K134" s="49"/>
      <c r="L134" s="39">
        <f>Source!U75</f>
        <v>13.786200000000001</v>
      </c>
      <c r="O134" s="21">
        <f>G134</f>
        <v>3350.14</v>
      </c>
      <c r="P134" s="21">
        <f>J134</f>
        <v>3349.7999999999997</v>
      </c>
      <c r="Q134" s="21">
        <f>L134</f>
        <v>13.786200000000001</v>
      </c>
      <c r="W134">
        <f>IF(Source!BI75&lt;=1,H127+H128+H129+H130+H131, 0)</f>
        <v>380.54</v>
      </c>
      <c r="X134">
        <f>IF(Source!BI75=2,H127+H128+H129+H130+H131, 0)</f>
        <v>0</v>
      </c>
      <c r="Y134">
        <f>IF(Source!BI75=3,H127+H128+H129+H130+H131, 0)</f>
        <v>0</v>
      </c>
      <c r="Z134">
        <f>IF(Source!BI75=4,H127+H128+H129+H130+H131, 0)</f>
        <v>0</v>
      </c>
    </row>
    <row r="135" spans="1:26" ht="99.75" x14ac:dyDescent="0.2">
      <c r="A135" s="42" t="str">
        <f>Source!E79</f>
        <v>13</v>
      </c>
      <c r="B135" s="43" t="str">
        <f>Source!F79</f>
        <v>61-1-11</v>
      </c>
      <c r="C135" s="43" t="str">
        <f>Source!G79</f>
        <v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оконных и дверных откосов плоских</v>
      </c>
      <c r="D135" s="24" t="str">
        <f>Source!H79</f>
        <v>100 м2</v>
      </c>
      <c r="E135" s="11">
        <f>Source!I79</f>
        <v>0.13370000000000001</v>
      </c>
      <c r="F135" s="25">
        <f>Source!AL79+Source!AM79+Source!AO79</f>
        <v>761.65</v>
      </c>
      <c r="G135" s="26"/>
      <c r="H135" s="27"/>
      <c r="I135" s="26" t="str">
        <f>Source!BO79</f>
        <v/>
      </c>
      <c r="J135" s="26"/>
      <c r="K135" s="27"/>
      <c r="L135" s="28"/>
      <c r="S135">
        <f>ROUND((Source!FX79/100)*((ROUND(Source!AF79*Source!I79, 2)+ROUND(Source!AE79*Source!I79, 2))), 2)</f>
        <v>91.17</v>
      </c>
      <c r="T135">
        <f>Source!X79</f>
        <v>91.17</v>
      </c>
      <c r="U135">
        <f>ROUND((Source!FY79/100)*((ROUND(Source!AF79*Source!I79, 2)+ROUND(Source!AE79*Source!I79, 2))), 2)</f>
        <v>57.7</v>
      </c>
      <c r="V135">
        <f>Source!Y79</f>
        <v>57.7</v>
      </c>
    </row>
    <row r="136" spans="1:26" x14ac:dyDescent="0.2">
      <c r="C136" s="20" t="str">
        <f>"Объем: "&amp;Source!I79&amp;"=13,37/"&amp;"100"</f>
        <v>Объем: 0,1337=13,37/100</v>
      </c>
    </row>
    <row r="137" spans="1:26" ht="14.25" x14ac:dyDescent="0.2">
      <c r="A137" s="42"/>
      <c r="B137" s="43"/>
      <c r="C137" s="43" t="s">
        <v>728</v>
      </c>
      <c r="D137" s="24"/>
      <c r="E137" s="11"/>
      <c r="F137" s="25">
        <f>Source!AO79</f>
        <v>736.02</v>
      </c>
      <c r="G137" s="26" t="str">
        <f>Source!DG79</f>
        <v>)*1,15</v>
      </c>
      <c r="H137" s="27">
        <f>ROUND(Source!AF79*Source!I79, 2)</f>
        <v>113.17</v>
      </c>
      <c r="I137" s="26"/>
      <c r="J137" s="26">
        <f>IF(Source!BA79&lt;&gt; 0, Source!BA79, 1)</f>
        <v>1</v>
      </c>
      <c r="K137" s="27">
        <f>Source!S79</f>
        <v>113.17</v>
      </c>
      <c r="L137" s="28"/>
      <c r="R137">
        <f>H137</f>
        <v>113.17</v>
      </c>
    </row>
    <row r="138" spans="1:26" ht="14.25" x14ac:dyDescent="0.2">
      <c r="A138" s="42"/>
      <c r="B138" s="43"/>
      <c r="C138" s="43" t="s">
        <v>307</v>
      </c>
      <c r="D138" s="24"/>
      <c r="E138" s="11"/>
      <c r="F138" s="25">
        <f>Source!AM79</f>
        <v>23.82</v>
      </c>
      <c r="G138" s="26" t="str">
        <f>Source!DE79</f>
        <v>)*1,15</v>
      </c>
      <c r="H138" s="27">
        <f>ROUND(Source!AD79*Source!I79, 2)</f>
        <v>3.66</v>
      </c>
      <c r="I138" s="26"/>
      <c r="J138" s="26">
        <f>IF(Source!BB79&lt;&gt; 0, Source!BB79, 1)</f>
        <v>1</v>
      </c>
      <c r="K138" s="27">
        <f>Source!Q79</f>
        <v>3.66</v>
      </c>
      <c r="L138" s="28"/>
    </row>
    <row r="139" spans="1:26" ht="14.25" x14ac:dyDescent="0.2">
      <c r="A139" s="42"/>
      <c r="B139" s="43"/>
      <c r="C139" s="43" t="s">
        <v>729</v>
      </c>
      <c r="D139" s="24"/>
      <c r="E139" s="11"/>
      <c r="F139" s="25">
        <f>Source!AN79</f>
        <v>14.51</v>
      </c>
      <c r="G139" s="26" t="str">
        <f>Source!DF79</f>
        <v>)*1,15</v>
      </c>
      <c r="H139" s="29">
        <f>ROUND(Source!AE79*Source!I79, 2)</f>
        <v>2.23</v>
      </c>
      <c r="I139" s="26"/>
      <c r="J139" s="26">
        <f>IF(Source!BS79&lt;&gt; 0, Source!BS79, 1)</f>
        <v>1</v>
      </c>
      <c r="K139" s="29">
        <f>Source!R79</f>
        <v>2.23</v>
      </c>
      <c r="L139" s="28"/>
      <c r="R139">
        <f>H139</f>
        <v>2.23</v>
      </c>
    </row>
    <row r="140" spans="1:26" ht="14.25" x14ac:dyDescent="0.2">
      <c r="A140" s="42"/>
      <c r="B140" s="43"/>
      <c r="C140" s="43" t="s">
        <v>735</v>
      </c>
      <c r="D140" s="24"/>
      <c r="E140" s="11"/>
      <c r="F140" s="25">
        <f>Source!AL79</f>
        <v>1.81</v>
      </c>
      <c r="G140" s="26" t="str">
        <f>Source!DD79</f>
        <v/>
      </c>
      <c r="H140" s="27">
        <f>ROUND(Source!AC79*Source!I79, 2)</f>
        <v>0.24</v>
      </c>
      <c r="I140" s="26"/>
      <c r="J140" s="26">
        <f>IF(Source!BC79&lt;&gt; 0, Source!BC79, 1)</f>
        <v>1</v>
      </c>
      <c r="K140" s="27">
        <f>Source!P79</f>
        <v>0.24</v>
      </c>
      <c r="L140" s="28"/>
    </row>
    <row r="141" spans="1:26" ht="14.25" x14ac:dyDescent="0.2">
      <c r="A141" s="42"/>
      <c r="B141" s="43"/>
      <c r="C141" s="43" t="s">
        <v>730</v>
      </c>
      <c r="D141" s="24" t="s">
        <v>731</v>
      </c>
      <c r="E141" s="11">
        <f>Source!BZ79</f>
        <v>79</v>
      </c>
      <c r="F141" s="46"/>
      <c r="G141" s="26"/>
      <c r="H141" s="27">
        <f>SUM(S135:S145)</f>
        <v>91.17</v>
      </c>
      <c r="I141" s="30"/>
      <c r="J141" s="23">
        <f>Source!AT79</f>
        <v>79</v>
      </c>
      <c r="K141" s="27">
        <f>SUM(T135:T145)</f>
        <v>91.17</v>
      </c>
      <c r="L141" s="28"/>
    </row>
    <row r="142" spans="1:26" ht="14.25" x14ac:dyDescent="0.2">
      <c r="A142" s="42"/>
      <c r="B142" s="43"/>
      <c r="C142" s="43" t="s">
        <v>732</v>
      </c>
      <c r="D142" s="24" t="s">
        <v>731</v>
      </c>
      <c r="E142" s="11">
        <f>Source!CA79</f>
        <v>50</v>
      </c>
      <c r="F142" s="46"/>
      <c r="G142" s="26"/>
      <c r="H142" s="27">
        <f>SUM(U135:U145)</f>
        <v>57.7</v>
      </c>
      <c r="I142" s="30"/>
      <c r="J142" s="23">
        <f>Source!AU79</f>
        <v>50</v>
      </c>
      <c r="K142" s="27">
        <f>SUM(V135:V145)</f>
        <v>57.7</v>
      </c>
      <c r="L142" s="28"/>
    </row>
    <row r="143" spans="1:26" ht="14.25" x14ac:dyDescent="0.2">
      <c r="A143" s="42"/>
      <c r="B143" s="43"/>
      <c r="C143" s="43" t="s">
        <v>733</v>
      </c>
      <c r="D143" s="24" t="s">
        <v>734</v>
      </c>
      <c r="E143" s="11">
        <f>Source!AQ79</f>
        <v>87</v>
      </c>
      <c r="F143" s="25"/>
      <c r="G143" s="26" t="str">
        <f>Source!DI79</f>
        <v>)*1,15</v>
      </c>
      <c r="H143" s="27"/>
      <c r="I143" s="26"/>
      <c r="J143" s="26"/>
      <c r="K143" s="27"/>
      <c r="L143" s="31">
        <f>Source!U79</f>
        <v>13.376685</v>
      </c>
    </row>
    <row r="144" spans="1:26" ht="28.5" x14ac:dyDescent="0.2">
      <c r="A144" s="42" t="str">
        <f>Source!E81</f>
        <v>13,1</v>
      </c>
      <c r="B144" s="43" t="str">
        <f>Source!F81</f>
        <v>04.3.02.05-0002</v>
      </c>
      <c r="C144" s="43" t="str">
        <f>Source!G81</f>
        <v>Смесь штукатурная «Ротбанд», КНАУФ</v>
      </c>
      <c r="D144" s="24" t="str">
        <f>Source!H81</f>
        <v>кг</v>
      </c>
      <c r="E144" s="11">
        <f>Source!I81</f>
        <v>165.11949999999999</v>
      </c>
      <c r="F144" s="25">
        <f>Source!AL81+Source!AM81+Source!AO81</f>
        <v>2.0699999999999998</v>
      </c>
      <c r="G144" s="41" t="s">
        <v>6</v>
      </c>
      <c r="H144" s="27">
        <f>ROUND(Source!AC81*Source!I81, 2)+ROUND(Source!AD81*Source!I81, 2)+ROUND(Source!AF81*Source!I81, 2)</f>
        <v>341.8</v>
      </c>
      <c r="I144" s="26"/>
      <c r="J144" s="26">
        <f>IF(Source!BC81&lt;&gt; 0, Source!BC81, 1)</f>
        <v>1</v>
      </c>
      <c r="K144" s="27">
        <f>Source!O81</f>
        <v>341.8</v>
      </c>
      <c r="L144" s="28"/>
      <c r="S144">
        <f>ROUND((Source!FX81/100)*((ROUND(Source!AF81*Source!I81, 2)+ROUND(Source!AE81*Source!I81, 2))), 2)</f>
        <v>0</v>
      </c>
      <c r="T144">
        <f>Source!X81</f>
        <v>0</v>
      </c>
      <c r="U144">
        <f>ROUND((Source!FY81/100)*((ROUND(Source!AF81*Source!I81, 2)+ROUND(Source!AE81*Source!I81, 2))), 2)</f>
        <v>0</v>
      </c>
      <c r="V144">
        <f>Source!Y81</f>
        <v>0</v>
      </c>
      <c r="W144">
        <f>IF(Source!BI81&lt;=1,H144, 0)</f>
        <v>341.8</v>
      </c>
      <c r="X144">
        <f>IF(Source!BI81=2,H144, 0)</f>
        <v>0</v>
      </c>
      <c r="Y144">
        <f>IF(Source!BI81=3,H144, 0)</f>
        <v>0</v>
      </c>
      <c r="Z144">
        <f>IF(Source!BI81=4,H144, 0)</f>
        <v>0</v>
      </c>
    </row>
    <row r="145" spans="1:26" ht="28.5" x14ac:dyDescent="0.2">
      <c r="A145" s="44" t="str">
        <f>Source!E83</f>
        <v>13,2</v>
      </c>
      <c r="B145" s="45" t="str">
        <f>Source!F83</f>
        <v>14.3.01.01-0001</v>
      </c>
      <c r="C145" s="45" t="str">
        <f>Source!G83</f>
        <v>Грунтовка: «Бетоконтакт», КНАУФ</v>
      </c>
      <c r="D145" s="32" t="str">
        <f>Source!H83</f>
        <v>кг</v>
      </c>
      <c r="E145" s="33">
        <f>Source!I83</f>
        <v>1.7381</v>
      </c>
      <c r="F145" s="34">
        <f>Source!AL83+Source!AM83+Source!AO83</f>
        <v>15.09</v>
      </c>
      <c r="G145" s="35" t="s">
        <v>6</v>
      </c>
      <c r="H145" s="36">
        <f>ROUND(Source!AC83*Source!I83, 2)+ROUND(Source!AD83*Source!I83, 2)+ROUND(Source!AF83*Source!I83, 2)</f>
        <v>26.23</v>
      </c>
      <c r="I145" s="37"/>
      <c r="J145" s="37">
        <f>IF(Source!BC83&lt;&gt; 0, Source!BC83, 1)</f>
        <v>1</v>
      </c>
      <c r="K145" s="36">
        <f>Source!O83</f>
        <v>26.23</v>
      </c>
      <c r="L145" s="38"/>
      <c r="S145">
        <f>ROUND((Source!FX83/100)*((ROUND(Source!AF83*Source!I83, 2)+ROUND(Source!AE83*Source!I83, 2))), 2)</f>
        <v>0</v>
      </c>
      <c r="T145">
        <f>Source!X83</f>
        <v>0</v>
      </c>
      <c r="U145">
        <f>ROUND((Source!FY83/100)*((ROUND(Source!AF83*Source!I83, 2)+ROUND(Source!AE83*Source!I83, 2))), 2)</f>
        <v>0</v>
      </c>
      <c r="V145">
        <f>Source!Y83</f>
        <v>0</v>
      </c>
      <c r="W145">
        <f>IF(Source!BI83&lt;=1,H145, 0)</f>
        <v>26.23</v>
      </c>
      <c r="X145">
        <f>IF(Source!BI83=2,H145, 0)</f>
        <v>0</v>
      </c>
      <c r="Y145">
        <f>IF(Source!BI83=3,H145, 0)</f>
        <v>0</v>
      </c>
      <c r="Z145">
        <f>IF(Source!BI83=4,H145, 0)</f>
        <v>0</v>
      </c>
    </row>
    <row r="146" spans="1:26" ht="15" x14ac:dyDescent="0.25">
      <c r="G146" s="49">
        <f>H137+H138+H140+H141+H142+SUM(H144:H145)</f>
        <v>633.97</v>
      </c>
      <c r="H146" s="49"/>
      <c r="J146" s="49">
        <f>K137+K138+K140+K141+K142+SUM(K144:K145)</f>
        <v>633.97</v>
      </c>
      <c r="K146" s="49"/>
      <c r="L146" s="39">
        <f>Source!U79</f>
        <v>13.376685</v>
      </c>
      <c r="O146" s="21">
        <f>G146</f>
        <v>633.97</v>
      </c>
      <c r="P146" s="21">
        <f>J146</f>
        <v>633.97</v>
      </c>
      <c r="Q146" s="21">
        <f>L146</f>
        <v>13.376685</v>
      </c>
      <c r="W146">
        <f>IF(Source!BI79&lt;=1,H137+H138+H140+H141+H142, 0)</f>
        <v>265.94</v>
      </c>
      <c r="X146">
        <f>IF(Source!BI79=2,H137+H138+H140+H141+H142, 0)</f>
        <v>0</v>
      </c>
      <c r="Y146">
        <f>IF(Source!BI79=3,H137+H138+H140+H141+H142, 0)</f>
        <v>0</v>
      </c>
      <c r="Z146">
        <f>IF(Source!BI79=4,H137+H138+H140+H141+H142, 0)</f>
        <v>0</v>
      </c>
    </row>
    <row r="147" spans="1:26" ht="57" x14ac:dyDescent="0.2">
      <c r="A147" s="42" t="str">
        <f>Source!E85</f>
        <v>14</v>
      </c>
      <c r="B147" s="43" t="str">
        <f>Source!F85</f>
        <v>15-07-003-02</v>
      </c>
      <c r="C147" s="43" t="str">
        <f>Source!G85</f>
        <v>Грунтование водно-дисперсионной грунтовкой "Нортекс-Грунт" поверхностей пористых (камень, кирпич, бетон и т д)</v>
      </c>
      <c r="D147" s="24" t="str">
        <f>Source!H85</f>
        <v>100 м2</v>
      </c>
      <c r="E147" s="11">
        <f>Source!I85</f>
        <v>0.44569999999999999</v>
      </c>
      <c r="F147" s="25">
        <f>Source!AL85+Source!AM85+Source!AO85</f>
        <v>268.3</v>
      </c>
      <c r="G147" s="26"/>
      <c r="H147" s="27"/>
      <c r="I147" s="26" t="str">
        <f>Source!BO85</f>
        <v/>
      </c>
      <c r="J147" s="26"/>
      <c r="K147" s="27"/>
      <c r="L147" s="28"/>
      <c r="S147">
        <f>ROUND((Source!FX85/100)*((ROUND(Source!AF85*Source!I85, 2)+ROUND(Source!AE85*Source!I85, 2))), 2)</f>
        <v>22.57</v>
      </c>
      <c r="T147">
        <f>Source!X85</f>
        <v>22.69</v>
      </c>
      <c r="U147">
        <f>ROUND((Source!FY85/100)*((ROUND(Source!AF85*Source!I85, 2)+ROUND(Source!AE85*Source!I85, 2))), 2)</f>
        <v>11.16</v>
      </c>
      <c r="V147">
        <f>Source!Y85</f>
        <v>11.22</v>
      </c>
    </row>
    <row r="148" spans="1:26" x14ac:dyDescent="0.2">
      <c r="C148" s="20" t="str">
        <f>"Объем: "&amp;Source!I85&amp;"=44,57/"&amp;"100"</f>
        <v>Объем: 0,4457=44,57/100</v>
      </c>
    </row>
    <row r="149" spans="1:26" ht="14.25" x14ac:dyDescent="0.2">
      <c r="A149" s="42"/>
      <c r="B149" s="43"/>
      <c r="C149" s="43" t="s">
        <v>728</v>
      </c>
      <c r="D149" s="24"/>
      <c r="E149" s="11"/>
      <c r="F149" s="25">
        <f>Source!AO85</f>
        <v>33.869999999999997</v>
      </c>
      <c r="G149" s="26" t="str">
        <f>Source!DG85</f>
        <v>)*1,15)*1,35</v>
      </c>
      <c r="H149" s="27">
        <f>ROUND(Source!AF85*Source!I85, 2)</f>
        <v>23.44</v>
      </c>
      <c r="I149" s="26"/>
      <c r="J149" s="26">
        <f>IF(Source!BA85&lt;&gt; 0, Source!BA85, 1)</f>
        <v>1</v>
      </c>
      <c r="K149" s="27">
        <f>Source!S85</f>
        <v>23.44</v>
      </c>
      <c r="L149" s="28"/>
      <c r="R149">
        <f>H149</f>
        <v>23.44</v>
      </c>
    </row>
    <row r="150" spans="1:26" ht="14.25" x14ac:dyDescent="0.2">
      <c r="A150" s="42"/>
      <c r="B150" s="43"/>
      <c r="C150" s="43" t="s">
        <v>307</v>
      </c>
      <c r="D150" s="24"/>
      <c r="E150" s="11"/>
      <c r="F150" s="25">
        <f>Source!AM85</f>
        <v>22.14</v>
      </c>
      <c r="G150" s="26" t="str">
        <f>Source!DE85</f>
        <v>)*1,25)*1,35</v>
      </c>
      <c r="H150" s="27">
        <f>ROUND(Source!AD85*Source!I85, 2)</f>
        <v>16.649999999999999</v>
      </c>
      <c r="I150" s="26"/>
      <c r="J150" s="26">
        <f>IF(Source!BB85&lt;&gt; 0, Source!BB85, 1)</f>
        <v>1</v>
      </c>
      <c r="K150" s="27">
        <f>Source!Q85</f>
        <v>16.649999999999999</v>
      </c>
      <c r="L150" s="28"/>
    </row>
    <row r="151" spans="1:26" ht="14.25" x14ac:dyDescent="0.2">
      <c r="A151" s="42"/>
      <c r="B151" s="43"/>
      <c r="C151" s="43" t="s">
        <v>729</v>
      </c>
      <c r="D151" s="24"/>
      <c r="E151" s="11"/>
      <c r="F151" s="25">
        <f>Source!AN85</f>
        <v>0.57999999999999996</v>
      </c>
      <c r="G151" s="26" t="str">
        <f>Source!DF85</f>
        <v>)*1,25)*1,35</v>
      </c>
      <c r="H151" s="29">
        <f>ROUND(Source!AE85*Source!I85, 2)</f>
        <v>0.44</v>
      </c>
      <c r="I151" s="26"/>
      <c r="J151" s="26">
        <f>IF(Source!BS85&lt;&gt; 0, Source!BS85, 1)</f>
        <v>1</v>
      </c>
      <c r="K151" s="29">
        <f>Source!R85</f>
        <v>0.44</v>
      </c>
      <c r="L151" s="28"/>
      <c r="R151">
        <f>H151</f>
        <v>0.44</v>
      </c>
    </row>
    <row r="152" spans="1:26" ht="14.25" x14ac:dyDescent="0.2">
      <c r="A152" s="42"/>
      <c r="B152" s="43"/>
      <c r="C152" s="43" t="s">
        <v>735</v>
      </c>
      <c r="D152" s="24"/>
      <c r="E152" s="11"/>
      <c r="F152" s="25">
        <f>Source!AL85</f>
        <v>212.29</v>
      </c>
      <c r="G152" s="26" t="str">
        <f>Source!DD85</f>
        <v/>
      </c>
      <c r="H152" s="27">
        <f>ROUND(Source!AC85*Source!I85, 2)</f>
        <v>94.62</v>
      </c>
      <c r="I152" s="26"/>
      <c r="J152" s="26">
        <f>IF(Source!BC85&lt;&gt; 0, Source!BC85, 1)</f>
        <v>1</v>
      </c>
      <c r="K152" s="27">
        <f>Source!P85</f>
        <v>94.62</v>
      </c>
      <c r="L152" s="28"/>
    </row>
    <row r="153" spans="1:26" ht="14.25" x14ac:dyDescent="0.2">
      <c r="A153" s="42"/>
      <c r="B153" s="43"/>
      <c r="C153" s="43" t="s">
        <v>730</v>
      </c>
      <c r="D153" s="24" t="s">
        <v>731</v>
      </c>
      <c r="E153" s="11">
        <f>Source!BZ85</f>
        <v>105</v>
      </c>
      <c r="F153" s="50" t="str">
        <f>CONCATENATE(" )", Source!DL85, Source!FT85, "=", Source!FX85)</f>
        <v xml:space="preserve"> )*0,9=94,5</v>
      </c>
      <c r="G153" s="51"/>
      <c r="H153" s="27">
        <f>SUM(S147:S155)</f>
        <v>22.57</v>
      </c>
      <c r="I153" s="30"/>
      <c r="J153" s="23">
        <f>Source!AT85</f>
        <v>95</v>
      </c>
      <c r="K153" s="27">
        <f>SUM(T147:T155)</f>
        <v>22.69</v>
      </c>
      <c r="L153" s="28"/>
    </row>
    <row r="154" spans="1:26" ht="14.25" x14ac:dyDescent="0.2">
      <c r="A154" s="42"/>
      <c r="B154" s="43"/>
      <c r="C154" s="43" t="s">
        <v>732</v>
      </c>
      <c r="D154" s="24" t="s">
        <v>731</v>
      </c>
      <c r="E154" s="11">
        <f>Source!CA85</f>
        <v>55</v>
      </c>
      <c r="F154" s="50" t="str">
        <f>CONCATENATE(" )", Source!DM85, Source!FU85, "=", Source!FY85)</f>
        <v xml:space="preserve"> )*0,85=46,75</v>
      </c>
      <c r="G154" s="51"/>
      <c r="H154" s="27">
        <f>SUM(U147:U155)</f>
        <v>11.16</v>
      </c>
      <c r="I154" s="30"/>
      <c r="J154" s="23">
        <f>Source!AU85</f>
        <v>47</v>
      </c>
      <c r="K154" s="27">
        <f>SUM(V147:V155)</f>
        <v>11.22</v>
      </c>
      <c r="L154" s="28"/>
    </row>
    <row r="155" spans="1:26" ht="14.25" x14ac:dyDescent="0.2">
      <c r="A155" s="44"/>
      <c r="B155" s="45"/>
      <c r="C155" s="45" t="s">
        <v>733</v>
      </c>
      <c r="D155" s="32" t="s">
        <v>734</v>
      </c>
      <c r="E155" s="33">
        <f>Source!AQ85</f>
        <v>3.69</v>
      </c>
      <c r="F155" s="34"/>
      <c r="G155" s="37" t="str">
        <f>Source!DI85</f>
        <v>)*1,15)*1,35</v>
      </c>
      <c r="H155" s="36"/>
      <c r="I155" s="37"/>
      <c r="J155" s="37"/>
      <c r="K155" s="36"/>
      <c r="L155" s="40">
        <f>Source!U85</f>
        <v>2.5532927325000001</v>
      </c>
    </row>
    <row r="156" spans="1:26" ht="15" x14ac:dyDescent="0.25">
      <c r="G156" s="49">
        <f>H149+H150+H152+H153+H154</f>
        <v>168.44</v>
      </c>
      <c r="H156" s="49"/>
      <c r="J156" s="49">
        <f>K149+K150+K152+K153+K154</f>
        <v>168.62</v>
      </c>
      <c r="K156" s="49"/>
      <c r="L156" s="39">
        <f>Source!U85</f>
        <v>2.5532927325000001</v>
      </c>
      <c r="O156" s="21">
        <f>G156</f>
        <v>168.44</v>
      </c>
      <c r="P156" s="21">
        <f>J156</f>
        <v>168.62</v>
      </c>
      <c r="Q156" s="21">
        <f>L156</f>
        <v>2.5532927325000001</v>
      </c>
      <c r="W156">
        <f>IF(Source!BI85&lt;=1,H149+H150+H152+H153+H154, 0)</f>
        <v>168.44</v>
      </c>
      <c r="X156">
        <f>IF(Source!BI85=2,H149+H150+H152+H153+H154, 0)</f>
        <v>0</v>
      </c>
      <c r="Y156">
        <f>IF(Source!BI85=3,H149+H150+H152+H153+H154, 0)</f>
        <v>0</v>
      </c>
      <c r="Z156">
        <f>IF(Source!BI85=4,H149+H150+H152+H153+H154, 0)</f>
        <v>0</v>
      </c>
    </row>
    <row r="157" spans="1:26" ht="28.5" x14ac:dyDescent="0.2">
      <c r="A157" s="42" t="str">
        <f>Source!E87</f>
        <v>15</v>
      </c>
      <c r="B157" s="43" t="str">
        <f>Source!F87</f>
        <v>57-10-3</v>
      </c>
      <c r="C157" s="43" t="str">
        <f>Source!G87</f>
        <v>Заделка выбоин в полах цементных площадью до 1,0 м2</v>
      </c>
      <c r="D157" s="24" t="str">
        <f>Source!H87</f>
        <v>100 мест</v>
      </c>
      <c r="E157" s="11">
        <f>Source!I87</f>
        <v>0.06</v>
      </c>
      <c r="F157" s="25">
        <f>Source!AL87+Source!AM87+Source!AO87</f>
        <v>1106.8800000000001</v>
      </c>
      <c r="G157" s="26"/>
      <c r="H157" s="27"/>
      <c r="I157" s="26" t="str">
        <f>Source!BO87</f>
        <v/>
      </c>
      <c r="J157" s="26"/>
      <c r="K157" s="27"/>
      <c r="L157" s="28"/>
      <c r="S157">
        <f>ROUND((Source!FX87/100)*((ROUND(Source!AF87*Source!I87, 2)+ROUND(Source!AE87*Source!I87, 2))), 2)</f>
        <v>58.5</v>
      </c>
      <c r="T157">
        <f>Source!X87</f>
        <v>58.5</v>
      </c>
      <c r="U157">
        <f>ROUND((Source!FY87/100)*((ROUND(Source!AF87*Source!I87, 2)+ROUND(Source!AE87*Source!I87, 2))), 2)</f>
        <v>49.72</v>
      </c>
      <c r="V157">
        <f>Source!Y87</f>
        <v>49.72</v>
      </c>
    </row>
    <row r="158" spans="1:26" x14ac:dyDescent="0.2">
      <c r="C158" s="20" t="str">
        <f>"Объем: "&amp;Source!I87&amp;"=6/"&amp;"100"</f>
        <v>Объем: 0,06=6/100</v>
      </c>
    </row>
    <row r="159" spans="1:26" ht="14.25" x14ac:dyDescent="0.2">
      <c r="A159" s="42"/>
      <c r="B159" s="43"/>
      <c r="C159" s="43" t="s">
        <v>728</v>
      </c>
      <c r="D159" s="24"/>
      <c r="E159" s="11"/>
      <c r="F159" s="25">
        <f>Source!AO87</f>
        <v>1059.68</v>
      </c>
      <c r="G159" s="26" t="str">
        <f>Source!DG87</f>
        <v>)*1,15</v>
      </c>
      <c r="H159" s="27">
        <f>ROUND(Source!AF87*Source!I87, 2)</f>
        <v>73.12</v>
      </c>
      <c r="I159" s="26"/>
      <c r="J159" s="26">
        <f>IF(Source!BA87&lt;&gt; 0, Source!BA87, 1)</f>
        <v>1</v>
      </c>
      <c r="K159" s="27">
        <f>Source!S87</f>
        <v>73.12</v>
      </c>
      <c r="L159" s="28"/>
      <c r="R159">
        <f>H159</f>
        <v>73.12</v>
      </c>
    </row>
    <row r="160" spans="1:26" ht="14.25" x14ac:dyDescent="0.2">
      <c r="A160" s="42"/>
      <c r="B160" s="43"/>
      <c r="C160" s="43" t="s">
        <v>307</v>
      </c>
      <c r="D160" s="24"/>
      <c r="E160" s="11"/>
      <c r="F160" s="25">
        <f>Source!AM87</f>
        <v>46.96</v>
      </c>
      <c r="G160" s="26" t="str">
        <f>Source!DE87</f>
        <v>)*1,15</v>
      </c>
      <c r="H160" s="27">
        <f>ROUND(Source!AD87*Source!I87, 2)</f>
        <v>3.24</v>
      </c>
      <c r="I160" s="26"/>
      <c r="J160" s="26">
        <f>IF(Source!BB87&lt;&gt; 0, Source!BB87, 1)</f>
        <v>1</v>
      </c>
      <c r="K160" s="27">
        <f>Source!Q87</f>
        <v>3.24</v>
      </c>
      <c r="L160" s="28"/>
    </row>
    <row r="161" spans="1:26" ht="14.25" x14ac:dyDescent="0.2">
      <c r="A161" s="42"/>
      <c r="B161" s="43"/>
      <c r="C161" s="43" t="s">
        <v>735</v>
      </c>
      <c r="D161" s="24"/>
      <c r="E161" s="11"/>
      <c r="F161" s="25">
        <f>Source!AL87</f>
        <v>0.24</v>
      </c>
      <c r="G161" s="26" t="str">
        <f>Source!DD87</f>
        <v/>
      </c>
      <c r="H161" s="27">
        <f>ROUND(Source!AC87*Source!I87, 2)</f>
        <v>0.01</v>
      </c>
      <c r="I161" s="26"/>
      <c r="J161" s="26">
        <f>IF(Source!BC87&lt;&gt; 0, Source!BC87, 1)</f>
        <v>1</v>
      </c>
      <c r="K161" s="27">
        <f>Source!P87</f>
        <v>0.01</v>
      </c>
      <c r="L161" s="28"/>
    </row>
    <row r="162" spans="1:26" ht="14.25" x14ac:dyDescent="0.2">
      <c r="A162" s="42"/>
      <c r="B162" s="43"/>
      <c r="C162" s="43" t="s">
        <v>730</v>
      </c>
      <c r="D162" s="24" t="s">
        <v>731</v>
      </c>
      <c r="E162" s="11">
        <f>Source!BZ87</f>
        <v>80</v>
      </c>
      <c r="F162" s="46"/>
      <c r="G162" s="26"/>
      <c r="H162" s="27">
        <f>SUM(S157:S167)</f>
        <v>58.5</v>
      </c>
      <c r="I162" s="30"/>
      <c r="J162" s="23">
        <f>Source!AT87</f>
        <v>80</v>
      </c>
      <c r="K162" s="27">
        <f>SUM(T157:T167)</f>
        <v>58.5</v>
      </c>
      <c r="L162" s="28"/>
    </row>
    <row r="163" spans="1:26" ht="14.25" x14ac:dyDescent="0.2">
      <c r="A163" s="42"/>
      <c r="B163" s="43"/>
      <c r="C163" s="43" t="s">
        <v>732</v>
      </c>
      <c r="D163" s="24" t="s">
        <v>731</v>
      </c>
      <c r="E163" s="11">
        <f>Source!CA87</f>
        <v>68</v>
      </c>
      <c r="F163" s="46"/>
      <c r="G163" s="26"/>
      <c r="H163" s="27">
        <f>SUM(U157:U167)</f>
        <v>49.72</v>
      </c>
      <c r="I163" s="30"/>
      <c r="J163" s="23">
        <f>Source!AU87</f>
        <v>68</v>
      </c>
      <c r="K163" s="27">
        <f>SUM(V157:V167)</f>
        <v>49.72</v>
      </c>
      <c r="L163" s="28"/>
    </row>
    <row r="164" spans="1:26" ht="14.25" x14ac:dyDescent="0.2">
      <c r="A164" s="42"/>
      <c r="B164" s="43"/>
      <c r="C164" s="43" t="s">
        <v>733</v>
      </c>
      <c r="D164" s="24" t="s">
        <v>734</v>
      </c>
      <c r="E164" s="11">
        <f>Source!AQ87</f>
        <v>124.23</v>
      </c>
      <c r="F164" s="25"/>
      <c r="G164" s="26" t="str">
        <f>Source!DI87</f>
        <v>)*1,15</v>
      </c>
      <c r="H164" s="27"/>
      <c r="I164" s="26"/>
      <c r="J164" s="26"/>
      <c r="K164" s="27"/>
      <c r="L164" s="31">
        <f>Source!U87</f>
        <v>8.5718699999999988</v>
      </c>
    </row>
    <row r="165" spans="1:26" ht="14.25" x14ac:dyDescent="0.2">
      <c r="A165" s="42" t="str">
        <f>Source!E89</f>
        <v>15,1</v>
      </c>
      <c r="B165" s="43" t="str">
        <f>Source!F89</f>
        <v>01.7.07.07</v>
      </c>
      <c r="C165" s="43" t="str">
        <f>Source!G89</f>
        <v>Строительный мусор</v>
      </c>
      <c r="D165" s="24" t="str">
        <f>Source!H89</f>
        <v>т</v>
      </c>
      <c r="E165" s="11">
        <f>Source!I89</f>
        <v>8.8800000000000004E-2</v>
      </c>
      <c r="F165" s="25">
        <f>Source!AL89+Source!AM89+Source!AO89</f>
        <v>0</v>
      </c>
      <c r="G165" s="41" t="s">
        <v>6</v>
      </c>
      <c r="H165" s="27">
        <f>ROUND(Source!AC89*Source!I89, 2)+ROUND(Source!AD89*Source!I89, 2)+ROUND(Source!AF89*Source!I89, 2)</f>
        <v>0</v>
      </c>
      <c r="I165" s="26"/>
      <c r="J165" s="26">
        <f>IF(Source!BC89&lt;&gt; 0, Source!BC89, 1)</f>
        <v>1</v>
      </c>
      <c r="K165" s="27">
        <f>Source!O89</f>
        <v>0</v>
      </c>
      <c r="L165" s="28"/>
      <c r="S165">
        <f>ROUND((Source!FX89/100)*((ROUND(Source!AF89*Source!I89, 2)+ROUND(Source!AE89*Source!I89, 2))), 2)</f>
        <v>0</v>
      </c>
      <c r="T165">
        <f>Source!X89</f>
        <v>0</v>
      </c>
      <c r="U165">
        <f>ROUND((Source!FY89/100)*((ROUND(Source!AF89*Source!I89, 2)+ROUND(Source!AE89*Source!I89, 2))), 2)</f>
        <v>0</v>
      </c>
      <c r="V165">
        <f>Source!Y89</f>
        <v>0</v>
      </c>
      <c r="W165">
        <f>IF(Source!BI89&lt;=1,H165, 0)</f>
        <v>0</v>
      </c>
      <c r="X165">
        <f>IF(Source!BI89=2,H165, 0)</f>
        <v>0</v>
      </c>
      <c r="Y165">
        <f>IF(Source!BI89=3,H165, 0)</f>
        <v>0</v>
      </c>
      <c r="Z165">
        <f>IF(Source!BI89=4,H165, 0)</f>
        <v>0</v>
      </c>
    </row>
    <row r="166" spans="1:26" ht="42.75" x14ac:dyDescent="0.2">
      <c r="A166" s="42" t="str">
        <f>Source!E91</f>
        <v>15,2</v>
      </c>
      <c r="B166" s="43" t="str">
        <f>Source!F91</f>
        <v>03.2.02.11-0002</v>
      </c>
      <c r="C166" s="43" t="str">
        <f>Source!G91</f>
        <v>Цемент для работ, где расход цемента указан непосредственно в сборниках элементных сметных норм</v>
      </c>
      <c r="D166" s="24" t="str">
        <f>Source!H91</f>
        <v>т</v>
      </c>
      <c r="E166" s="11">
        <f>Source!I91</f>
        <v>2.7000000000000001E-3</v>
      </c>
      <c r="F166" s="25">
        <f>Source!AL91+Source!AM91+Source!AO91</f>
        <v>220.04</v>
      </c>
      <c r="G166" s="41" t="s">
        <v>6</v>
      </c>
      <c r="H166" s="27">
        <f>ROUND(Source!AC91*Source!I91, 2)+ROUND(Source!AD91*Source!I91, 2)+ROUND(Source!AF91*Source!I91, 2)</f>
        <v>0.59</v>
      </c>
      <c r="I166" s="26"/>
      <c r="J166" s="26">
        <f>IF(Source!BC91&lt;&gt; 0, Source!BC91, 1)</f>
        <v>1</v>
      </c>
      <c r="K166" s="27">
        <f>Source!O91</f>
        <v>0.59</v>
      </c>
      <c r="L166" s="28"/>
      <c r="S166">
        <f>ROUND((Source!FX91/100)*((ROUND(Source!AF91*Source!I91, 2)+ROUND(Source!AE91*Source!I91, 2))), 2)</f>
        <v>0</v>
      </c>
      <c r="T166">
        <f>Source!X91</f>
        <v>0</v>
      </c>
      <c r="U166">
        <f>ROUND((Source!FY91/100)*((ROUND(Source!AF91*Source!I91, 2)+ROUND(Source!AE91*Source!I91, 2))), 2)</f>
        <v>0</v>
      </c>
      <c r="V166">
        <f>Source!Y91</f>
        <v>0</v>
      </c>
      <c r="W166">
        <f>IF(Source!BI91&lt;=1,H166, 0)</f>
        <v>0.59</v>
      </c>
      <c r="X166">
        <f>IF(Source!BI91=2,H166, 0)</f>
        <v>0</v>
      </c>
      <c r="Y166">
        <f>IF(Source!BI91=3,H166, 0)</f>
        <v>0</v>
      </c>
      <c r="Z166">
        <f>IF(Source!BI91=4,H166, 0)</f>
        <v>0</v>
      </c>
    </row>
    <row r="167" spans="1:26" ht="28.5" x14ac:dyDescent="0.2">
      <c r="A167" s="44" t="str">
        <f>Source!E93</f>
        <v>15,3</v>
      </c>
      <c r="B167" s="45" t="str">
        <f>Source!F93</f>
        <v>04.3.01.09-0014</v>
      </c>
      <c r="C167" s="45" t="str">
        <f>Source!G93</f>
        <v>Раствор готовый кладочный цементный марки 100</v>
      </c>
      <c r="D167" s="32" t="str">
        <f>Source!H93</f>
        <v>м3</v>
      </c>
      <c r="E167" s="33">
        <f>Source!I93</f>
        <v>0.12839999999999999</v>
      </c>
      <c r="F167" s="34">
        <f>Source!AL93+Source!AM93+Source!AO93</f>
        <v>519.79999999999995</v>
      </c>
      <c r="G167" s="35" t="s">
        <v>6</v>
      </c>
      <c r="H167" s="36">
        <f>ROUND(Source!AC93*Source!I93, 2)+ROUND(Source!AD93*Source!I93, 2)+ROUND(Source!AF93*Source!I93, 2)</f>
        <v>66.739999999999995</v>
      </c>
      <c r="I167" s="37"/>
      <c r="J167" s="37">
        <f>IF(Source!BC93&lt;&gt; 0, Source!BC93, 1)</f>
        <v>1</v>
      </c>
      <c r="K167" s="36">
        <f>Source!O93</f>
        <v>66.739999999999995</v>
      </c>
      <c r="L167" s="38"/>
      <c r="S167">
        <f>ROUND((Source!FX93/100)*((ROUND(Source!AF93*Source!I93, 2)+ROUND(Source!AE93*Source!I93, 2))), 2)</f>
        <v>0</v>
      </c>
      <c r="T167">
        <f>Source!X93</f>
        <v>0</v>
      </c>
      <c r="U167">
        <f>ROUND((Source!FY93/100)*((ROUND(Source!AF93*Source!I93, 2)+ROUND(Source!AE93*Source!I93, 2))), 2)</f>
        <v>0</v>
      </c>
      <c r="V167">
        <f>Source!Y93</f>
        <v>0</v>
      </c>
      <c r="W167">
        <f>IF(Source!BI93&lt;=1,H167, 0)</f>
        <v>66.739999999999995</v>
      </c>
      <c r="X167">
        <f>IF(Source!BI93=2,H167, 0)</f>
        <v>0</v>
      </c>
      <c r="Y167">
        <f>IF(Source!BI93=3,H167, 0)</f>
        <v>0</v>
      </c>
      <c r="Z167">
        <f>IF(Source!BI93=4,H167, 0)</f>
        <v>0</v>
      </c>
    </row>
    <row r="168" spans="1:26" ht="15" x14ac:dyDescent="0.25">
      <c r="G168" s="49">
        <f>H159+H160+H161+H162+H163+SUM(H165:H167)</f>
        <v>251.92000000000002</v>
      </c>
      <c r="H168" s="49"/>
      <c r="J168" s="49">
        <f>K159+K160+K161+K162+K163+SUM(K165:K167)</f>
        <v>251.92000000000002</v>
      </c>
      <c r="K168" s="49"/>
      <c r="L168" s="39">
        <f>Source!U87</f>
        <v>8.5718699999999988</v>
      </c>
      <c r="O168" s="21">
        <f>G168</f>
        <v>251.92000000000002</v>
      </c>
      <c r="P168" s="21">
        <f>J168</f>
        <v>251.92000000000002</v>
      </c>
      <c r="Q168" s="21">
        <f>L168</f>
        <v>8.5718699999999988</v>
      </c>
      <c r="W168">
        <f>IF(Source!BI87&lt;=1,H159+H160+H161+H162+H163, 0)</f>
        <v>184.59</v>
      </c>
      <c r="X168">
        <f>IF(Source!BI87=2,H159+H160+H161+H162+H163, 0)</f>
        <v>0</v>
      </c>
      <c r="Y168">
        <f>IF(Source!BI87=3,H159+H160+H161+H162+H163, 0)</f>
        <v>0</v>
      </c>
      <c r="Z168">
        <f>IF(Source!BI87=4,H159+H160+H161+H162+H163, 0)</f>
        <v>0</v>
      </c>
    </row>
    <row r="169" spans="1:26" ht="28.5" x14ac:dyDescent="0.2">
      <c r="A169" s="42" t="str">
        <f>Source!E95</f>
        <v>16</v>
      </c>
      <c r="B169" s="43" t="str">
        <f>Source!F95</f>
        <v>11-01-047-01</v>
      </c>
      <c r="C169" s="43" t="str">
        <f>Source!G95</f>
        <v>Устройство покрытий из плит керамогранитных размером 30х30 см</v>
      </c>
      <c r="D169" s="24" t="str">
        <f>Source!H95</f>
        <v>100 м2</v>
      </c>
      <c r="E169" s="11">
        <f>Source!I95</f>
        <v>0.44569999999999999</v>
      </c>
      <c r="F169" s="25">
        <f>Source!AL95+Source!AM95+Source!AO95</f>
        <v>21576.86</v>
      </c>
      <c r="G169" s="26"/>
      <c r="H169" s="27"/>
      <c r="I169" s="26" t="str">
        <f>Source!BO95</f>
        <v/>
      </c>
      <c r="J169" s="26"/>
      <c r="K169" s="27"/>
      <c r="L169" s="28"/>
      <c r="S169">
        <f>ROUND((Source!FX95/100)*((ROUND(Source!AF95*Source!I95, 2)+ROUND(Source!AE95*Source!I95, 2))), 2)</f>
        <v>2092.7600000000002</v>
      </c>
      <c r="T169">
        <f>Source!X95</f>
        <v>2098.4299999999998</v>
      </c>
      <c r="U169">
        <f>ROUND((Source!FY95/100)*((ROUND(Source!AF95*Source!I95, 2)+ROUND(Source!AE95*Source!I95, 2))), 2)</f>
        <v>1205.18</v>
      </c>
      <c r="V169">
        <f>Source!Y95</f>
        <v>1209.9100000000001</v>
      </c>
    </row>
    <row r="170" spans="1:26" x14ac:dyDescent="0.2">
      <c r="C170" s="20" t="str">
        <f>"Объем: "&amp;Source!I95&amp;"=44,57/"&amp;"100"</f>
        <v>Объем: 0,4457=44,57/100</v>
      </c>
    </row>
    <row r="171" spans="1:26" ht="14.25" x14ac:dyDescent="0.2">
      <c r="A171" s="42"/>
      <c r="B171" s="43"/>
      <c r="C171" s="43" t="s">
        <v>728</v>
      </c>
      <c r="D171" s="24"/>
      <c r="E171" s="11"/>
      <c r="F171" s="25">
        <f>Source!AO95</f>
        <v>2713.07</v>
      </c>
      <c r="G171" s="26" t="str">
        <f>Source!DG95</f>
        <v>)*1,15)*1,35</v>
      </c>
      <c r="H171" s="27">
        <f>ROUND(Source!AF95*Source!I95, 2)</f>
        <v>1877.31</v>
      </c>
      <c r="I171" s="26"/>
      <c r="J171" s="26">
        <f>IF(Source!BA95&lt;&gt; 0, Source!BA95, 1)</f>
        <v>1</v>
      </c>
      <c r="K171" s="27">
        <f>Source!S95</f>
        <v>1877.31</v>
      </c>
      <c r="L171" s="28"/>
      <c r="R171">
        <f>H171</f>
        <v>1877.31</v>
      </c>
    </row>
    <row r="172" spans="1:26" ht="14.25" x14ac:dyDescent="0.2">
      <c r="A172" s="42"/>
      <c r="B172" s="43"/>
      <c r="C172" s="43" t="s">
        <v>307</v>
      </c>
      <c r="D172" s="24"/>
      <c r="E172" s="11"/>
      <c r="F172" s="25">
        <f>Source!AM95</f>
        <v>24.15</v>
      </c>
      <c r="G172" s="26" t="str">
        <f>Source!DE95</f>
        <v>)*1,25)*1,35</v>
      </c>
      <c r="H172" s="27">
        <f>ROUND(Source!AD95*Source!I95, 2)</f>
        <v>18.16</v>
      </c>
      <c r="I172" s="26"/>
      <c r="J172" s="26">
        <f>IF(Source!BB95&lt;&gt; 0, Source!BB95, 1)</f>
        <v>1</v>
      </c>
      <c r="K172" s="27">
        <f>Source!Q95</f>
        <v>18.16</v>
      </c>
      <c r="L172" s="28"/>
    </row>
    <row r="173" spans="1:26" ht="14.25" x14ac:dyDescent="0.2">
      <c r="A173" s="42"/>
      <c r="B173" s="43"/>
      <c r="C173" s="43" t="s">
        <v>729</v>
      </c>
      <c r="D173" s="24"/>
      <c r="E173" s="11"/>
      <c r="F173" s="25">
        <f>Source!AN95</f>
        <v>17.510000000000002</v>
      </c>
      <c r="G173" s="26" t="str">
        <f>Source!DF95</f>
        <v>)*1,25)*1,35</v>
      </c>
      <c r="H173" s="29">
        <f>ROUND(Source!AE95*Source!I95, 2)</f>
        <v>13.17</v>
      </c>
      <c r="I173" s="26"/>
      <c r="J173" s="26">
        <f>IF(Source!BS95&lt;&gt; 0, Source!BS95, 1)</f>
        <v>1</v>
      </c>
      <c r="K173" s="29">
        <f>Source!R95</f>
        <v>13.17</v>
      </c>
      <c r="L173" s="28"/>
      <c r="R173">
        <f>H173</f>
        <v>13.17</v>
      </c>
    </row>
    <row r="174" spans="1:26" ht="14.25" x14ac:dyDescent="0.2">
      <c r="A174" s="42"/>
      <c r="B174" s="43"/>
      <c r="C174" s="43" t="s">
        <v>735</v>
      </c>
      <c r="D174" s="24"/>
      <c r="E174" s="11"/>
      <c r="F174" s="25">
        <f>Source!AL95</f>
        <v>18839.64</v>
      </c>
      <c r="G174" s="26" t="str">
        <f>Source!DD95</f>
        <v/>
      </c>
      <c r="H174" s="27">
        <f>ROUND(Source!AC95*Source!I95, 2)</f>
        <v>8396.83</v>
      </c>
      <c r="I174" s="26"/>
      <c r="J174" s="26">
        <f>IF(Source!BC95&lt;&gt; 0, Source!BC95, 1)</f>
        <v>1</v>
      </c>
      <c r="K174" s="27">
        <f>Source!P95</f>
        <v>8396.83</v>
      </c>
      <c r="L174" s="28"/>
    </row>
    <row r="175" spans="1:26" ht="14.25" x14ac:dyDescent="0.2">
      <c r="A175" s="42"/>
      <c r="B175" s="43"/>
      <c r="C175" s="43" t="s">
        <v>730</v>
      </c>
      <c r="D175" s="24" t="s">
        <v>731</v>
      </c>
      <c r="E175" s="11">
        <f>Source!BZ95</f>
        <v>123</v>
      </c>
      <c r="F175" s="50" t="str">
        <f>CONCATENATE(" )", Source!DL95, Source!FT95, "=", Source!FX95)</f>
        <v xml:space="preserve"> )*0,9=110,7</v>
      </c>
      <c r="G175" s="51"/>
      <c r="H175" s="27">
        <f>SUM(S169:S180)</f>
        <v>2092.7600000000002</v>
      </c>
      <c r="I175" s="30"/>
      <c r="J175" s="23">
        <f>Source!AT95</f>
        <v>111</v>
      </c>
      <c r="K175" s="27">
        <f>SUM(T169:T180)</f>
        <v>2098.4299999999998</v>
      </c>
      <c r="L175" s="28"/>
    </row>
    <row r="176" spans="1:26" ht="14.25" x14ac:dyDescent="0.2">
      <c r="A176" s="42"/>
      <c r="B176" s="43"/>
      <c r="C176" s="43" t="s">
        <v>732</v>
      </c>
      <c r="D176" s="24" t="s">
        <v>731</v>
      </c>
      <c r="E176" s="11">
        <f>Source!CA95</f>
        <v>75</v>
      </c>
      <c r="F176" s="50" t="str">
        <f>CONCATENATE(" )", Source!DM95, Source!FU95, "=", Source!FY95)</f>
        <v xml:space="preserve"> )*0,85=63,75</v>
      </c>
      <c r="G176" s="51"/>
      <c r="H176" s="27">
        <f>SUM(U169:U180)</f>
        <v>1205.18</v>
      </c>
      <c r="I176" s="30"/>
      <c r="J176" s="23">
        <f>Source!AU95</f>
        <v>64</v>
      </c>
      <c r="K176" s="27">
        <f>SUM(V169:V180)</f>
        <v>1209.9100000000001</v>
      </c>
      <c r="L176" s="28"/>
    </row>
    <row r="177" spans="1:26" ht="14.25" x14ac:dyDescent="0.2">
      <c r="A177" s="42"/>
      <c r="B177" s="43"/>
      <c r="C177" s="43" t="s">
        <v>733</v>
      </c>
      <c r="D177" s="24" t="s">
        <v>734</v>
      </c>
      <c r="E177" s="11">
        <f>Source!AQ95</f>
        <v>310.42</v>
      </c>
      <c r="F177" s="25"/>
      <c r="G177" s="26" t="str">
        <f>Source!DI95</f>
        <v>)*1,15)*1,35</v>
      </c>
      <c r="H177" s="27"/>
      <c r="I177" s="26"/>
      <c r="J177" s="26"/>
      <c r="K177" s="27"/>
      <c r="L177" s="31">
        <f>Source!U95</f>
        <v>214.79488618500002</v>
      </c>
    </row>
    <row r="178" spans="1:26" ht="28.5" x14ac:dyDescent="0.2">
      <c r="A178" s="42" t="str">
        <f>Source!E97</f>
        <v>16,1</v>
      </c>
      <c r="B178" s="43" t="str">
        <f>Source!F97</f>
        <v>14.4.01.02-0113</v>
      </c>
      <c r="C178" s="43" t="str">
        <f>Source!G97</f>
        <v>Грунтовка акриловая НОРТЕКС-ГРУНТ</v>
      </c>
      <c r="D178" s="24" t="str">
        <f>Source!H97</f>
        <v>кг</v>
      </c>
      <c r="E178" s="11">
        <f>Source!I97</f>
        <v>5.7941000000000003</v>
      </c>
      <c r="F178" s="25">
        <f>Source!AL97+Source!AM97+Source!AO97</f>
        <v>15.25</v>
      </c>
      <c r="G178" s="41" t="s">
        <v>6</v>
      </c>
      <c r="H178" s="27">
        <f>ROUND(Source!AC97*Source!I97, 2)+ROUND(Source!AD97*Source!I97, 2)+ROUND(Source!AF97*Source!I97, 2)</f>
        <v>88.36</v>
      </c>
      <c r="I178" s="26"/>
      <c r="J178" s="26">
        <f>IF(Source!BC97&lt;&gt; 0, Source!BC97, 1)</f>
        <v>1</v>
      </c>
      <c r="K178" s="27">
        <f>Source!O97</f>
        <v>88.36</v>
      </c>
      <c r="L178" s="28"/>
      <c r="S178">
        <f>ROUND((Source!FX97/100)*((ROUND(Source!AF97*Source!I97, 2)+ROUND(Source!AE97*Source!I97, 2))), 2)</f>
        <v>0</v>
      </c>
      <c r="T178">
        <f>Source!X97</f>
        <v>0</v>
      </c>
      <c r="U178">
        <f>ROUND((Source!FY97/100)*((ROUND(Source!AF97*Source!I97, 2)+ROUND(Source!AE97*Source!I97, 2))), 2)</f>
        <v>0</v>
      </c>
      <c r="V178">
        <f>Source!Y97</f>
        <v>0</v>
      </c>
      <c r="W178">
        <f>IF(Source!BI97&lt;=1,H178, 0)</f>
        <v>88.36</v>
      </c>
      <c r="X178">
        <f>IF(Source!BI97=2,H178, 0)</f>
        <v>0</v>
      </c>
      <c r="Y178">
        <f>IF(Source!BI97=3,H178, 0)</f>
        <v>0</v>
      </c>
      <c r="Z178">
        <f>IF(Source!BI97=4,H178, 0)</f>
        <v>0</v>
      </c>
    </row>
    <row r="179" spans="1:26" ht="42.75" x14ac:dyDescent="0.2">
      <c r="A179" s="42" t="str">
        <f>Source!E99</f>
        <v>16,2</v>
      </c>
      <c r="B179" s="43" t="str">
        <f>Source!F99</f>
        <v>06.2.05.03-0003</v>
      </c>
      <c r="C179" s="43" t="str">
        <f>Source!G99</f>
        <v>Гранит керамический многоцветный неполированный, размером 400х400х9 мм</v>
      </c>
      <c r="D179" s="24" t="str">
        <f>Source!H99</f>
        <v>м2</v>
      </c>
      <c r="E179" s="11">
        <f>Source!I99</f>
        <v>-45.461399999999998</v>
      </c>
      <c r="F179" s="25">
        <f>Source!AL99+Source!AM99+Source!AO99</f>
        <v>140.44999999999999</v>
      </c>
      <c r="G179" s="41" t="s">
        <v>6</v>
      </c>
      <c r="H179" s="27">
        <f>ROUND(Source!AC99*Source!I99, 2)+ROUND(Source!AD99*Source!I99, 2)+ROUND(Source!AF99*Source!I99, 2)</f>
        <v>-6385.05</v>
      </c>
      <c r="I179" s="26"/>
      <c r="J179" s="26">
        <f>IF(Source!BC99&lt;&gt; 0, Source!BC99, 1)</f>
        <v>1</v>
      </c>
      <c r="K179" s="27">
        <f>Source!O99</f>
        <v>-6385.05</v>
      </c>
      <c r="L179" s="28"/>
      <c r="S179">
        <f>ROUND((Source!FX99/100)*((ROUND(Source!AF99*Source!I99, 2)+ROUND(Source!AE99*Source!I99, 2))), 2)</f>
        <v>0</v>
      </c>
      <c r="T179">
        <f>Source!X99</f>
        <v>0</v>
      </c>
      <c r="U179">
        <f>ROUND((Source!FY99/100)*((ROUND(Source!AF99*Source!I99, 2)+ROUND(Source!AE99*Source!I99, 2))), 2)</f>
        <v>0</v>
      </c>
      <c r="V179">
        <f>Source!Y99</f>
        <v>0</v>
      </c>
      <c r="W179">
        <f>IF(Source!BI99&lt;=1,H179, 0)</f>
        <v>-6385.05</v>
      </c>
      <c r="X179">
        <f>IF(Source!BI99=2,H179, 0)</f>
        <v>0</v>
      </c>
      <c r="Y179">
        <f>IF(Source!BI99=3,H179, 0)</f>
        <v>0</v>
      </c>
      <c r="Z179">
        <f>IF(Source!BI99=4,H179, 0)</f>
        <v>0</v>
      </c>
    </row>
    <row r="180" spans="1:26" ht="28.5" x14ac:dyDescent="0.2">
      <c r="A180" s="44" t="str">
        <f>Source!E101</f>
        <v>16,3</v>
      </c>
      <c r="B180" s="45" t="str">
        <f>Source!F101</f>
        <v>06.2.05.03-0042</v>
      </c>
      <c r="C180" s="45" t="str">
        <f>Source!G101</f>
        <v>Плитки керамогранитные размером 300х300х8 мм</v>
      </c>
      <c r="D180" s="32" t="str">
        <f>Source!H101</f>
        <v>м2</v>
      </c>
      <c r="E180" s="33">
        <f>Source!I101</f>
        <v>45.461399999999998</v>
      </c>
      <c r="F180" s="34">
        <f>Source!AL101+Source!AM101+Source!AO101</f>
        <v>57.79</v>
      </c>
      <c r="G180" s="35" t="s">
        <v>6</v>
      </c>
      <c r="H180" s="36">
        <f>ROUND(Source!AC101*Source!I101, 2)+ROUND(Source!AD101*Source!I101, 2)+ROUND(Source!AF101*Source!I101, 2)</f>
        <v>2627.21</v>
      </c>
      <c r="I180" s="37"/>
      <c r="J180" s="37">
        <f>IF(Source!BC101&lt;&gt; 0, Source!BC101, 1)</f>
        <v>1</v>
      </c>
      <c r="K180" s="36">
        <f>Source!O101</f>
        <v>2627.21</v>
      </c>
      <c r="L180" s="38"/>
      <c r="S180">
        <f>ROUND((Source!FX101/100)*((ROUND(Source!AF101*Source!I101, 2)+ROUND(Source!AE101*Source!I101, 2))), 2)</f>
        <v>0</v>
      </c>
      <c r="T180">
        <f>Source!X101</f>
        <v>0</v>
      </c>
      <c r="U180">
        <f>ROUND((Source!FY101/100)*((ROUND(Source!AF101*Source!I101, 2)+ROUND(Source!AE101*Source!I101, 2))), 2)</f>
        <v>0</v>
      </c>
      <c r="V180">
        <f>Source!Y101</f>
        <v>0</v>
      </c>
      <c r="W180">
        <f>IF(Source!BI101&lt;=1,H180, 0)</f>
        <v>2627.21</v>
      </c>
      <c r="X180">
        <f>IF(Source!BI101=2,H180, 0)</f>
        <v>0</v>
      </c>
      <c r="Y180">
        <f>IF(Source!BI101=3,H180, 0)</f>
        <v>0</v>
      </c>
      <c r="Z180">
        <f>IF(Source!BI101=4,H180, 0)</f>
        <v>0</v>
      </c>
    </row>
    <row r="181" spans="1:26" ht="15" x14ac:dyDescent="0.25">
      <c r="G181" s="49">
        <f>H171+H172+H174+H175+H176+SUM(H178:H180)</f>
        <v>9920.7599999999984</v>
      </c>
      <c r="H181" s="49"/>
      <c r="J181" s="49">
        <f>K171+K172+K174+K175+K176+SUM(K178:K180)</f>
        <v>9931.16</v>
      </c>
      <c r="K181" s="49"/>
      <c r="L181" s="39">
        <f>Source!U95</f>
        <v>214.79488618500002</v>
      </c>
      <c r="O181" s="21">
        <f>G181</f>
        <v>9920.7599999999984</v>
      </c>
      <c r="P181" s="21">
        <f>J181</f>
        <v>9931.16</v>
      </c>
      <c r="Q181" s="21">
        <f>L181</f>
        <v>214.79488618500002</v>
      </c>
      <c r="W181">
        <f>IF(Source!BI95&lt;=1,H171+H172+H174+H175+H176, 0)</f>
        <v>13590.24</v>
      </c>
      <c r="X181">
        <f>IF(Source!BI95=2,H171+H172+H174+H175+H176, 0)</f>
        <v>0</v>
      </c>
      <c r="Y181">
        <f>IF(Source!BI95=3,H171+H172+H174+H175+H176, 0)</f>
        <v>0</v>
      </c>
      <c r="Z181">
        <f>IF(Source!BI95=4,H171+H172+H174+H175+H176, 0)</f>
        <v>0</v>
      </c>
    </row>
    <row r="182" spans="1:26" ht="28.5" x14ac:dyDescent="0.2">
      <c r="A182" s="42" t="str">
        <f>Source!E103</f>
        <v>17</v>
      </c>
      <c r="B182" s="43" t="str">
        <f>Source!F103</f>
        <v>11-01-039-04</v>
      </c>
      <c r="C182" s="43" t="str">
        <f>Source!G103</f>
        <v>Устройство плинтусов из плиток керамогранитных</v>
      </c>
      <c r="D182" s="24" t="str">
        <f>Source!H103</f>
        <v>100 м</v>
      </c>
      <c r="E182" s="11">
        <f>Source!I103</f>
        <v>0.62</v>
      </c>
      <c r="F182" s="25">
        <f>Source!AL103+Source!AM103+Source!AO103</f>
        <v>232.03</v>
      </c>
      <c r="G182" s="26"/>
      <c r="H182" s="27"/>
      <c r="I182" s="26" t="str">
        <f>Source!BO103</f>
        <v/>
      </c>
      <c r="J182" s="26"/>
      <c r="K182" s="27"/>
      <c r="L182" s="28"/>
      <c r="S182">
        <f>ROUND((Source!FX103/100)*((ROUND(Source!AF103*Source!I103, 2)+ROUND(Source!AE103*Source!I103, 2))), 2)</f>
        <v>242.98</v>
      </c>
      <c r="T182">
        <f>Source!X103</f>
        <v>243.63</v>
      </c>
      <c r="U182">
        <f>ROUND((Source!FY103/100)*((ROUND(Source!AF103*Source!I103, 2)+ROUND(Source!AE103*Source!I103, 2))), 2)</f>
        <v>139.91999999999999</v>
      </c>
      <c r="V182">
        <f>Source!Y103</f>
        <v>140.47</v>
      </c>
    </row>
    <row r="183" spans="1:26" x14ac:dyDescent="0.2">
      <c r="C183" s="20" t="str">
        <f>"Объем: "&amp;Source!I103&amp;"=62/"&amp;"100"</f>
        <v>Объем: 0,62=62/100</v>
      </c>
    </row>
    <row r="184" spans="1:26" ht="14.25" x14ac:dyDescent="0.2">
      <c r="A184" s="42"/>
      <c r="B184" s="43"/>
      <c r="C184" s="43" t="s">
        <v>728</v>
      </c>
      <c r="D184" s="24"/>
      <c r="E184" s="11"/>
      <c r="F184" s="25">
        <f>Source!AO103</f>
        <v>226.53</v>
      </c>
      <c r="G184" s="26" t="str">
        <f>Source!DG103</f>
        <v>)*1,15)*1,35</v>
      </c>
      <c r="H184" s="27">
        <f>ROUND(Source!AF103*Source!I103, 2)</f>
        <v>218.05</v>
      </c>
      <c r="I184" s="26"/>
      <c r="J184" s="26">
        <f>IF(Source!BA103&lt;&gt; 0, Source!BA103, 1)</f>
        <v>1</v>
      </c>
      <c r="K184" s="27">
        <f>Source!S103</f>
        <v>218.05</v>
      </c>
      <c r="L184" s="28"/>
      <c r="R184">
        <f>H184</f>
        <v>218.05</v>
      </c>
    </row>
    <row r="185" spans="1:26" ht="14.25" x14ac:dyDescent="0.2">
      <c r="A185" s="42"/>
      <c r="B185" s="43"/>
      <c r="C185" s="43" t="s">
        <v>307</v>
      </c>
      <c r="D185" s="24"/>
      <c r="E185" s="11"/>
      <c r="F185" s="25">
        <f>Source!AM103</f>
        <v>5.5</v>
      </c>
      <c r="G185" s="26" t="str">
        <f>Source!DE103</f>
        <v>)*1,25)*1,35</v>
      </c>
      <c r="H185" s="27">
        <f>ROUND(Source!AD103*Source!I103, 2)</f>
        <v>5.75</v>
      </c>
      <c r="I185" s="26"/>
      <c r="J185" s="26">
        <f>IF(Source!BB103&lt;&gt; 0, Source!BB103, 1)</f>
        <v>1</v>
      </c>
      <c r="K185" s="27">
        <f>Source!Q103</f>
        <v>5.75</v>
      </c>
      <c r="L185" s="28"/>
    </row>
    <row r="186" spans="1:26" ht="14.25" x14ac:dyDescent="0.2">
      <c r="A186" s="42"/>
      <c r="B186" s="43"/>
      <c r="C186" s="43" t="s">
        <v>729</v>
      </c>
      <c r="D186" s="24"/>
      <c r="E186" s="11"/>
      <c r="F186" s="25">
        <f>Source!AN103</f>
        <v>1.38</v>
      </c>
      <c r="G186" s="26" t="str">
        <f>Source!DF103</f>
        <v>)*1,25)*1,35</v>
      </c>
      <c r="H186" s="29">
        <f>ROUND(Source!AE103*Source!I103, 2)</f>
        <v>1.44</v>
      </c>
      <c r="I186" s="26"/>
      <c r="J186" s="26">
        <f>IF(Source!BS103&lt;&gt; 0, Source!BS103, 1)</f>
        <v>1</v>
      </c>
      <c r="K186" s="29">
        <f>Source!R103</f>
        <v>1.44</v>
      </c>
      <c r="L186" s="28"/>
      <c r="R186">
        <f>H186</f>
        <v>1.44</v>
      </c>
    </row>
    <row r="187" spans="1:26" ht="14.25" x14ac:dyDescent="0.2">
      <c r="A187" s="42"/>
      <c r="B187" s="43"/>
      <c r="C187" s="43" t="s">
        <v>730</v>
      </c>
      <c r="D187" s="24" t="s">
        <v>731</v>
      </c>
      <c r="E187" s="11">
        <f>Source!BZ103</f>
        <v>123</v>
      </c>
      <c r="F187" s="50" t="str">
        <f>CONCATENATE(" )", Source!DL103, Source!FT103, "=", Source!FX103)</f>
        <v xml:space="preserve"> )*0,9=110,7</v>
      </c>
      <c r="G187" s="51"/>
      <c r="H187" s="27">
        <f>SUM(S182:S191)</f>
        <v>242.98</v>
      </c>
      <c r="I187" s="30"/>
      <c r="J187" s="23">
        <f>Source!AT103</f>
        <v>111</v>
      </c>
      <c r="K187" s="27">
        <f>SUM(T182:T191)</f>
        <v>243.63</v>
      </c>
      <c r="L187" s="28"/>
    </row>
    <row r="188" spans="1:26" ht="14.25" x14ac:dyDescent="0.2">
      <c r="A188" s="42"/>
      <c r="B188" s="43"/>
      <c r="C188" s="43" t="s">
        <v>732</v>
      </c>
      <c r="D188" s="24" t="s">
        <v>731</v>
      </c>
      <c r="E188" s="11">
        <f>Source!CA103</f>
        <v>75</v>
      </c>
      <c r="F188" s="50" t="str">
        <f>CONCATENATE(" )", Source!DM103, Source!FU103, "=", Source!FY103)</f>
        <v xml:space="preserve"> )*0,85=63,75</v>
      </c>
      <c r="G188" s="51"/>
      <c r="H188" s="27">
        <f>SUM(U182:U191)</f>
        <v>139.91999999999999</v>
      </c>
      <c r="I188" s="30"/>
      <c r="J188" s="23">
        <f>Source!AU103</f>
        <v>64</v>
      </c>
      <c r="K188" s="27">
        <f>SUM(V182:V191)</f>
        <v>140.47</v>
      </c>
      <c r="L188" s="28"/>
    </row>
    <row r="189" spans="1:26" ht="14.25" x14ac:dyDescent="0.2">
      <c r="A189" s="42"/>
      <c r="B189" s="43"/>
      <c r="C189" s="43" t="s">
        <v>733</v>
      </c>
      <c r="D189" s="24" t="s">
        <v>734</v>
      </c>
      <c r="E189" s="11">
        <f>Source!AQ103</f>
        <v>23.82</v>
      </c>
      <c r="F189" s="25"/>
      <c r="G189" s="26" t="str">
        <f>Source!DI103</f>
        <v>)*1,15)*1,35</v>
      </c>
      <c r="H189" s="27"/>
      <c r="I189" s="26"/>
      <c r="J189" s="26"/>
      <c r="K189" s="27"/>
      <c r="L189" s="31">
        <f>Source!U103</f>
        <v>22.927941000000001</v>
      </c>
    </row>
    <row r="190" spans="1:26" ht="28.5" x14ac:dyDescent="0.2">
      <c r="A190" s="42" t="str">
        <f>Source!E105</f>
        <v>17,1</v>
      </c>
      <c r="B190" s="43" t="str">
        <f>Source!F105</f>
        <v>04.3.01.09-0013</v>
      </c>
      <c r="C190" s="43" t="str">
        <f>Source!G105</f>
        <v>Раствор готовый кладочный цементный марки 75</v>
      </c>
      <c r="D190" s="24" t="str">
        <f>Source!H105</f>
        <v>м3</v>
      </c>
      <c r="E190" s="11">
        <f>Source!I105</f>
        <v>9.9199999999999997E-2</v>
      </c>
      <c r="F190" s="25">
        <f>Source!AL105+Source!AM105+Source!AO105</f>
        <v>496.4</v>
      </c>
      <c r="G190" s="41" t="s">
        <v>6</v>
      </c>
      <c r="H190" s="27">
        <f>ROUND(Source!AC105*Source!I105, 2)+ROUND(Source!AD105*Source!I105, 2)+ROUND(Source!AF105*Source!I105, 2)</f>
        <v>49.24</v>
      </c>
      <c r="I190" s="26"/>
      <c r="J190" s="26">
        <f>IF(Source!BC105&lt;&gt; 0, Source!BC105, 1)</f>
        <v>1</v>
      </c>
      <c r="K190" s="27">
        <f>Source!O105</f>
        <v>49.24</v>
      </c>
      <c r="L190" s="28"/>
      <c r="S190">
        <f>ROUND((Source!FX105/100)*((ROUND(Source!AF105*Source!I105, 2)+ROUND(Source!AE105*Source!I105, 2))), 2)</f>
        <v>0</v>
      </c>
      <c r="T190">
        <f>Source!X105</f>
        <v>0</v>
      </c>
      <c r="U190">
        <f>ROUND((Source!FY105/100)*((ROUND(Source!AF105*Source!I105, 2)+ROUND(Source!AE105*Source!I105, 2))), 2)</f>
        <v>0</v>
      </c>
      <c r="V190">
        <f>Source!Y105</f>
        <v>0</v>
      </c>
      <c r="W190">
        <f>IF(Source!BI105&lt;=1,H190, 0)</f>
        <v>49.24</v>
      </c>
      <c r="X190">
        <f>IF(Source!BI105=2,H190, 0)</f>
        <v>0</v>
      </c>
      <c r="Y190">
        <f>IF(Source!BI105=3,H190, 0)</f>
        <v>0</v>
      </c>
      <c r="Z190">
        <f>IF(Source!BI105=4,H190, 0)</f>
        <v>0</v>
      </c>
    </row>
    <row r="191" spans="1:26" ht="28.5" x14ac:dyDescent="0.2">
      <c r="A191" s="44" t="str">
        <f>Source!E107</f>
        <v>17,2</v>
      </c>
      <c r="B191" s="45" t="str">
        <f>Source!F107</f>
        <v>06.2.05.03-0042</v>
      </c>
      <c r="C191" s="45" t="str">
        <f>Source!G107</f>
        <v>Плитки керамогранитные размером 300х300х8 мм, бело-серые</v>
      </c>
      <c r="D191" s="32" t="str">
        <f>Source!H107</f>
        <v>м2</v>
      </c>
      <c r="E191" s="33">
        <f>Source!I107</f>
        <v>4.32</v>
      </c>
      <c r="F191" s="34">
        <f>Source!AL107+Source!AM107+Source!AO107</f>
        <v>57.79</v>
      </c>
      <c r="G191" s="35" t="s">
        <v>6</v>
      </c>
      <c r="H191" s="36">
        <f>ROUND(Source!AC107*Source!I107, 2)+ROUND(Source!AD107*Source!I107, 2)+ROUND(Source!AF107*Source!I107, 2)</f>
        <v>249.65</v>
      </c>
      <c r="I191" s="37"/>
      <c r="J191" s="37">
        <f>IF(Source!BC107&lt;&gt; 0, Source!BC107, 1)</f>
        <v>1</v>
      </c>
      <c r="K191" s="36">
        <f>Source!O107</f>
        <v>249.65</v>
      </c>
      <c r="L191" s="38"/>
      <c r="S191">
        <f>ROUND((Source!FX107/100)*((ROUND(Source!AF107*Source!I107, 2)+ROUND(Source!AE107*Source!I107, 2))), 2)</f>
        <v>0</v>
      </c>
      <c r="T191">
        <f>Source!X107</f>
        <v>0</v>
      </c>
      <c r="U191">
        <f>ROUND((Source!FY107/100)*((ROUND(Source!AF107*Source!I107, 2)+ROUND(Source!AE107*Source!I107, 2))), 2)</f>
        <v>0</v>
      </c>
      <c r="V191">
        <f>Source!Y107</f>
        <v>0</v>
      </c>
      <c r="W191">
        <f>IF(Source!BI107&lt;=1,H191, 0)</f>
        <v>249.65</v>
      </c>
      <c r="X191">
        <f>IF(Source!BI107=2,H191, 0)</f>
        <v>0</v>
      </c>
      <c r="Y191">
        <f>IF(Source!BI107=3,H191, 0)</f>
        <v>0</v>
      </c>
      <c r="Z191">
        <f>IF(Source!BI107=4,H191, 0)</f>
        <v>0</v>
      </c>
    </row>
    <row r="192" spans="1:26" ht="15" x14ac:dyDescent="0.25">
      <c r="G192" s="49">
        <f>H184+H185+H187+H188+SUM(H190:H191)</f>
        <v>905.58999999999992</v>
      </c>
      <c r="H192" s="49"/>
      <c r="J192" s="49">
        <f>K184+K185+K187+K188+SUM(K190:K191)</f>
        <v>906.79</v>
      </c>
      <c r="K192" s="49"/>
      <c r="L192" s="39">
        <f>Source!U103</f>
        <v>22.927941000000001</v>
      </c>
      <c r="O192" s="21">
        <f>G192</f>
        <v>905.58999999999992</v>
      </c>
      <c r="P192" s="21">
        <f>J192</f>
        <v>906.79</v>
      </c>
      <c r="Q192" s="21">
        <f>L192</f>
        <v>22.927941000000001</v>
      </c>
      <c r="W192">
        <f>IF(Source!BI103&lt;=1,H184+H185+H187+H188, 0)</f>
        <v>606.69999999999993</v>
      </c>
      <c r="X192">
        <f>IF(Source!BI103=2,H184+H185+H187+H188, 0)</f>
        <v>0</v>
      </c>
      <c r="Y192">
        <f>IF(Source!BI103=3,H184+H185+H187+H188, 0)</f>
        <v>0</v>
      </c>
      <c r="Z192">
        <f>IF(Source!BI103=4,H184+H185+H187+H188, 0)</f>
        <v>0</v>
      </c>
    </row>
    <row r="193" spans="1:26" ht="71.25" x14ac:dyDescent="0.2">
      <c r="A193" s="42" t="str">
        <f>Source!E109</f>
        <v>18</v>
      </c>
      <c r="B193" s="43" t="str">
        <f>Source!F109</f>
        <v>61-2-7</v>
      </c>
      <c r="C193" s="43" t="str">
        <f>Source!G109</f>
        <v>Ремонт штукатурки внутренних стен по камню и бетону цементно-известковым раствором, площадью отдельных мест до 1 м2 толщиной слоя до 20 мм</v>
      </c>
      <c r="D193" s="24" t="str">
        <f>Source!H109</f>
        <v>100 м2</v>
      </c>
      <c r="E193" s="11">
        <f>Source!I109</f>
        <v>0.05</v>
      </c>
      <c r="F193" s="25">
        <f>Source!AL109+Source!AM109+Source!AO109</f>
        <v>3184.37</v>
      </c>
      <c r="G193" s="26"/>
      <c r="H193" s="27"/>
      <c r="I193" s="26" t="str">
        <f>Source!BO109</f>
        <v/>
      </c>
      <c r="J193" s="26"/>
      <c r="K193" s="27"/>
      <c r="L193" s="28"/>
      <c r="S193">
        <f>ROUND((Source!FX109/100)*((ROUND(Source!AF109*Source!I109, 2)+ROUND(Source!AE109*Source!I109, 2))), 2)</f>
        <v>92.31</v>
      </c>
      <c r="T193">
        <f>Source!X109</f>
        <v>92.31</v>
      </c>
      <c r="U193">
        <f>ROUND((Source!FY109/100)*((ROUND(Source!AF109*Source!I109, 2)+ROUND(Source!AE109*Source!I109, 2))), 2)</f>
        <v>58.43</v>
      </c>
      <c r="V193">
        <f>Source!Y109</f>
        <v>58.43</v>
      </c>
    </row>
    <row r="194" spans="1:26" x14ac:dyDescent="0.2">
      <c r="C194" s="20" t="str">
        <f>"Объем: "&amp;Source!I109&amp;"=5/"&amp;"100"</f>
        <v>Объем: 0,05=5/100</v>
      </c>
    </row>
    <row r="195" spans="1:26" ht="14.25" x14ac:dyDescent="0.2">
      <c r="A195" s="42"/>
      <c r="B195" s="43"/>
      <c r="C195" s="43" t="s">
        <v>728</v>
      </c>
      <c r="D195" s="24"/>
      <c r="E195" s="11"/>
      <c r="F195" s="25">
        <f>Source!AO109</f>
        <v>2023.18</v>
      </c>
      <c r="G195" s="26" t="str">
        <f>Source!DG109</f>
        <v>)*1,15</v>
      </c>
      <c r="H195" s="27">
        <f>ROUND(Source!AF109*Source!I109, 2)</f>
        <v>116.33</v>
      </c>
      <c r="I195" s="26"/>
      <c r="J195" s="26">
        <f>IF(Source!BA109&lt;&gt; 0, Source!BA109, 1)</f>
        <v>1</v>
      </c>
      <c r="K195" s="27">
        <f>Source!S109</f>
        <v>116.33</v>
      </c>
      <c r="L195" s="28"/>
      <c r="R195">
        <f>H195</f>
        <v>116.33</v>
      </c>
    </row>
    <row r="196" spans="1:26" ht="14.25" x14ac:dyDescent="0.2">
      <c r="A196" s="42"/>
      <c r="B196" s="43"/>
      <c r="C196" s="43" t="s">
        <v>307</v>
      </c>
      <c r="D196" s="24"/>
      <c r="E196" s="11"/>
      <c r="F196" s="25">
        <f>Source!AM109</f>
        <v>20.94</v>
      </c>
      <c r="G196" s="26" t="str">
        <f>Source!DE109</f>
        <v>)*1,15</v>
      </c>
      <c r="H196" s="27">
        <f>ROUND(Source!AD109*Source!I109, 2)</f>
        <v>1.2</v>
      </c>
      <c r="I196" s="26"/>
      <c r="J196" s="26">
        <f>IF(Source!BB109&lt;&gt; 0, Source!BB109, 1)</f>
        <v>1</v>
      </c>
      <c r="K196" s="27">
        <f>Source!Q109</f>
        <v>1.2</v>
      </c>
      <c r="L196" s="28"/>
    </row>
    <row r="197" spans="1:26" ht="14.25" x14ac:dyDescent="0.2">
      <c r="A197" s="42"/>
      <c r="B197" s="43"/>
      <c r="C197" s="43" t="s">
        <v>729</v>
      </c>
      <c r="D197" s="24"/>
      <c r="E197" s="11"/>
      <c r="F197" s="25">
        <f>Source!AN109</f>
        <v>9.0500000000000007</v>
      </c>
      <c r="G197" s="26" t="str">
        <f>Source!DF109</f>
        <v>)*1,15</v>
      </c>
      <c r="H197" s="29">
        <f>ROUND(Source!AE109*Source!I109, 2)</f>
        <v>0.52</v>
      </c>
      <c r="I197" s="26"/>
      <c r="J197" s="26">
        <f>IF(Source!BS109&lt;&gt; 0, Source!BS109, 1)</f>
        <v>1</v>
      </c>
      <c r="K197" s="29">
        <f>Source!R109</f>
        <v>0.52</v>
      </c>
      <c r="L197" s="28"/>
      <c r="R197">
        <f>H197</f>
        <v>0.52</v>
      </c>
    </row>
    <row r="198" spans="1:26" ht="14.25" x14ac:dyDescent="0.2">
      <c r="A198" s="42"/>
      <c r="B198" s="43"/>
      <c r="C198" s="43" t="s">
        <v>735</v>
      </c>
      <c r="D198" s="24"/>
      <c r="E198" s="11"/>
      <c r="F198" s="25">
        <f>Source!AL109</f>
        <v>1140.25</v>
      </c>
      <c r="G198" s="26" t="str">
        <f>Source!DD109</f>
        <v/>
      </c>
      <c r="H198" s="27">
        <f>ROUND(Source!AC109*Source!I109, 2)</f>
        <v>57.01</v>
      </c>
      <c r="I198" s="26"/>
      <c r="J198" s="26">
        <f>IF(Source!BC109&lt;&gt; 0, Source!BC109, 1)</f>
        <v>1</v>
      </c>
      <c r="K198" s="27">
        <f>Source!P109</f>
        <v>57.01</v>
      </c>
      <c r="L198" s="28"/>
    </row>
    <row r="199" spans="1:26" ht="14.25" x14ac:dyDescent="0.2">
      <c r="A199" s="42"/>
      <c r="B199" s="43"/>
      <c r="C199" s="43" t="s">
        <v>730</v>
      </c>
      <c r="D199" s="24" t="s">
        <v>731</v>
      </c>
      <c r="E199" s="11">
        <f>Source!BZ109</f>
        <v>79</v>
      </c>
      <c r="F199" s="46"/>
      <c r="G199" s="26"/>
      <c r="H199" s="27">
        <f>SUM(S193:S202)</f>
        <v>92.31</v>
      </c>
      <c r="I199" s="30"/>
      <c r="J199" s="23">
        <f>Source!AT109</f>
        <v>79</v>
      </c>
      <c r="K199" s="27">
        <f>SUM(T193:T202)</f>
        <v>92.31</v>
      </c>
      <c r="L199" s="28"/>
    </row>
    <row r="200" spans="1:26" ht="14.25" x14ac:dyDescent="0.2">
      <c r="A200" s="42"/>
      <c r="B200" s="43"/>
      <c r="C200" s="43" t="s">
        <v>732</v>
      </c>
      <c r="D200" s="24" t="s">
        <v>731</v>
      </c>
      <c r="E200" s="11">
        <f>Source!CA109</f>
        <v>50</v>
      </c>
      <c r="F200" s="46"/>
      <c r="G200" s="26"/>
      <c r="H200" s="27">
        <f>SUM(U193:U202)</f>
        <v>58.43</v>
      </c>
      <c r="I200" s="30"/>
      <c r="J200" s="23">
        <f>Source!AU109</f>
        <v>50</v>
      </c>
      <c r="K200" s="27">
        <f>SUM(V193:V202)</f>
        <v>58.43</v>
      </c>
      <c r="L200" s="28"/>
    </row>
    <row r="201" spans="1:26" ht="14.25" x14ac:dyDescent="0.2">
      <c r="A201" s="42"/>
      <c r="B201" s="43"/>
      <c r="C201" s="43" t="s">
        <v>733</v>
      </c>
      <c r="D201" s="24" t="s">
        <v>734</v>
      </c>
      <c r="E201" s="11">
        <f>Source!AQ109</f>
        <v>228.35</v>
      </c>
      <c r="F201" s="25"/>
      <c r="G201" s="26" t="str">
        <f>Source!DI109</f>
        <v>)*1,15</v>
      </c>
      <c r="H201" s="27"/>
      <c r="I201" s="26"/>
      <c r="J201" s="26"/>
      <c r="K201" s="27"/>
      <c r="L201" s="31">
        <f>Source!U109</f>
        <v>13.130125</v>
      </c>
    </row>
    <row r="202" spans="1:26" ht="14.25" x14ac:dyDescent="0.2">
      <c r="A202" s="44" t="str">
        <f>Source!E111</f>
        <v>18,1</v>
      </c>
      <c r="B202" s="45" t="str">
        <f>Source!F111</f>
        <v>01.7.07.07</v>
      </c>
      <c r="C202" s="45" t="str">
        <f>Source!G111</f>
        <v>Строительный мусор</v>
      </c>
      <c r="D202" s="32" t="str">
        <f>Source!H111</f>
        <v>т</v>
      </c>
      <c r="E202" s="33">
        <f>Source!I111</f>
        <v>0.16900000000000001</v>
      </c>
      <c r="F202" s="34">
        <f>Source!AL111+Source!AM111+Source!AO111</f>
        <v>0</v>
      </c>
      <c r="G202" s="35" t="s">
        <v>6</v>
      </c>
      <c r="H202" s="36">
        <f>ROUND(Source!AC111*Source!I111, 2)+ROUND(Source!AD111*Source!I111, 2)+ROUND(Source!AF111*Source!I111, 2)</f>
        <v>0</v>
      </c>
      <c r="I202" s="37"/>
      <c r="J202" s="37">
        <f>IF(Source!BC111&lt;&gt; 0, Source!BC111, 1)</f>
        <v>1</v>
      </c>
      <c r="K202" s="36">
        <f>Source!O111</f>
        <v>0</v>
      </c>
      <c r="L202" s="38"/>
      <c r="S202">
        <f>ROUND((Source!FX111/100)*((ROUND(Source!AF111*Source!I111, 2)+ROUND(Source!AE111*Source!I111, 2))), 2)</f>
        <v>0</v>
      </c>
      <c r="T202">
        <f>Source!X111</f>
        <v>0</v>
      </c>
      <c r="U202">
        <f>ROUND((Source!FY111/100)*((ROUND(Source!AF111*Source!I111, 2)+ROUND(Source!AE111*Source!I111, 2))), 2)</f>
        <v>0</v>
      </c>
      <c r="V202">
        <f>Source!Y111</f>
        <v>0</v>
      </c>
      <c r="W202">
        <f>IF(Source!BI111&lt;=1,H202, 0)</f>
        <v>0</v>
      </c>
      <c r="X202">
        <f>IF(Source!BI111=2,H202, 0)</f>
        <v>0</v>
      </c>
      <c r="Y202">
        <f>IF(Source!BI111=3,H202, 0)</f>
        <v>0</v>
      </c>
      <c r="Z202">
        <f>IF(Source!BI111=4,H202, 0)</f>
        <v>0</v>
      </c>
    </row>
    <row r="203" spans="1:26" ht="15" x14ac:dyDescent="0.25">
      <c r="G203" s="49">
        <f>H195+H196+H198+H199+H200+SUM(H202:H202)</f>
        <v>325.28000000000003</v>
      </c>
      <c r="H203" s="49"/>
      <c r="J203" s="49">
        <f>K195+K196+K198+K199+K200+SUM(K202:K202)</f>
        <v>325.28000000000003</v>
      </c>
      <c r="K203" s="49"/>
      <c r="L203" s="39">
        <f>Source!U109</f>
        <v>13.130125</v>
      </c>
      <c r="O203" s="21">
        <f>G203</f>
        <v>325.28000000000003</v>
      </c>
      <c r="P203" s="21">
        <f>J203</f>
        <v>325.28000000000003</v>
      </c>
      <c r="Q203" s="21">
        <f>L203</f>
        <v>13.130125</v>
      </c>
      <c r="W203">
        <f>IF(Source!BI109&lt;=1,H195+H196+H198+H199+H200, 0)</f>
        <v>325.28000000000003</v>
      </c>
      <c r="X203">
        <f>IF(Source!BI109=2,H195+H196+H198+H199+H200, 0)</f>
        <v>0</v>
      </c>
      <c r="Y203">
        <f>IF(Source!BI109=3,H195+H196+H198+H199+H200, 0)</f>
        <v>0</v>
      </c>
      <c r="Z203">
        <f>IF(Source!BI109=4,H195+H196+H198+H199+H200, 0)</f>
        <v>0</v>
      </c>
    </row>
    <row r="204" spans="1:26" ht="85.5" x14ac:dyDescent="0.2">
      <c r="A204" s="42" t="str">
        <f>Source!E113</f>
        <v>19</v>
      </c>
      <c r="B204" s="43" t="str">
        <f>Source!F113</f>
        <v>61-1-9</v>
      </c>
      <c r="C204" s="43" t="str">
        <f>Source!G113</f>
        <v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v>
      </c>
      <c r="D204" s="24" t="str">
        <f>Source!H113</f>
        <v>100 м2</v>
      </c>
      <c r="E204" s="11">
        <f>Source!I113</f>
        <v>2.7850000000000001</v>
      </c>
      <c r="F204" s="25">
        <f>Source!AL113+Source!AM113+Source!AO113</f>
        <v>321.53000000000003</v>
      </c>
      <c r="G204" s="26"/>
      <c r="H204" s="27"/>
      <c r="I204" s="26" t="str">
        <f>Source!BO113</f>
        <v/>
      </c>
      <c r="J204" s="26"/>
      <c r="K204" s="27"/>
      <c r="L204" s="28"/>
      <c r="S204">
        <f>ROUND((Source!FX113/100)*((ROUND(Source!AF113*Source!I113, 2)+ROUND(Source!AE113*Source!I113, 2))), 2)</f>
        <v>792.7</v>
      </c>
      <c r="T204">
        <f>Source!X113</f>
        <v>792.7</v>
      </c>
      <c r="U204">
        <f>ROUND((Source!FY113/100)*((ROUND(Source!AF113*Source!I113, 2)+ROUND(Source!AE113*Source!I113, 2))), 2)</f>
        <v>501.71</v>
      </c>
      <c r="V204">
        <f>Source!Y113</f>
        <v>501.71</v>
      </c>
    </row>
    <row r="205" spans="1:26" x14ac:dyDescent="0.2">
      <c r="C205" s="20" t="str">
        <f>"Объем: "&amp;Source!I113&amp;"=278,5/"&amp;"100"</f>
        <v>Объем: 2,785=278,5/100</v>
      </c>
    </row>
    <row r="206" spans="1:26" ht="14.25" x14ac:dyDescent="0.2">
      <c r="A206" s="42"/>
      <c r="B206" s="43"/>
      <c r="C206" s="43" t="s">
        <v>728</v>
      </c>
      <c r="D206" s="24"/>
      <c r="E206" s="11"/>
      <c r="F206" s="25">
        <f>Source!AO113</f>
        <v>303.12</v>
      </c>
      <c r="G206" s="26" t="str">
        <f>Source!DG113</f>
        <v>)*1,15</v>
      </c>
      <c r="H206" s="27">
        <f>ROUND(Source!AF113*Source!I113, 2)</f>
        <v>970.82</v>
      </c>
      <c r="I206" s="26"/>
      <c r="J206" s="26">
        <f>IF(Source!BA113&lt;&gt; 0, Source!BA113, 1)</f>
        <v>1</v>
      </c>
      <c r="K206" s="27">
        <f>Source!S113</f>
        <v>970.82</v>
      </c>
      <c r="L206" s="28"/>
      <c r="R206">
        <f>H206</f>
        <v>970.82</v>
      </c>
    </row>
    <row r="207" spans="1:26" ht="14.25" x14ac:dyDescent="0.2">
      <c r="A207" s="42"/>
      <c r="B207" s="43"/>
      <c r="C207" s="43" t="s">
        <v>307</v>
      </c>
      <c r="D207" s="24"/>
      <c r="E207" s="11"/>
      <c r="F207" s="25">
        <f>Source!AM113</f>
        <v>17.16</v>
      </c>
      <c r="G207" s="26" t="str">
        <f>Source!DE113</f>
        <v>)*1,15</v>
      </c>
      <c r="H207" s="27">
        <f>ROUND(Source!AD113*Source!I113, 2)</f>
        <v>54.96</v>
      </c>
      <c r="I207" s="26"/>
      <c r="J207" s="26">
        <f>IF(Source!BB113&lt;&gt; 0, Source!BB113, 1)</f>
        <v>1</v>
      </c>
      <c r="K207" s="27">
        <f>Source!Q113</f>
        <v>54.96</v>
      </c>
      <c r="L207" s="28"/>
    </row>
    <row r="208" spans="1:26" ht="14.25" x14ac:dyDescent="0.2">
      <c r="A208" s="42"/>
      <c r="B208" s="43"/>
      <c r="C208" s="43" t="s">
        <v>729</v>
      </c>
      <c r="D208" s="24"/>
      <c r="E208" s="11"/>
      <c r="F208" s="25">
        <f>Source!AN113</f>
        <v>10.18</v>
      </c>
      <c r="G208" s="26" t="str">
        <f>Source!DF113</f>
        <v>)*1,15</v>
      </c>
      <c r="H208" s="29">
        <f>ROUND(Source!AE113*Source!I113, 2)</f>
        <v>32.6</v>
      </c>
      <c r="I208" s="26"/>
      <c r="J208" s="26">
        <f>IF(Source!BS113&lt;&gt; 0, Source!BS113, 1)</f>
        <v>1</v>
      </c>
      <c r="K208" s="29">
        <f>Source!R113</f>
        <v>32.6</v>
      </c>
      <c r="L208" s="28"/>
      <c r="R208">
        <f>H208</f>
        <v>32.6</v>
      </c>
    </row>
    <row r="209" spans="1:26" ht="14.25" x14ac:dyDescent="0.2">
      <c r="A209" s="42"/>
      <c r="B209" s="43"/>
      <c r="C209" s="43" t="s">
        <v>735</v>
      </c>
      <c r="D209" s="24"/>
      <c r="E209" s="11"/>
      <c r="F209" s="25">
        <f>Source!AL113</f>
        <v>1.25</v>
      </c>
      <c r="G209" s="26" t="str">
        <f>Source!DD113</f>
        <v/>
      </c>
      <c r="H209" s="27">
        <f>ROUND(Source!AC113*Source!I113, 2)</f>
        <v>3.48</v>
      </c>
      <c r="I209" s="26"/>
      <c r="J209" s="26">
        <f>IF(Source!BC113&lt;&gt; 0, Source!BC113, 1)</f>
        <v>1</v>
      </c>
      <c r="K209" s="27">
        <f>Source!P113</f>
        <v>3.48</v>
      </c>
      <c r="L209" s="28"/>
    </row>
    <row r="210" spans="1:26" ht="14.25" x14ac:dyDescent="0.2">
      <c r="A210" s="42"/>
      <c r="B210" s="43"/>
      <c r="C210" s="43" t="s">
        <v>730</v>
      </c>
      <c r="D210" s="24" t="s">
        <v>731</v>
      </c>
      <c r="E210" s="11">
        <f>Source!BZ113</f>
        <v>79</v>
      </c>
      <c r="F210" s="46"/>
      <c r="G210" s="26"/>
      <c r="H210" s="27">
        <f>SUM(S204:S214)</f>
        <v>792.7</v>
      </c>
      <c r="I210" s="30"/>
      <c r="J210" s="23">
        <f>Source!AT113</f>
        <v>79</v>
      </c>
      <c r="K210" s="27">
        <f>SUM(T204:T214)</f>
        <v>792.7</v>
      </c>
      <c r="L210" s="28"/>
    </row>
    <row r="211" spans="1:26" ht="14.25" x14ac:dyDescent="0.2">
      <c r="A211" s="42"/>
      <c r="B211" s="43"/>
      <c r="C211" s="43" t="s">
        <v>732</v>
      </c>
      <c r="D211" s="24" t="s">
        <v>731</v>
      </c>
      <c r="E211" s="11">
        <f>Source!CA113</f>
        <v>50</v>
      </c>
      <c r="F211" s="46"/>
      <c r="G211" s="26"/>
      <c r="H211" s="27">
        <f>SUM(U204:U214)</f>
        <v>501.71</v>
      </c>
      <c r="I211" s="30"/>
      <c r="J211" s="23">
        <f>Source!AU113</f>
        <v>50</v>
      </c>
      <c r="K211" s="27">
        <f>SUM(V204:V214)</f>
        <v>501.71</v>
      </c>
      <c r="L211" s="28"/>
    </row>
    <row r="212" spans="1:26" ht="14.25" x14ac:dyDescent="0.2">
      <c r="A212" s="42"/>
      <c r="B212" s="43"/>
      <c r="C212" s="43" t="s">
        <v>733</v>
      </c>
      <c r="D212" s="24" t="s">
        <v>734</v>
      </c>
      <c r="E212" s="11">
        <f>Source!AQ113</f>
        <v>35.83</v>
      </c>
      <c r="F212" s="25"/>
      <c r="G212" s="26" t="str">
        <f>Source!DI113</f>
        <v>)*1,15</v>
      </c>
      <c r="H212" s="27"/>
      <c r="I212" s="26"/>
      <c r="J212" s="26"/>
      <c r="K212" s="27"/>
      <c r="L212" s="31">
        <f>Source!U113</f>
        <v>114.7545325</v>
      </c>
    </row>
    <row r="213" spans="1:26" ht="28.5" x14ac:dyDescent="0.2">
      <c r="A213" s="42" t="str">
        <f>Source!E115</f>
        <v>19,1</v>
      </c>
      <c r="B213" s="43" t="str">
        <f>Source!F115</f>
        <v>04.3.02.05-0002</v>
      </c>
      <c r="C213" s="43" t="str">
        <f>Source!G115</f>
        <v>Смесь штукатурная «Ротбанд», КНАУФ</v>
      </c>
      <c r="D213" s="24" t="str">
        <f>Source!H115</f>
        <v>кг</v>
      </c>
      <c r="E213" s="11">
        <f>Source!I115</f>
        <v>2381.1750000000002</v>
      </c>
      <c r="F213" s="25">
        <f>Source!AL115+Source!AM115+Source!AO115</f>
        <v>2.0699999999999998</v>
      </c>
      <c r="G213" s="41" t="s">
        <v>6</v>
      </c>
      <c r="H213" s="27">
        <f>ROUND(Source!AC115*Source!I115, 2)+ROUND(Source!AD115*Source!I115, 2)+ROUND(Source!AF115*Source!I115, 2)</f>
        <v>4929.03</v>
      </c>
      <c r="I213" s="26"/>
      <c r="J213" s="26">
        <f>IF(Source!BC115&lt;&gt; 0, Source!BC115, 1)</f>
        <v>1</v>
      </c>
      <c r="K213" s="27">
        <f>Source!O115</f>
        <v>4929.03</v>
      </c>
      <c r="L213" s="28"/>
      <c r="S213">
        <f>ROUND((Source!FX115/100)*((ROUND(Source!AF115*Source!I115, 2)+ROUND(Source!AE115*Source!I115, 2))), 2)</f>
        <v>0</v>
      </c>
      <c r="T213">
        <f>Source!X115</f>
        <v>0</v>
      </c>
      <c r="U213">
        <f>ROUND((Source!FY115/100)*((ROUND(Source!AF115*Source!I115, 2)+ROUND(Source!AE115*Source!I115, 2))), 2)</f>
        <v>0</v>
      </c>
      <c r="V213">
        <f>Source!Y115</f>
        <v>0</v>
      </c>
      <c r="W213">
        <f>IF(Source!BI115&lt;=1,H213, 0)</f>
        <v>4929.03</v>
      </c>
      <c r="X213">
        <f>IF(Source!BI115=2,H213, 0)</f>
        <v>0</v>
      </c>
      <c r="Y213">
        <f>IF(Source!BI115=3,H213, 0)</f>
        <v>0</v>
      </c>
      <c r="Z213">
        <f>IF(Source!BI115=4,H213, 0)</f>
        <v>0</v>
      </c>
    </row>
    <row r="214" spans="1:26" ht="28.5" x14ac:dyDescent="0.2">
      <c r="A214" s="44" t="str">
        <f>Source!E117</f>
        <v>19,2</v>
      </c>
      <c r="B214" s="45" t="str">
        <f>Source!F117</f>
        <v>14.3.01.01-0001</v>
      </c>
      <c r="C214" s="45" t="str">
        <f>Source!G117</f>
        <v>Грунтовка: «Бетоконтакт», КНАУФ</v>
      </c>
      <c r="D214" s="32" t="str">
        <f>Source!H117</f>
        <v>кг</v>
      </c>
      <c r="E214" s="33">
        <f>Source!I117</f>
        <v>36.204999999999998</v>
      </c>
      <c r="F214" s="34">
        <f>Source!AL117+Source!AM117+Source!AO117</f>
        <v>15.09</v>
      </c>
      <c r="G214" s="35" t="s">
        <v>6</v>
      </c>
      <c r="H214" s="36">
        <f>ROUND(Source!AC117*Source!I117, 2)+ROUND(Source!AD117*Source!I117, 2)+ROUND(Source!AF117*Source!I117, 2)</f>
        <v>546.33000000000004</v>
      </c>
      <c r="I214" s="37"/>
      <c r="J214" s="37">
        <f>IF(Source!BC117&lt;&gt; 0, Source!BC117, 1)</f>
        <v>1</v>
      </c>
      <c r="K214" s="36">
        <f>Source!O117</f>
        <v>546.33000000000004</v>
      </c>
      <c r="L214" s="38"/>
      <c r="S214">
        <f>ROUND((Source!FX117/100)*((ROUND(Source!AF117*Source!I117, 2)+ROUND(Source!AE117*Source!I117, 2))), 2)</f>
        <v>0</v>
      </c>
      <c r="T214">
        <f>Source!X117</f>
        <v>0</v>
      </c>
      <c r="U214">
        <f>ROUND((Source!FY117/100)*((ROUND(Source!AF117*Source!I117, 2)+ROUND(Source!AE117*Source!I117, 2))), 2)</f>
        <v>0</v>
      </c>
      <c r="V214">
        <f>Source!Y117</f>
        <v>0</v>
      </c>
      <c r="W214">
        <f>IF(Source!BI117&lt;=1,H214, 0)</f>
        <v>546.33000000000004</v>
      </c>
      <c r="X214">
        <f>IF(Source!BI117=2,H214, 0)</f>
        <v>0</v>
      </c>
      <c r="Y214">
        <f>IF(Source!BI117=3,H214, 0)</f>
        <v>0</v>
      </c>
      <c r="Z214">
        <f>IF(Source!BI117=4,H214, 0)</f>
        <v>0</v>
      </c>
    </row>
    <row r="215" spans="1:26" ht="15" x14ac:dyDescent="0.25">
      <c r="G215" s="49">
        <f>H206+H207+H209+H210+H211+SUM(H213:H214)</f>
        <v>7799.03</v>
      </c>
      <c r="H215" s="49"/>
      <c r="J215" s="49">
        <f>K206+K207+K209+K210+K211+SUM(K213:K214)</f>
        <v>7799.03</v>
      </c>
      <c r="K215" s="49"/>
      <c r="L215" s="39">
        <f>Source!U113</f>
        <v>114.7545325</v>
      </c>
      <c r="O215" s="21">
        <f>G215</f>
        <v>7799.03</v>
      </c>
      <c r="P215" s="21">
        <f>J215</f>
        <v>7799.03</v>
      </c>
      <c r="Q215" s="21">
        <f>L215</f>
        <v>114.7545325</v>
      </c>
      <c r="W215">
        <f>IF(Source!BI113&lt;=1,H206+H207+H209+H210+H211, 0)</f>
        <v>2323.67</v>
      </c>
      <c r="X215">
        <f>IF(Source!BI113=2,H206+H207+H209+H210+H211, 0)</f>
        <v>0</v>
      </c>
      <c r="Y215">
        <f>IF(Source!BI113=3,H206+H207+H209+H210+H211, 0)</f>
        <v>0</v>
      </c>
      <c r="Z215">
        <f>IF(Source!BI113=4,H206+H207+H209+H210+H211, 0)</f>
        <v>0</v>
      </c>
    </row>
    <row r="216" spans="1:26" ht="42.75" x14ac:dyDescent="0.2">
      <c r="A216" s="42" t="str">
        <f>Source!E119</f>
        <v>20</v>
      </c>
      <c r="B216" s="43" t="str">
        <f>Source!F119</f>
        <v>15-04-007-01</v>
      </c>
      <c r="C216" s="43" t="str">
        <f>Source!G119</f>
        <v>Окраска водно-дисперсионными акриловыми составами улучшенная по штукатурке стен</v>
      </c>
      <c r="D216" s="24" t="str">
        <f>Source!H119</f>
        <v>100 м2</v>
      </c>
      <c r="E216" s="11">
        <f>Source!I119</f>
        <v>2.9186999999999999</v>
      </c>
      <c r="F216" s="25">
        <f>Source!AL119+Source!AM119+Source!AO119</f>
        <v>1033.6799999999998</v>
      </c>
      <c r="G216" s="26"/>
      <c r="H216" s="27"/>
      <c r="I216" s="26" t="str">
        <f>Source!BO119</f>
        <v/>
      </c>
      <c r="J216" s="26"/>
      <c r="K216" s="27"/>
      <c r="L216" s="28"/>
      <c r="S216">
        <f>ROUND((Source!FX119/100)*((ROUND(Source!AF119*Source!I119, 2)+ROUND(Source!AE119*Source!I119, 2))), 2)</f>
        <v>1639.39</v>
      </c>
      <c r="T216">
        <f>Source!X119</f>
        <v>1648.06</v>
      </c>
      <c r="U216">
        <f>ROUND((Source!FY119/100)*((ROUND(Source!AF119*Source!I119, 2)+ROUND(Source!AE119*Source!I119, 2))), 2)</f>
        <v>811.02</v>
      </c>
      <c r="V216">
        <f>Source!Y119</f>
        <v>815.36</v>
      </c>
    </row>
    <row r="217" spans="1:26" x14ac:dyDescent="0.2">
      <c r="C217" s="20" t="str">
        <f>"Объем: "&amp;Source!I119&amp;"=(13,37+"&amp;"278,5)/"&amp;"100"</f>
        <v>Объем: 2,9187=(13,37+278,5)/100</v>
      </c>
    </row>
    <row r="218" spans="1:26" ht="14.25" x14ac:dyDescent="0.2">
      <c r="A218" s="42"/>
      <c r="B218" s="43"/>
      <c r="C218" s="43" t="s">
        <v>728</v>
      </c>
      <c r="D218" s="24"/>
      <c r="E218" s="11"/>
      <c r="F218" s="25">
        <f>Source!AO119</f>
        <v>380.71</v>
      </c>
      <c r="G218" s="26" t="str">
        <f>Source!DG119</f>
        <v>)*1,15)*1,35</v>
      </c>
      <c r="H218" s="27">
        <f>ROUND(Source!AF119*Source!I119, 2)</f>
        <v>1725.1</v>
      </c>
      <c r="I218" s="26"/>
      <c r="J218" s="26">
        <f>IF(Source!BA119&lt;&gt; 0, Source!BA119, 1)</f>
        <v>1</v>
      </c>
      <c r="K218" s="27">
        <f>Source!S119</f>
        <v>1725.1</v>
      </c>
      <c r="L218" s="28"/>
      <c r="R218">
        <f>H218</f>
        <v>1725.1</v>
      </c>
    </row>
    <row r="219" spans="1:26" ht="14.25" x14ac:dyDescent="0.2">
      <c r="A219" s="42"/>
      <c r="B219" s="43"/>
      <c r="C219" s="43" t="s">
        <v>307</v>
      </c>
      <c r="D219" s="24"/>
      <c r="E219" s="11"/>
      <c r="F219" s="25">
        <f>Source!AM119</f>
        <v>10.41</v>
      </c>
      <c r="G219" s="26" t="str">
        <f>Source!DE119</f>
        <v>)*1,25)*1,35</v>
      </c>
      <c r="H219" s="27">
        <f>ROUND(Source!AD119*Source!I119, 2)</f>
        <v>51.27</v>
      </c>
      <c r="I219" s="26"/>
      <c r="J219" s="26">
        <f>IF(Source!BB119&lt;&gt; 0, Source!BB119, 1)</f>
        <v>1</v>
      </c>
      <c r="K219" s="27">
        <f>Source!Q119</f>
        <v>51.27</v>
      </c>
      <c r="L219" s="28"/>
    </row>
    <row r="220" spans="1:26" ht="14.25" x14ac:dyDescent="0.2">
      <c r="A220" s="42"/>
      <c r="B220" s="43"/>
      <c r="C220" s="43" t="s">
        <v>729</v>
      </c>
      <c r="D220" s="24"/>
      <c r="E220" s="11"/>
      <c r="F220" s="25">
        <f>Source!AN119</f>
        <v>1.97</v>
      </c>
      <c r="G220" s="26" t="str">
        <f>Source!DF119</f>
        <v>)*1,25)*1,35</v>
      </c>
      <c r="H220" s="29">
        <f>ROUND(Source!AE119*Source!I119, 2)</f>
        <v>9.6999999999999993</v>
      </c>
      <c r="I220" s="26"/>
      <c r="J220" s="26">
        <f>IF(Source!BS119&lt;&gt; 0, Source!BS119, 1)</f>
        <v>1</v>
      </c>
      <c r="K220" s="29">
        <f>Source!R119</f>
        <v>9.6999999999999993</v>
      </c>
      <c r="L220" s="28"/>
      <c r="R220">
        <f>H220</f>
        <v>9.6999999999999993</v>
      </c>
    </row>
    <row r="221" spans="1:26" ht="14.25" x14ac:dyDescent="0.2">
      <c r="A221" s="42"/>
      <c r="B221" s="43"/>
      <c r="C221" s="43" t="s">
        <v>735</v>
      </c>
      <c r="D221" s="24"/>
      <c r="E221" s="11"/>
      <c r="F221" s="25">
        <f>Source!AL119</f>
        <v>642.55999999999995</v>
      </c>
      <c r="G221" s="26" t="str">
        <f>Source!DD119</f>
        <v/>
      </c>
      <c r="H221" s="27">
        <f>ROUND(Source!AC119*Source!I119, 2)</f>
        <v>1875.44</v>
      </c>
      <c r="I221" s="26"/>
      <c r="J221" s="26">
        <f>IF(Source!BC119&lt;&gt; 0, Source!BC119, 1)</f>
        <v>1</v>
      </c>
      <c r="K221" s="27">
        <f>Source!P119</f>
        <v>1875.44</v>
      </c>
      <c r="L221" s="28"/>
    </row>
    <row r="222" spans="1:26" ht="14.25" x14ac:dyDescent="0.2">
      <c r="A222" s="42"/>
      <c r="B222" s="43"/>
      <c r="C222" s="43" t="s">
        <v>730</v>
      </c>
      <c r="D222" s="24" t="s">
        <v>731</v>
      </c>
      <c r="E222" s="11">
        <f>Source!BZ119</f>
        <v>105</v>
      </c>
      <c r="F222" s="50" t="str">
        <f>CONCATENATE(" )", Source!DL119, Source!FT119, "=", Source!FX119)</f>
        <v xml:space="preserve"> )*0,9=94,5</v>
      </c>
      <c r="G222" s="51"/>
      <c r="H222" s="27">
        <f>SUM(S216:S226)</f>
        <v>1639.39</v>
      </c>
      <c r="I222" s="30"/>
      <c r="J222" s="23">
        <f>Source!AT119</f>
        <v>95</v>
      </c>
      <c r="K222" s="27">
        <f>SUM(T216:T226)</f>
        <v>1648.06</v>
      </c>
      <c r="L222" s="28"/>
    </row>
    <row r="223" spans="1:26" ht="14.25" x14ac:dyDescent="0.2">
      <c r="A223" s="42"/>
      <c r="B223" s="43"/>
      <c r="C223" s="43" t="s">
        <v>732</v>
      </c>
      <c r="D223" s="24" t="s">
        <v>731</v>
      </c>
      <c r="E223" s="11">
        <f>Source!CA119</f>
        <v>55</v>
      </c>
      <c r="F223" s="50" t="str">
        <f>CONCATENATE(" )", Source!DM119, Source!FU119, "=", Source!FY119)</f>
        <v xml:space="preserve"> )*0,85=46,75</v>
      </c>
      <c r="G223" s="51"/>
      <c r="H223" s="27">
        <f>SUM(U216:U226)</f>
        <v>811.02</v>
      </c>
      <c r="I223" s="30"/>
      <c r="J223" s="23">
        <f>Source!AU119</f>
        <v>47</v>
      </c>
      <c r="K223" s="27">
        <f>SUM(V216:V226)</f>
        <v>815.36</v>
      </c>
      <c r="L223" s="28"/>
    </row>
    <row r="224" spans="1:26" ht="14.25" x14ac:dyDescent="0.2">
      <c r="A224" s="42"/>
      <c r="B224" s="43"/>
      <c r="C224" s="43" t="s">
        <v>733</v>
      </c>
      <c r="D224" s="24" t="s">
        <v>734</v>
      </c>
      <c r="E224" s="11">
        <f>Source!AQ119</f>
        <v>43.56</v>
      </c>
      <c r="F224" s="25"/>
      <c r="G224" s="26" t="str">
        <f>Source!DI119</f>
        <v>)*1,15)*1,35</v>
      </c>
      <c r="H224" s="27"/>
      <c r="I224" s="26"/>
      <c r="J224" s="26"/>
      <c r="K224" s="27"/>
      <c r="L224" s="31">
        <f>Source!U119</f>
        <v>197.38263303000002</v>
      </c>
    </row>
    <row r="225" spans="1:26" ht="42.75" x14ac:dyDescent="0.2">
      <c r="A225" s="42" t="str">
        <f>Source!E121</f>
        <v>20,1</v>
      </c>
      <c r="B225" s="43" t="str">
        <f>Source!F121</f>
        <v>14.3.02.01-0015</v>
      </c>
      <c r="C225" s="43" t="str">
        <f>Source!G121</f>
        <v>Краска акриловая Alpina ULTRAWEISS, CAPAROL водно-дисперсионная</v>
      </c>
      <c r="D225" s="24" t="str">
        <f>Source!H121</f>
        <v>т</v>
      </c>
      <c r="E225" s="11">
        <f>Source!I121</f>
        <v>8.7561E-2</v>
      </c>
      <c r="F225" s="25">
        <f>Source!AL121+Source!AM121+Source!AO121</f>
        <v>13287.69</v>
      </c>
      <c r="G225" s="41" t="s">
        <v>6</v>
      </c>
      <c r="H225" s="27">
        <f>ROUND(Source!AC121*Source!I121, 2)+ROUND(Source!AD121*Source!I121, 2)+ROUND(Source!AF121*Source!I121, 2)</f>
        <v>1163.48</v>
      </c>
      <c r="I225" s="26"/>
      <c r="J225" s="26">
        <f>IF(Source!BC121&lt;&gt; 0, Source!BC121, 1)</f>
        <v>1</v>
      </c>
      <c r="K225" s="27">
        <f>Source!O121</f>
        <v>1163.48</v>
      </c>
      <c r="L225" s="28"/>
      <c r="S225">
        <f>ROUND((Source!FX121/100)*((ROUND(Source!AF121*Source!I121, 2)+ROUND(Source!AE121*Source!I121, 2))), 2)</f>
        <v>0</v>
      </c>
      <c r="T225">
        <f>Source!X121</f>
        <v>0</v>
      </c>
      <c r="U225">
        <f>ROUND((Source!FY121/100)*((ROUND(Source!AF121*Source!I121, 2)+ROUND(Source!AE121*Source!I121, 2))), 2)</f>
        <v>0</v>
      </c>
      <c r="V225">
        <f>Source!Y121</f>
        <v>0</v>
      </c>
      <c r="W225">
        <f>IF(Source!BI121&lt;=1,H225, 0)</f>
        <v>1163.48</v>
      </c>
      <c r="X225">
        <f>IF(Source!BI121=2,H225, 0)</f>
        <v>0</v>
      </c>
      <c r="Y225">
        <f>IF(Source!BI121=3,H225, 0)</f>
        <v>0</v>
      </c>
      <c r="Z225">
        <f>IF(Source!BI121=4,H225, 0)</f>
        <v>0</v>
      </c>
    </row>
    <row r="226" spans="1:26" ht="28.5" x14ac:dyDescent="0.2">
      <c r="A226" s="44" t="str">
        <f>Source!E123</f>
        <v>20,2</v>
      </c>
      <c r="B226" s="45" t="str">
        <f>Source!F123</f>
        <v>14.4.01.02-0023</v>
      </c>
      <c r="C226" s="45" t="str">
        <f>Source!G123</f>
        <v>Грунтовка акриловая CAPASOL, CAPAROL</v>
      </c>
      <c r="D226" s="32" t="str">
        <f>Source!H123</f>
        <v>л</v>
      </c>
      <c r="E226" s="33">
        <f>Source!I123</f>
        <v>41.737409999999997</v>
      </c>
      <c r="F226" s="34">
        <f>Source!AL123+Source!AM123+Source!AO123</f>
        <v>30.67</v>
      </c>
      <c r="G226" s="35" t="s">
        <v>6</v>
      </c>
      <c r="H226" s="36">
        <f>ROUND(Source!AC123*Source!I123, 2)+ROUND(Source!AD123*Source!I123, 2)+ROUND(Source!AF123*Source!I123, 2)</f>
        <v>1280.0899999999999</v>
      </c>
      <c r="I226" s="37"/>
      <c r="J226" s="37">
        <f>IF(Source!BC123&lt;&gt; 0, Source!BC123, 1)</f>
        <v>1</v>
      </c>
      <c r="K226" s="36">
        <f>Source!O123</f>
        <v>1280.0899999999999</v>
      </c>
      <c r="L226" s="38"/>
      <c r="S226">
        <f>ROUND((Source!FX123/100)*((ROUND(Source!AF123*Source!I123, 2)+ROUND(Source!AE123*Source!I123, 2))), 2)</f>
        <v>0</v>
      </c>
      <c r="T226">
        <f>Source!X123</f>
        <v>0</v>
      </c>
      <c r="U226">
        <f>ROUND((Source!FY123/100)*((ROUND(Source!AF123*Source!I123, 2)+ROUND(Source!AE123*Source!I123, 2))), 2)</f>
        <v>0</v>
      </c>
      <c r="V226">
        <f>Source!Y123</f>
        <v>0</v>
      </c>
      <c r="W226">
        <f>IF(Source!BI123&lt;=1,H226, 0)</f>
        <v>1280.0899999999999</v>
      </c>
      <c r="X226">
        <f>IF(Source!BI123=2,H226, 0)</f>
        <v>0</v>
      </c>
      <c r="Y226">
        <f>IF(Source!BI123=3,H226, 0)</f>
        <v>0</v>
      </c>
      <c r="Z226">
        <f>IF(Source!BI123=4,H226, 0)</f>
        <v>0</v>
      </c>
    </row>
    <row r="227" spans="1:26" ht="15" x14ac:dyDescent="0.25">
      <c r="G227" s="49">
        <f>H218+H219+H221+H222+H223+SUM(H225:H226)</f>
        <v>8545.7899999999991</v>
      </c>
      <c r="H227" s="49"/>
      <c r="J227" s="49">
        <f>K218+K219+K221+K222+K223+SUM(K225:K226)</f>
        <v>8558.7999999999993</v>
      </c>
      <c r="K227" s="49"/>
      <c r="L227" s="39">
        <f>Source!U119</f>
        <v>197.38263303000002</v>
      </c>
      <c r="O227" s="21">
        <f>G227</f>
        <v>8545.7899999999991</v>
      </c>
      <c r="P227" s="21">
        <f>J227</f>
        <v>8558.7999999999993</v>
      </c>
      <c r="Q227" s="21">
        <f>L227</f>
        <v>197.38263303000002</v>
      </c>
      <c r="W227">
        <f>IF(Source!BI119&lt;=1,H218+H219+H221+H222+H223, 0)</f>
        <v>6102.2199999999993</v>
      </c>
      <c r="X227">
        <f>IF(Source!BI119=2,H218+H219+H221+H222+H223, 0)</f>
        <v>0</v>
      </c>
      <c r="Y227">
        <f>IF(Source!BI119=3,H218+H219+H221+H222+H223, 0)</f>
        <v>0</v>
      </c>
      <c r="Z227">
        <f>IF(Source!BI119=4,H218+H219+H221+H222+H223, 0)</f>
        <v>0</v>
      </c>
    </row>
    <row r="228" spans="1:26" ht="42.75" x14ac:dyDescent="0.2">
      <c r="A228" s="42" t="str">
        <f>Source!E125</f>
        <v>21</v>
      </c>
      <c r="B228" s="43" t="str">
        <f>Source!F125</f>
        <v>15-04-007-02</v>
      </c>
      <c r="C228" s="43" t="str">
        <f>Source!G125</f>
        <v>Окраска водно-дисперсионными акриловыми составами улучшенная по штукатурке потолков</v>
      </c>
      <c r="D228" s="24" t="str">
        <f>Source!H125</f>
        <v>100 м2</v>
      </c>
      <c r="E228" s="11">
        <f>Source!I125</f>
        <v>1.04</v>
      </c>
      <c r="F228" s="25">
        <f>Source!AL125+Source!AM125+Source!AO125</f>
        <v>1249.83</v>
      </c>
      <c r="G228" s="26"/>
      <c r="H228" s="27"/>
      <c r="I228" s="26" t="str">
        <f>Source!BO125</f>
        <v/>
      </c>
      <c r="J228" s="26"/>
      <c r="K228" s="27"/>
      <c r="L228" s="28"/>
      <c r="S228">
        <f>ROUND((Source!FX125/100)*((ROUND(Source!AF125*Source!I125, 2)+ROUND(Source!AE125*Source!I125, 2))), 2)</f>
        <v>843.6</v>
      </c>
      <c r="T228">
        <f>Source!X125</f>
        <v>848.07</v>
      </c>
      <c r="U228">
        <f>ROUND((Source!FY125/100)*((ROUND(Source!AF125*Source!I125, 2)+ROUND(Source!AE125*Source!I125, 2))), 2)</f>
        <v>417.34</v>
      </c>
      <c r="V228">
        <f>Source!Y125</f>
        <v>419.57</v>
      </c>
    </row>
    <row r="229" spans="1:26" x14ac:dyDescent="0.2">
      <c r="C229" s="20" t="str">
        <f>"Объем: "&amp;Source!I125&amp;"=104/"&amp;"100"</f>
        <v>Объем: 1,04=104/100</v>
      </c>
    </row>
    <row r="230" spans="1:26" ht="14.25" x14ac:dyDescent="0.2">
      <c r="A230" s="42"/>
      <c r="B230" s="43"/>
      <c r="C230" s="43" t="s">
        <v>728</v>
      </c>
      <c r="D230" s="24"/>
      <c r="E230" s="11"/>
      <c r="F230" s="25">
        <f>Source!AO125</f>
        <v>550.62</v>
      </c>
      <c r="G230" s="26" t="str">
        <f>Source!DG125</f>
        <v>)*1,15)*1,35</v>
      </c>
      <c r="H230" s="27">
        <f>ROUND(Source!AF125*Source!I125, 2)</f>
        <v>889.03</v>
      </c>
      <c r="I230" s="26"/>
      <c r="J230" s="26">
        <f>IF(Source!BA125&lt;&gt; 0, Source!BA125, 1)</f>
        <v>1</v>
      </c>
      <c r="K230" s="27">
        <f>Source!S125</f>
        <v>889.03</v>
      </c>
      <c r="L230" s="28"/>
      <c r="R230">
        <f>H230</f>
        <v>889.03</v>
      </c>
    </row>
    <row r="231" spans="1:26" ht="14.25" x14ac:dyDescent="0.2">
      <c r="A231" s="42"/>
      <c r="B231" s="43"/>
      <c r="C231" s="43" t="s">
        <v>307</v>
      </c>
      <c r="D231" s="24"/>
      <c r="E231" s="11"/>
      <c r="F231" s="25">
        <f>Source!AM125</f>
        <v>11.06</v>
      </c>
      <c r="G231" s="26" t="str">
        <f>Source!DE125</f>
        <v>)*1,25)*1,35</v>
      </c>
      <c r="H231" s="27">
        <f>ROUND(Source!AD125*Source!I125, 2)</f>
        <v>19.41</v>
      </c>
      <c r="I231" s="26"/>
      <c r="J231" s="26">
        <f>IF(Source!BB125&lt;&gt; 0, Source!BB125, 1)</f>
        <v>1</v>
      </c>
      <c r="K231" s="27">
        <f>Source!Q125</f>
        <v>19.41</v>
      </c>
      <c r="L231" s="28"/>
    </row>
    <row r="232" spans="1:26" ht="14.25" x14ac:dyDescent="0.2">
      <c r="A232" s="42"/>
      <c r="B232" s="43"/>
      <c r="C232" s="43" t="s">
        <v>729</v>
      </c>
      <c r="D232" s="24"/>
      <c r="E232" s="11"/>
      <c r="F232" s="25">
        <f>Source!AN125</f>
        <v>2.09</v>
      </c>
      <c r="G232" s="26" t="str">
        <f>Source!DF125</f>
        <v>)*1,25)*1,35</v>
      </c>
      <c r="H232" s="29">
        <f>ROUND(Source!AE125*Source!I125, 2)</f>
        <v>3.67</v>
      </c>
      <c r="I232" s="26"/>
      <c r="J232" s="26">
        <f>IF(Source!BS125&lt;&gt; 0, Source!BS125, 1)</f>
        <v>1</v>
      </c>
      <c r="K232" s="29">
        <f>Source!R125</f>
        <v>3.67</v>
      </c>
      <c r="L232" s="28"/>
      <c r="R232">
        <f>H232</f>
        <v>3.67</v>
      </c>
    </row>
    <row r="233" spans="1:26" ht="14.25" x14ac:dyDescent="0.2">
      <c r="A233" s="42"/>
      <c r="B233" s="43"/>
      <c r="C233" s="43" t="s">
        <v>735</v>
      </c>
      <c r="D233" s="24"/>
      <c r="E233" s="11"/>
      <c r="F233" s="25">
        <f>Source!AL125</f>
        <v>688.15</v>
      </c>
      <c r="G233" s="26" t="str">
        <f>Source!DD125</f>
        <v/>
      </c>
      <c r="H233" s="27">
        <f>ROUND(Source!AC125*Source!I125, 2)</f>
        <v>715.68</v>
      </c>
      <c r="I233" s="26"/>
      <c r="J233" s="26">
        <f>IF(Source!BC125&lt;&gt; 0, Source!BC125, 1)</f>
        <v>1</v>
      </c>
      <c r="K233" s="27">
        <f>Source!P125</f>
        <v>715.68</v>
      </c>
      <c r="L233" s="28"/>
    </row>
    <row r="234" spans="1:26" ht="14.25" x14ac:dyDescent="0.2">
      <c r="A234" s="42"/>
      <c r="B234" s="43"/>
      <c r="C234" s="43" t="s">
        <v>730</v>
      </c>
      <c r="D234" s="24" t="s">
        <v>731</v>
      </c>
      <c r="E234" s="11">
        <f>Source!BZ125</f>
        <v>105</v>
      </c>
      <c r="F234" s="50" t="str">
        <f>CONCATENATE(" )", Source!DL125, Source!FT125, "=", Source!FX125)</f>
        <v xml:space="preserve"> )*0,9=94,5</v>
      </c>
      <c r="G234" s="51"/>
      <c r="H234" s="27">
        <f>SUM(S228:S238)</f>
        <v>843.6</v>
      </c>
      <c r="I234" s="30"/>
      <c r="J234" s="23">
        <f>Source!AT125</f>
        <v>95</v>
      </c>
      <c r="K234" s="27">
        <f>SUM(T228:T238)</f>
        <v>848.07</v>
      </c>
      <c r="L234" s="28"/>
    </row>
    <row r="235" spans="1:26" ht="14.25" x14ac:dyDescent="0.2">
      <c r="A235" s="42"/>
      <c r="B235" s="43"/>
      <c r="C235" s="43" t="s">
        <v>732</v>
      </c>
      <c r="D235" s="24" t="s">
        <v>731</v>
      </c>
      <c r="E235" s="11">
        <f>Source!CA125</f>
        <v>55</v>
      </c>
      <c r="F235" s="50" t="str">
        <f>CONCATENATE(" )", Source!DM125, Source!FU125, "=", Source!FY125)</f>
        <v xml:space="preserve"> )*0,85=46,75</v>
      </c>
      <c r="G235" s="51"/>
      <c r="H235" s="27">
        <f>SUM(U228:U238)</f>
        <v>417.34</v>
      </c>
      <c r="I235" s="30"/>
      <c r="J235" s="23">
        <f>Source!AU125</f>
        <v>47</v>
      </c>
      <c r="K235" s="27">
        <f>SUM(V228:V238)</f>
        <v>419.57</v>
      </c>
      <c r="L235" s="28"/>
    </row>
    <row r="236" spans="1:26" ht="14.25" x14ac:dyDescent="0.2">
      <c r="A236" s="42"/>
      <c r="B236" s="43"/>
      <c r="C236" s="43" t="s">
        <v>733</v>
      </c>
      <c r="D236" s="24" t="s">
        <v>734</v>
      </c>
      <c r="E236" s="11">
        <f>Source!AQ125</f>
        <v>63</v>
      </c>
      <c r="F236" s="25"/>
      <c r="G236" s="26" t="str">
        <f>Source!DI125</f>
        <v>)*1,15)*1,35</v>
      </c>
      <c r="H236" s="27"/>
      <c r="I236" s="26"/>
      <c r="J236" s="26"/>
      <c r="K236" s="27"/>
      <c r="L236" s="31">
        <f>Source!U125</f>
        <v>101.71979999999999</v>
      </c>
    </row>
    <row r="237" spans="1:26" ht="42.75" x14ac:dyDescent="0.2">
      <c r="A237" s="42" t="str">
        <f>Source!E127</f>
        <v>21,1</v>
      </c>
      <c r="B237" s="43" t="str">
        <f>Source!F127</f>
        <v>14.3.02.01-0015</v>
      </c>
      <c r="C237" s="43" t="str">
        <f>Source!G127</f>
        <v>Краска акриловая Alpina ULTRAWEISS, CAPAROL водно-дисперсионная</v>
      </c>
      <c r="D237" s="24" t="str">
        <f>Source!H127</f>
        <v>т</v>
      </c>
      <c r="E237" s="11">
        <f>Source!I127</f>
        <v>3.4320000000000003E-2</v>
      </c>
      <c r="F237" s="25">
        <f>Source!AL127+Source!AM127+Source!AO127</f>
        <v>13287.69</v>
      </c>
      <c r="G237" s="41" t="s">
        <v>6</v>
      </c>
      <c r="H237" s="27">
        <f>ROUND(Source!AC127*Source!I127, 2)+ROUND(Source!AD127*Source!I127, 2)+ROUND(Source!AF127*Source!I127, 2)</f>
        <v>456.03</v>
      </c>
      <c r="I237" s="26"/>
      <c r="J237" s="26">
        <f>IF(Source!BC127&lt;&gt; 0, Source!BC127, 1)</f>
        <v>1</v>
      </c>
      <c r="K237" s="27">
        <f>Source!O127</f>
        <v>456.03</v>
      </c>
      <c r="L237" s="28"/>
      <c r="S237">
        <f>ROUND((Source!FX127/100)*((ROUND(Source!AF127*Source!I127, 2)+ROUND(Source!AE127*Source!I127, 2))), 2)</f>
        <v>0</v>
      </c>
      <c r="T237">
        <f>Source!X127</f>
        <v>0</v>
      </c>
      <c r="U237">
        <f>ROUND((Source!FY127/100)*((ROUND(Source!AF127*Source!I127, 2)+ROUND(Source!AE127*Source!I127, 2))), 2)</f>
        <v>0</v>
      </c>
      <c r="V237">
        <f>Source!Y127</f>
        <v>0</v>
      </c>
      <c r="W237">
        <f>IF(Source!BI127&lt;=1,H237, 0)</f>
        <v>456.03</v>
      </c>
      <c r="X237">
        <f>IF(Source!BI127=2,H237, 0)</f>
        <v>0</v>
      </c>
      <c r="Y237">
        <f>IF(Source!BI127=3,H237, 0)</f>
        <v>0</v>
      </c>
      <c r="Z237">
        <f>IF(Source!BI127=4,H237, 0)</f>
        <v>0</v>
      </c>
    </row>
    <row r="238" spans="1:26" ht="28.5" x14ac:dyDescent="0.2">
      <c r="A238" s="44" t="str">
        <f>Source!E129</f>
        <v>21,2</v>
      </c>
      <c r="B238" s="45" t="str">
        <f>Source!F129</f>
        <v>14.4.01.02-0023</v>
      </c>
      <c r="C238" s="45" t="str">
        <f>Source!G129</f>
        <v>Грунтовка акриловая CAPASOL, CAPAROL</v>
      </c>
      <c r="D238" s="32" t="str">
        <f>Source!H129</f>
        <v>л</v>
      </c>
      <c r="E238" s="33">
        <f>Source!I129</f>
        <v>16.327999999999999</v>
      </c>
      <c r="F238" s="34">
        <f>Source!AL129+Source!AM129+Source!AO129</f>
        <v>30.67</v>
      </c>
      <c r="G238" s="35" t="s">
        <v>6</v>
      </c>
      <c r="H238" s="36">
        <f>ROUND(Source!AC129*Source!I129, 2)+ROUND(Source!AD129*Source!I129, 2)+ROUND(Source!AF129*Source!I129, 2)</f>
        <v>500.78</v>
      </c>
      <c r="I238" s="37"/>
      <c r="J238" s="37">
        <f>IF(Source!BC129&lt;&gt; 0, Source!BC129, 1)</f>
        <v>1</v>
      </c>
      <c r="K238" s="36">
        <f>Source!O129</f>
        <v>500.78</v>
      </c>
      <c r="L238" s="38"/>
      <c r="S238">
        <f>ROUND((Source!FX129/100)*((ROUND(Source!AF129*Source!I129, 2)+ROUND(Source!AE129*Source!I129, 2))), 2)</f>
        <v>0</v>
      </c>
      <c r="T238">
        <f>Source!X129</f>
        <v>0</v>
      </c>
      <c r="U238">
        <f>ROUND((Source!FY129/100)*((ROUND(Source!AF129*Source!I129, 2)+ROUND(Source!AE129*Source!I129, 2))), 2)</f>
        <v>0</v>
      </c>
      <c r="V238">
        <f>Source!Y129</f>
        <v>0</v>
      </c>
      <c r="W238">
        <f>IF(Source!BI129&lt;=1,H238, 0)</f>
        <v>500.78</v>
      </c>
      <c r="X238">
        <f>IF(Source!BI129=2,H238, 0)</f>
        <v>0</v>
      </c>
      <c r="Y238">
        <f>IF(Source!BI129=3,H238, 0)</f>
        <v>0</v>
      </c>
      <c r="Z238">
        <f>IF(Source!BI129=4,H238, 0)</f>
        <v>0</v>
      </c>
    </row>
    <row r="239" spans="1:26" ht="15" x14ac:dyDescent="0.25">
      <c r="G239" s="49">
        <f>H230+H231+H233+H234+H235+SUM(H237:H238)</f>
        <v>3841.87</v>
      </c>
      <c r="H239" s="49"/>
      <c r="J239" s="49">
        <f>K230+K231+K233+K234+K235+SUM(K237:K238)</f>
        <v>3848.57</v>
      </c>
      <c r="K239" s="49"/>
      <c r="L239" s="39">
        <f>Source!U125</f>
        <v>101.71979999999999</v>
      </c>
      <c r="O239" s="21">
        <f>G239</f>
        <v>3841.87</v>
      </c>
      <c r="P239" s="21">
        <f>J239</f>
        <v>3848.57</v>
      </c>
      <c r="Q239" s="21">
        <f>L239</f>
        <v>101.71979999999999</v>
      </c>
      <c r="W239">
        <f>IF(Source!BI125&lt;=1,H230+H231+H233+H234+H235, 0)</f>
        <v>2885.06</v>
      </c>
      <c r="X239">
        <f>IF(Source!BI125=2,H230+H231+H233+H234+H235, 0)</f>
        <v>0</v>
      </c>
      <c r="Y239">
        <f>IF(Source!BI125=3,H230+H231+H233+H234+H235, 0)</f>
        <v>0</v>
      </c>
      <c r="Z239">
        <f>IF(Source!BI125=4,H230+H231+H233+H234+H235, 0)</f>
        <v>0</v>
      </c>
    </row>
    <row r="240" spans="1:26" ht="28.5" x14ac:dyDescent="0.2">
      <c r="A240" s="42" t="str">
        <f>Source!E131</f>
        <v>22</v>
      </c>
      <c r="B240" s="43" t="str">
        <f>Source!F131</f>
        <v>15-04-025-08</v>
      </c>
      <c r="C240" s="43" t="str">
        <f>Source!G131</f>
        <v>Улучшенная окраска масляными составами по штукатурке стен</v>
      </c>
      <c r="D240" s="24" t="str">
        <f>Source!H131</f>
        <v>100 м2</v>
      </c>
      <c r="E240" s="11">
        <f>Source!I131</f>
        <v>0.04</v>
      </c>
      <c r="F240" s="25">
        <f>Source!AL131+Source!AM131+Source!AO131</f>
        <v>1169.1400000000001</v>
      </c>
      <c r="G240" s="26"/>
      <c r="H240" s="27"/>
      <c r="I240" s="26" t="str">
        <f>Source!BO131</f>
        <v/>
      </c>
      <c r="J240" s="26"/>
      <c r="K240" s="27"/>
      <c r="L240" s="28"/>
      <c r="S240">
        <f>ROUND((Source!FX131/100)*((ROUND(Source!AF131*Source!I131, 2)+ROUND(Source!AE131*Source!I131, 2))), 2)</f>
        <v>27.24</v>
      </c>
      <c r="T240">
        <f>Source!X131</f>
        <v>27.39</v>
      </c>
      <c r="U240">
        <f>ROUND((Source!FY131/100)*((ROUND(Source!AF131*Source!I131, 2)+ROUND(Source!AE131*Source!I131, 2))), 2)</f>
        <v>13.48</v>
      </c>
      <c r="V240">
        <f>Source!Y131</f>
        <v>13.55</v>
      </c>
    </row>
    <row r="241" spans="1:26" x14ac:dyDescent="0.2">
      <c r="C241" s="20" t="str">
        <f>"Объем: "&amp;Source!I131&amp;"=4/"&amp;"100"</f>
        <v>Объем: 0,04=4/100</v>
      </c>
    </row>
    <row r="242" spans="1:26" ht="14.25" x14ac:dyDescent="0.2">
      <c r="A242" s="42"/>
      <c r="B242" s="43"/>
      <c r="C242" s="43" t="s">
        <v>728</v>
      </c>
      <c r="D242" s="24"/>
      <c r="E242" s="11"/>
      <c r="F242" s="25">
        <f>Source!AO131</f>
        <v>462.66</v>
      </c>
      <c r="G242" s="26" t="str">
        <f>Source!DG131</f>
        <v>)*1,15)*1,35</v>
      </c>
      <c r="H242" s="27">
        <f>ROUND(Source!AF131*Source!I131, 2)</f>
        <v>28.73</v>
      </c>
      <c r="I242" s="26"/>
      <c r="J242" s="26">
        <f>IF(Source!BA131&lt;&gt; 0, Source!BA131, 1)</f>
        <v>1</v>
      </c>
      <c r="K242" s="27">
        <f>Source!S131</f>
        <v>28.73</v>
      </c>
      <c r="L242" s="28"/>
      <c r="R242">
        <f>H242</f>
        <v>28.73</v>
      </c>
    </row>
    <row r="243" spans="1:26" ht="14.25" x14ac:dyDescent="0.2">
      <c r="A243" s="42"/>
      <c r="B243" s="43"/>
      <c r="C243" s="43" t="s">
        <v>307</v>
      </c>
      <c r="D243" s="24"/>
      <c r="E243" s="11"/>
      <c r="F243" s="25">
        <f>Source!AM131</f>
        <v>7.54</v>
      </c>
      <c r="G243" s="26" t="str">
        <f>Source!DE131</f>
        <v>)*1,25)*1,35</v>
      </c>
      <c r="H243" s="27">
        <f>ROUND(Source!AD131*Source!I131, 2)</f>
        <v>0.51</v>
      </c>
      <c r="I243" s="26"/>
      <c r="J243" s="26">
        <f>IF(Source!BB131&lt;&gt; 0, Source!BB131, 1)</f>
        <v>1</v>
      </c>
      <c r="K243" s="27">
        <f>Source!Q131</f>
        <v>0.51</v>
      </c>
      <c r="L243" s="28"/>
    </row>
    <row r="244" spans="1:26" ht="14.25" x14ac:dyDescent="0.2">
      <c r="A244" s="42"/>
      <c r="B244" s="43"/>
      <c r="C244" s="43" t="s">
        <v>729</v>
      </c>
      <c r="D244" s="24"/>
      <c r="E244" s="11"/>
      <c r="F244" s="25">
        <f>Source!AN131</f>
        <v>1.42</v>
      </c>
      <c r="G244" s="26" t="str">
        <f>Source!DF131</f>
        <v>)*1,25)*1,35</v>
      </c>
      <c r="H244" s="29">
        <f>ROUND(Source!AE131*Source!I131, 2)</f>
        <v>0.1</v>
      </c>
      <c r="I244" s="26"/>
      <c r="J244" s="26">
        <f>IF(Source!BS131&lt;&gt; 0, Source!BS131, 1)</f>
        <v>1</v>
      </c>
      <c r="K244" s="29">
        <f>Source!R131</f>
        <v>0.1</v>
      </c>
      <c r="L244" s="28"/>
      <c r="R244">
        <f>H244</f>
        <v>0.1</v>
      </c>
    </row>
    <row r="245" spans="1:26" ht="14.25" x14ac:dyDescent="0.2">
      <c r="A245" s="42"/>
      <c r="B245" s="43"/>
      <c r="C245" s="43" t="s">
        <v>735</v>
      </c>
      <c r="D245" s="24"/>
      <c r="E245" s="11"/>
      <c r="F245" s="25">
        <f>Source!AL131</f>
        <v>698.94</v>
      </c>
      <c r="G245" s="26" t="str">
        <f>Source!DD131</f>
        <v/>
      </c>
      <c r="H245" s="27">
        <f>ROUND(Source!AC131*Source!I131, 2)</f>
        <v>27.96</v>
      </c>
      <c r="I245" s="26"/>
      <c r="J245" s="26">
        <f>IF(Source!BC131&lt;&gt; 0, Source!BC131, 1)</f>
        <v>1</v>
      </c>
      <c r="K245" s="27">
        <f>Source!P131</f>
        <v>27.96</v>
      </c>
      <c r="L245" s="28"/>
    </row>
    <row r="246" spans="1:26" ht="14.25" x14ac:dyDescent="0.2">
      <c r="A246" s="42"/>
      <c r="B246" s="43"/>
      <c r="C246" s="43" t="s">
        <v>730</v>
      </c>
      <c r="D246" s="24" t="s">
        <v>731</v>
      </c>
      <c r="E246" s="11">
        <f>Source!BZ131</f>
        <v>105</v>
      </c>
      <c r="F246" s="50" t="str">
        <f>CONCATENATE(" )", Source!DL131, Source!FT131, "=", Source!FX131)</f>
        <v xml:space="preserve"> )*0,9=94,5</v>
      </c>
      <c r="G246" s="51"/>
      <c r="H246" s="27">
        <f>SUM(S240:S249)</f>
        <v>27.24</v>
      </c>
      <c r="I246" s="30"/>
      <c r="J246" s="23">
        <f>Source!AT131</f>
        <v>95</v>
      </c>
      <c r="K246" s="27">
        <f>SUM(T240:T249)</f>
        <v>27.39</v>
      </c>
      <c r="L246" s="28"/>
    </row>
    <row r="247" spans="1:26" ht="14.25" x14ac:dyDescent="0.2">
      <c r="A247" s="42"/>
      <c r="B247" s="43"/>
      <c r="C247" s="43" t="s">
        <v>732</v>
      </c>
      <c r="D247" s="24" t="s">
        <v>731</v>
      </c>
      <c r="E247" s="11">
        <f>Source!CA131</f>
        <v>55</v>
      </c>
      <c r="F247" s="50" t="str">
        <f>CONCATENATE(" )", Source!DM131, Source!FU131, "=", Source!FY131)</f>
        <v xml:space="preserve"> )*0,85=46,75</v>
      </c>
      <c r="G247" s="51"/>
      <c r="H247" s="27">
        <f>SUM(U240:U249)</f>
        <v>13.48</v>
      </c>
      <c r="I247" s="30"/>
      <c r="J247" s="23">
        <f>Source!AU131</f>
        <v>47</v>
      </c>
      <c r="K247" s="27">
        <f>SUM(V240:V249)</f>
        <v>13.55</v>
      </c>
      <c r="L247" s="28"/>
    </row>
    <row r="248" spans="1:26" ht="14.25" x14ac:dyDescent="0.2">
      <c r="A248" s="42"/>
      <c r="B248" s="43"/>
      <c r="C248" s="43" t="s">
        <v>733</v>
      </c>
      <c r="D248" s="24" t="s">
        <v>734</v>
      </c>
      <c r="E248" s="11">
        <f>Source!AQ131</f>
        <v>51.01</v>
      </c>
      <c r="F248" s="25"/>
      <c r="G248" s="26" t="str">
        <f>Source!DI131</f>
        <v>)*1,15)*1,35</v>
      </c>
      <c r="H248" s="27"/>
      <c r="I248" s="26"/>
      <c r="J248" s="26"/>
      <c r="K248" s="27"/>
      <c r="L248" s="31">
        <f>Source!U131</f>
        <v>3.1677210000000002</v>
      </c>
    </row>
    <row r="249" spans="1:26" ht="42.75" x14ac:dyDescent="0.2">
      <c r="A249" s="44" t="str">
        <f>Source!E133</f>
        <v>22,1</v>
      </c>
      <c r="B249" s="45" t="str">
        <f>Source!F133</f>
        <v>14.4.02.04-0101</v>
      </c>
      <c r="C249" s="45" t="str">
        <f>Source!G133</f>
        <v>Краски для внутренних работ масляные готовые к применению МА-15 БИО</v>
      </c>
      <c r="D249" s="32" t="str">
        <f>Source!H133</f>
        <v>т</v>
      </c>
      <c r="E249" s="33">
        <f>Source!I133</f>
        <v>7.3499999999999998E-4</v>
      </c>
      <c r="F249" s="34">
        <f>Source!AL133+Source!AM133+Source!AO133</f>
        <v>42508.19</v>
      </c>
      <c r="G249" s="35" t="s">
        <v>6</v>
      </c>
      <c r="H249" s="36">
        <f>ROUND(Source!AC133*Source!I133, 2)+ROUND(Source!AD133*Source!I133, 2)+ROUND(Source!AF133*Source!I133, 2)</f>
        <v>31.24</v>
      </c>
      <c r="I249" s="37"/>
      <c r="J249" s="37">
        <f>IF(Source!BC133&lt;&gt; 0, Source!BC133, 1)</f>
        <v>1</v>
      </c>
      <c r="K249" s="36">
        <f>Source!O133</f>
        <v>31.24</v>
      </c>
      <c r="L249" s="38"/>
      <c r="S249">
        <f>ROUND((Source!FX133/100)*((ROUND(Source!AF133*Source!I133, 2)+ROUND(Source!AE133*Source!I133, 2))), 2)</f>
        <v>0</v>
      </c>
      <c r="T249">
        <f>Source!X133</f>
        <v>0</v>
      </c>
      <c r="U249">
        <f>ROUND((Source!FY133/100)*((ROUND(Source!AF133*Source!I133, 2)+ROUND(Source!AE133*Source!I133, 2))), 2)</f>
        <v>0</v>
      </c>
      <c r="V249">
        <f>Source!Y133</f>
        <v>0</v>
      </c>
      <c r="W249">
        <f>IF(Source!BI133&lt;=1,H249, 0)</f>
        <v>31.24</v>
      </c>
      <c r="X249">
        <f>IF(Source!BI133=2,H249, 0)</f>
        <v>0</v>
      </c>
      <c r="Y249">
        <f>IF(Source!BI133=3,H249, 0)</f>
        <v>0</v>
      </c>
      <c r="Z249">
        <f>IF(Source!BI133=4,H249, 0)</f>
        <v>0</v>
      </c>
    </row>
    <row r="250" spans="1:26" ht="15" x14ac:dyDescent="0.25">
      <c r="G250" s="49">
        <f>H242+H243+H245+H246+H247+SUM(H249:H249)</f>
        <v>129.16</v>
      </c>
      <c r="H250" s="49"/>
      <c r="J250" s="49">
        <f>K242+K243+K245+K246+K247+SUM(K249:K249)</f>
        <v>129.38</v>
      </c>
      <c r="K250" s="49"/>
      <c r="L250" s="39">
        <f>Source!U131</f>
        <v>3.1677210000000002</v>
      </c>
      <c r="O250" s="21">
        <f>G250</f>
        <v>129.16</v>
      </c>
      <c r="P250" s="21">
        <f>J250</f>
        <v>129.38</v>
      </c>
      <c r="Q250" s="21">
        <f>L250</f>
        <v>3.1677210000000002</v>
      </c>
      <c r="W250">
        <f>IF(Source!BI131&lt;=1,H242+H243+H245+H246+H247, 0)</f>
        <v>97.92</v>
      </c>
      <c r="X250">
        <f>IF(Source!BI131=2,H242+H243+H245+H246+H247, 0)</f>
        <v>0</v>
      </c>
      <c r="Y250">
        <f>IF(Source!BI131=3,H242+H243+H245+H246+H247, 0)</f>
        <v>0</v>
      </c>
      <c r="Z250">
        <f>IF(Source!BI131=4,H242+H243+H245+H246+H247, 0)</f>
        <v>0</v>
      </c>
    </row>
    <row r="251" spans="1:26" ht="42.75" x14ac:dyDescent="0.2">
      <c r="A251" s="42" t="str">
        <f>Source!E135</f>
        <v>23</v>
      </c>
      <c r="B251" s="43" t="str">
        <f>Source!F135</f>
        <v>62-35-2</v>
      </c>
      <c r="C251" s="43" t="str">
        <f>Source!G135</f>
        <v>Окраска масляными составами ранее окрашенных металлических решеток и оград без рельефа за 2 раза</v>
      </c>
      <c r="D251" s="24" t="str">
        <f>Source!H135</f>
        <v>100 м2</v>
      </c>
      <c r="E251" s="11">
        <f>Source!I135</f>
        <v>0.11</v>
      </c>
      <c r="F251" s="25">
        <f>Source!AL135+Source!AM135+Source!AO135</f>
        <v>817</v>
      </c>
      <c r="G251" s="26"/>
      <c r="H251" s="27"/>
      <c r="I251" s="26" t="str">
        <f>Source!BO135</f>
        <v/>
      </c>
      <c r="J251" s="26"/>
      <c r="K251" s="27"/>
      <c r="L251" s="28"/>
      <c r="S251">
        <f>ROUND((Source!FX135/100)*((ROUND(Source!AF135*Source!I135, 2)+ROUND(Source!AE135*Source!I135, 2))), 2)</f>
        <v>70.61</v>
      </c>
      <c r="T251">
        <f>Source!X135</f>
        <v>70.61</v>
      </c>
      <c r="U251">
        <f>ROUND((Source!FY135/100)*((ROUND(Source!AF135*Source!I135, 2)+ROUND(Source!AE135*Source!I135, 2))), 2)</f>
        <v>44.13</v>
      </c>
      <c r="V251">
        <f>Source!Y135</f>
        <v>44.13</v>
      </c>
    </row>
    <row r="252" spans="1:26" x14ac:dyDescent="0.2">
      <c r="C252" s="20" t="str">
        <f>"Объем: "&amp;Source!I135&amp;"=11/"&amp;"100"</f>
        <v>Объем: 0,11=11/100</v>
      </c>
    </row>
    <row r="253" spans="1:26" ht="14.25" x14ac:dyDescent="0.2">
      <c r="A253" s="42"/>
      <c r="B253" s="43"/>
      <c r="C253" s="43" t="s">
        <v>728</v>
      </c>
      <c r="D253" s="24"/>
      <c r="E253" s="11"/>
      <c r="F253" s="25">
        <f>Source!AO135</f>
        <v>697.51</v>
      </c>
      <c r="G253" s="26" t="str">
        <f>Source!DG135</f>
        <v>)*1,15</v>
      </c>
      <c r="H253" s="27">
        <f>ROUND(Source!AF135*Source!I135, 2)</f>
        <v>88.24</v>
      </c>
      <c r="I253" s="26"/>
      <c r="J253" s="26">
        <f>IF(Source!BA135&lt;&gt; 0, Source!BA135, 1)</f>
        <v>1</v>
      </c>
      <c r="K253" s="27">
        <f>Source!S135</f>
        <v>88.24</v>
      </c>
      <c r="L253" s="28"/>
      <c r="R253">
        <f>H253</f>
        <v>88.24</v>
      </c>
    </row>
    <row r="254" spans="1:26" ht="14.25" x14ac:dyDescent="0.2">
      <c r="A254" s="42"/>
      <c r="B254" s="43"/>
      <c r="C254" s="43" t="s">
        <v>307</v>
      </c>
      <c r="D254" s="24"/>
      <c r="E254" s="11"/>
      <c r="F254" s="25">
        <f>Source!AM135</f>
        <v>0.66</v>
      </c>
      <c r="G254" s="26" t="str">
        <f>Source!DE135</f>
        <v>)*1,15</v>
      </c>
      <c r="H254" s="27">
        <f>ROUND(Source!AD135*Source!I135, 2)</f>
        <v>0.08</v>
      </c>
      <c r="I254" s="26"/>
      <c r="J254" s="26">
        <f>IF(Source!BB135&lt;&gt; 0, Source!BB135, 1)</f>
        <v>1</v>
      </c>
      <c r="K254" s="27">
        <f>Source!Q135</f>
        <v>0.08</v>
      </c>
      <c r="L254" s="28"/>
    </row>
    <row r="255" spans="1:26" ht="14.25" x14ac:dyDescent="0.2">
      <c r="A255" s="42"/>
      <c r="B255" s="43"/>
      <c r="C255" s="43" t="s">
        <v>729</v>
      </c>
      <c r="D255" s="24"/>
      <c r="E255" s="11"/>
      <c r="F255" s="25">
        <f>Source!AN135</f>
        <v>0.12</v>
      </c>
      <c r="G255" s="26" t="str">
        <f>Source!DF135</f>
        <v>)*1,15</v>
      </c>
      <c r="H255" s="29">
        <f>ROUND(Source!AE135*Source!I135, 2)</f>
        <v>0.02</v>
      </c>
      <c r="I255" s="26"/>
      <c r="J255" s="26">
        <f>IF(Source!BS135&lt;&gt; 0, Source!BS135, 1)</f>
        <v>1</v>
      </c>
      <c r="K255" s="29">
        <f>Source!R135</f>
        <v>0.02</v>
      </c>
      <c r="L255" s="28"/>
      <c r="R255">
        <f>H255</f>
        <v>0.02</v>
      </c>
    </row>
    <row r="256" spans="1:26" ht="14.25" x14ac:dyDescent="0.2">
      <c r="A256" s="42"/>
      <c r="B256" s="43"/>
      <c r="C256" s="43" t="s">
        <v>735</v>
      </c>
      <c r="D256" s="24"/>
      <c r="E256" s="11"/>
      <c r="F256" s="25">
        <f>Source!AL135</f>
        <v>118.83</v>
      </c>
      <c r="G256" s="26" t="str">
        <f>Source!DD135</f>
        <v/>
      </c>
      <c r="H256" s="27">
        <f>ROUND(Source!AC135*Source!I135, 2)</f>
        <v>13.07</v>
      </c>
      <c r="I256" s="26"/>
      <c r="J256" s="26">
        <f>IF(Source!BC135&lt;&gt; 0, Source!BC135, 1)</f>
        <v>1</v>
      </c>
      <c r="K256" s="27">
        <f>Source!P135</f>
        <v>13.07</v>
      </c>
      <c r="L256" s="28"/>
    </row>
    <row r="257" spans="1:26" ht="14.25" x14ac:dyDescent="0.2">
      <c r="A257" s="42"/>
      <c r="B257" s="43"/>
      <c r="C257" s="43" t="s">
        <v>730</v>
      </c>
      <c r="D257" s="24" t="s">
        <v>731</v>
      </c>
      <c r="E257" s="11">
        <f>Source!BZ135</f>
        <v>80</v>
      </c>
      <c r="F257" s="46"/>
      <c r="G257" s="26"/>
      <c r="H257" s="27">
        <f>SUM(S251:S260)</f>
        <v>70.61</v>
      </c>
      <c r="I257" s="30"/>
      <c r="J257" s="23">
        <f>Source!AT135</f>
        <v>80</v>
      </c>
      <c r="K257" s="27">
        <f>SUM(T251:T260)</f>
        <v>70.61</v>
      </c>
      <c r="L257" s="28"/>
    </row>
    <row r="258" spans="1:26" ht="14.25" x14ac:dyDescent="0.2">
      <c r="A258" s="42"/>
      <c r="B258" s="43"/>
      <c r="C258" s="43" t="s">
        <v>732</v>
      </c>
      <c r="D258" s="24" t="s">
        <v>731</v>
      </c>
      <c r="E258" s="11">
        <f>Source!CA135</f>
        <v>50</v>
      </c>
      <c r="F258" s="46"/>
      <c r="G258" s="26"/>
      <c r="H258" s="27">
        <f>SUM(U251:U260)</f>
        <v>44.13</v>
      </c>
      <c r="I258" s="30"/>
      <c r="J258" s="23">
        <f>Source!AU135</f>
        <v>50</v>
      </c>
      <c r="K258" s="27">
        <f>SUM(V251:V260)</f>
        <v>44.13</v>
      </c>
      <c r="L258" s="28"/>
    </row>
    <row r="259" spans="1:26" ht="14.25" x14ac:dyDescent="0.2">
      <c r="A259" s="42"/>
      <c r="B259" s="43"/>
      <c r="C259" s="43" t="s">
        <v>733</v>
      </c>
      <c r="D259" s="24" t="s">
        <v>734</v>
      </c>
      <c r="E259" s="11">
        <f>Source!AQ135</f>
        <v>80.73</v>
      </c>
      <c r="F259" s="25"/>
      <c r="G259" s="26" t="str">
        <f>Source!DI135</f>
        <v>)*1,15</v>
      </c>
      <c r="H259" s="27"/>
      <c r="I259" s="26"/>
      <c r="J259" s="26"/>
      <c r="K259" s="27"/>
      <c r="L259" s="31">
        <f>Source!U135</f>
        <v>10.212345000000001</v>
      </c>
    </row>
    <row r="260" spans="1:26" ht="42.75" x14ac:dyDescent="0.2">
      <c r="A260" s="44" t="str">
        <f>Source!E137</f>
        <v>23,1</v>
      </c>
      <c r="B260" s="45" t="str">
        <f>Source!F137</f>
        <v>14.4.02.04-0101</v>
      </c>
      <c r="C260" s="45" t="str">
        <f>Source!G137</f>
        <v>Краски для внутренних работ масляные готовые к применению МА-15 БИО</v>
      </c>
      <c r="D260" s="32" t="str">
        <f>Source!H137</f>
        <v>т</v>
      </c>
      <c r="E260" s="33">
        <f>Source!I137</f>
        <v>1.4959999999999999E-3</v>
      </c>
      <c r="F260" s="34">
        <f>Source!AL137+Source!AM137+Source!AO137</f>
        <v>42508.19</v>
      </c>
      <c r="G260" s="35" t="s">
        <v>6</v>
      </c>
      <c r="H260" s="36">
        <f>ROUND(Source!AC137*Source!I137, 2)+ROUND(Source!AD137*Source!I137, 2)+ROUND(Source!AF137*Source!I137, 2)</f>
        <v>63.59</v>
      </c>
      <c r="I260" s="37"/>
      <c r="J260" s="37">
        <f>IF(Source!BC137&lt;&gt; 0, Source!BC137, 1)</f>
        <v>1</v>
      </c>
      <c r="K260" s="36">
        <f>Source!O137</f>
        <v>63.59</v>
      </c>
      <c r="L260" s="38"/>
      <c r="S260">
        <f>ROUND((Source!FX137/100)*((ROUND(Source!AF137*Source!I137, 2)+ROUND(Source!AE137*Source!I137, 2))), 2)</f>
        <v>0</v>
      </c>
      <c r="T260">
        <f>Source!X137</f>
        <v>0</v>
      </c>
      <c r="U260">
        <f>ROUND((Source!FY137/100)*((ROUND(Source!AF137*Source!I137, 2)+ROUND(Source!AE137*Source!I137, 2))), 2)</f>
        <v>0</v>
      </c>
      <c r="V260">
        <f>Source!Y137</f>
        <v>0</v>
      </c>
      <c r="W260">
        <f>IF(Source!BI137&lt;=1,H260, 0)</f>
        <v>63.59</v>
      </c>
      <c r="X260">
        <f>IF(Source!BI137=2,H260, 0)</f>
        <v>0</v>
      </c>
      <c r="Y260">
        <f>IF(Source!BI137=3,H260, 0)</f>
        <v>0</v>
      </c>
      <c r="Z260">
        <f>IF(Source!BI137=4,H260, 0)</f>
        <v>0</v>
      </c>
    </row>
    <row r="261" spans="1:26" ht="15" x14ac:dyDescent="0.25">
      <c r="G261" s="49">
        <f>H253+H254+H256+H257+H258+SUM(H260:H260)</f>
        <v>279.72000000000003</v>
      </c>
      <c r="H261" s="49"/>
      <c r="J261" s="49">
        <f>K253+K254+K256+K257+K258+SUM(K260:K260)</f>
        <v>279.72000000000003</v>
      </c>
      <c r="K261" s="49"/>
      <c r="L261" s="39">
        <f>Source!U135</f>
        <v>10.212345000000001</v>
      </c>
      <c r="O261" s="21">
        <f>G261</f>
        <v>279.72000000000003</v>
      </c>
      <c r="P261" s="21">
        <f>J261</f>
        <v>279.72000000000003</v>
      </c>
      <c r="Q261" s="21">
        <f>L261</f>
        <v>10.212345000000001</v>
      </c>
      <c r="W261">
        <f>IF(Source!BI135&lt;=1,H253+H254+H256+H257+H258, 0)</f>
        <v>216.13</v>
      </c>
      <c r="X261">
        <f>IF(Source!BI135=2,H253+H254+H256+H257+H258, 0)</f>
        <v>0</v>
      </c>
      <c r="Y261">
        <f>IF(Source!BI135=3,H253+H254+H256+H257+H258, 0)</f>
        <v>0</v>
      </c>
      <c r="Z261">
        <f>IF(Source!BI135=4,H253+H254+H256+H257+H258, 0)</f>
        <v>0</v>
      </c>
    </row>
    <row r="262" spans="1:26" ht="42.75" x14ac:dyDescent="0.2">
      <c r="A262" s="42" t="str">
        <f>Source!E139</f>
        <v>24</v>
      </c>
      <c r="B262" s="43" t="str">
        <f>Source!F139</f>
        <v>62-32-2</v>
      </c>
      <c r="C262" s="43" t="str">
        <f>Source!G139</f>
        <v>Окраска масляными составами ранее окрашенных поверхностей труб стальных за 2 раза</v>
      </c>
      <c r="D262" s="24" t="str">
        <f>Source!H139</f>
        <v>100 м2</v>
      </c>
      <c r="E262" s="11">
        <f>Source!I139</f>
        <v>0.09</v>
      </c>
      <c r="F262" s="25">
        <f>Source!AL139+Source!AM139+Source!AO139</f>
        <v>805.43999999999994</v>
      </c>
      <c r="G262" s="26"/>
      <c r="H262" s="27"/>
      <c r="I262" s="26" t="str">
        <f>Source!BO139</f>
        <v/>
      </c>
      <c r="J262" s="26"/>
      <c r="K262" s="27"/>
      <c r="L262" s="28"/>
      <c r="S262">
        <f>ROUND((Source!FX139/100)*((ROUND(Source!AF139*Source!I139, 2)+ROUND(Source!AE139*Source!I139, 2))), 2)</f>
        <v>54</v>
      </c>
      <c r="T262">
        <f>Source!X139</f>
        <v>54</v>
      </c>
      <c r="U262">
        <f>ROUND((Source!FY139/100)*((ROUND(Source!AF139*Source!I139, 2)+ROUND(Source!AE139*Source!I139, 2))), 2)</f>
        <v>33.75</v>
      </c>
      <c r="V262">
        <f>Source!Y139</f>
        <v>33.75</v>
      </c>
    </row>
    <row r="263" spans="1:26" x14ac:dyDescent="0.2">
      <c r="C263" s="20" t="str">
        <f>"Объем: "&amp;Source!I139&amp;"=9/"&amp;"100"</f>
        <v>Объем: 0,09=9/100</v>
      </c>
    </row>
    <row r="264" spans="1:26" ht="14.25" x14ac:dyDescent="0.2">
      <c r="A264" s="42"/>
      <c r="B264" s="43"/>
      <c r="C264" s="43" t="s">
        <v>728</v>
      </c>
      <c r="D264" s="24"/>
      <c r="E264" s="11"/>
      <c r="F264" s="25">
        <f>Source!AO139</f>
        <v>652.04999999999995</v>
      </c>
      <c r="G264" s="26" t="str">
        <f>Source!DG139</f>
        <v>)*1,15</v>
      </c>
      <c r="H264" s="27">
        <f>ROUND(Source!AF139*Source!I139, 2)</f>
        <v>67.489999999999995</v>
      </c>
      <c r="I264" s="26"/>
      <c r="J264" s="26">
        <f>IF(Source!BA139&lt;&gt; 0, Source!BA139, 1)</f>
        <v>1</v>
      </c>
      <c r="K264" s="27">
        <f>Source!S139</f>
        <v>67.489999999999995</v>
      </c>
      <c r="L264" s="28"/>
      <c r="R264">
        <f>H264</f>
        <v>67.489999999999995</v>
      </c>
    </row>
    <row r="265" spans="1:26" ht="14.25" x14ac:dyDescent="0.2">
      <c r="A265" s="42"/>
      <c r="B265" s="43"/>
      <c r="C265" s="43" t="s">
        <v>307</v>
      </c>
      <c r="D265" s="24"/>
      <c r="E265" s="11"/>
      <c r="F265" s="25">
        <f>Source!AM139</f>
        <v>0.66</v>
      </c>
      <c r="G265" s="26" t="str">
        <f>Source!DE139</f>
        <v>)*1,15</v>
      </c>
      <c r="H265" s="27">
        <f>ROUND(Source!AD139*Source!I139, 2)</f>
        <v>7.0000000000000007E-2</v>
      </c>
      <c r="I265" s="26"/>
      <c r="J265" s="26">
        <f>IF(Source!BB139&lt;&gt; 0, Source!BB139, 1)</f>
        <v>1</v>
      </c>
      <c r="K265" s="27">
        <f>Source!Q139</f>
        <v>7.0000000000000007E-2</v>
      </c>
      <c r="L265" s="28"/>
    </row>
    <row r="266" spans="1:26" ht="14.25" x14ac:dyDescent="0.2">
      <c r="A266" s="42"/>
      <c r="B266" s="43"/>
      <c r="C266" s="43" t="s">
        <v>729</v>
      </c>
      <c r="D266" s="24"/>
      <c r="E266" s="11"/>
      <c r="F266" s="25">
        <f>Source!AN139</f>
        <v>0.12</v>
      </c>
      <c r="G266" s="26" t="str">
        <f>Source!DF139</f>
        <v>)*1,15</v>
      </c>
      <c r="H266" s="29">
        <f>ROUND(Source!AE139*Source!I139, 2)</f>
        <v>0.01</v>
      </c>
      <c r="I266" s="26"/>
      <c r="J266" s="26">
        <f>IF(Source!BS139&lt;&gt; 0, Source!BS139, 1)</f>
        <v>1</v>
      </c>
      <c r="K266" s="29">
        <f>Source!R139</f>
        <v>0.01</v>
      </c>
      <c r="L266" s="28"/>
      <c r="R266">
        <f>H266</f>
        <v>0.01</v>
      </c>
    </row>
    <row r="267" spans="1:26" ht="14.25" x14ac:dyDescent="0.2">
      <c r="A267" s="42"/>
      <c r="B267" s="43"/>
      <c r="C267" s="43" t="s">
        <v>735</v>
      </c>
      <c r="D267" s="24"/>
      <c r="E267" s="11"/>
      <c r="F267" s="25">
        <f>Source!AL139</f>
        <v>152.72999999999999</v>
      </c>
      <c r="G267" s="26" t="str">
        <f>Source!DD139</f>
        <v/>
      </c>
      <c r="H267" s="27">
        <f>ROUND(Source!AC139*Source!I139, 2)</f>
        <v>13.75</v>
      </c>
      <c r="I267" s="26"/>
      <c r="J267" s="26">
        <f>IF(Source!BC139&lt;&gt; 0, Source!BC139, 1)</f>
        <v>1</v>
      </c>
      <c r="K267" s="27">
        <f>Source!P139</f>
        <v>13.75</v>
      </c>
      <c r="L267" s="28"/>
    </row>
    <row r="268" spans="1:26" ht="14.25" x14ac:dyDescent="0.2">
      <c r="A268" s="42"/>
      <c r="B268" s="43"/>
      <c r="C268" s="43" t="s">
        <v>730</v>
      </c>
      <c r="D268" s="24" t="s">
        <v>731</v>
      </c>
      <c r="E268" s="11">
        <f>Source!BZ139</f>
        <v>80</v>
      </c>
      <c r="F268" s="46"/>
      <c r="G268" s="26"/>
      <c r="H268" s="27">
        <f>SUM(S262:S271)</f>
        <v>54</v>
      </c>
      <c r="I268" s="30"/>
      <c r="J268" s="23">
        <f>Source!AT139</f>
        <v>80</v>
      </c>
      <c r="K268" s="27">
        <f>SUM(T262:T271)</f>
        <v>54</v>
      </c>
      <c r="L268" s="28"/>
    </row>
    <row r="269" spans="1:26" ht="14.25" x14ac:dyDescent="0.2">
      <c r="A269" s="42"/>
      <c r="B269" s="43"/>
      <c r="C269" s="43" t="s">
        <v>732</v>
      </c>
      <c r="D269" s="24" t="s">
        <v>731</v>
      </c>
      <c r="E269" s="11">
        <f>Source!CA139</f>
        <v>50</v>
      </c>
      <c r="F269" s="46"/>
      <c r="G269" s="26"/>
      <c r="H269" s="27">
        <f>SUM(U262:U271)</f>
        <v>33.75</v>
      </c>
      <c r="I269" s="30"/>
      <c r="J269" s="23">
        <f>Source!AU139</f>
        <v>50</v>
      </c>
      <c r="K269" s="27">
        <f>SUM(V262:V271)</f>
        <v>33.75</v>
      </c>
      <c r="L269" s="28"/>
    </row>
    <row r="270" spans="1:26" ht="14.25" x14ac:dyDescent="0.2">
      <c r="A270" s="42"/>
      <c r="B270" s="43"/>
      <c r="C270" s="43" t="s">
        <v>733</v>
      </c>
      <c r="D270" s="24" t="s">
        <v>734</v>
      </c>
      <c r="E270" s="11">
        <f>Source!AQ139</f>
        <v>80.599999999999994</v>
      </c>
      <c r="F270" s="25"/>
      <c r="G270" s="26" t="str">
        <f>Source!DI139</f>
        <v>)*1,15</v>
      </c>
      <c r="H270" s="27"/>
      <c r="I270" s="26"/>
      <c r="J270" s="26"/>
      <c r="K270" s="27"/>
      <c r="L270" s="31">
        <f>Source!U139</f>
        <v>8.3420999999999985</v>
      </c>
    </row>
    <row r="271" spans="1:26" ht="42.75" x14ac:dyDescent="0.2">
      <c r="A271" s="44" t="str">
        <f>Source!E141</f>
        <v>24,1</v>
      </c>
      <c r="B271" s="45" t="str">
        <f>Source!F141</f>
        <v>14.4.02.04-0101</v>
      </c>
      <c r="C271" s="45" t="str">
        <f>Source!G141</f>
        <v>Краски для внутренних работ масляные готовые к применению МА-15 БИО</v>
      </c>
      <c r="D271" s="32" t="str">
        <f>Source!H141</f>
        <v>т</v>
      </c>
      <c r="E271" s="33">
        <f>Source!I141</f>
        <v>1.449E-3</v>
      </c>
      <c r="F271" s="34">
        <f>Source!AL141+Source!AM141+Source!AO141</f>
        <v>42508.19</v>
      </c>
      <c r="G271" s="35" t="s">
        <v>6</v>
      </c>
      <c r="H271" s="36">
        <f>ROUND(Source!AC141*Source!I141, 2)+ROUND(Source!AD141*Source!I141, 2)+ROUND(Source!AF141*Source!I141, 2)</f>
        <v>61.59</v>
      </c>
      <c r="I271" s="37"/>
      <c r="J271" s="37">
        <f>IF(Source!BC141&lt;&gt; 0, Source!BC141, 1)</f>
        <v>1</v>
      </c>
      <c r="K271" s="36">
        <f>Source!O141</f>
        <v>61.59</v>
      </c>
      <c r="L271" s="38"/>
      <c r="S271">
        <f>ROUND((Source!FX141/100)*((ROUND(Source!AF141*Source!I141, 2)+ROUND(Source!AE141*Source!I141, 2))), 2)</f>
        <v>0</v>
      </c>
      <c r="T271">
        <f>Source!X141</f>
        <v>0</v>
      </c>
      <c r="U271">
        <f>ROUND((Source!FY141/100)*((ROUND(Source!AF141*Source!I141, 2)+ROUND(Source!AE141*Source!I141, 2))), 2)</f>
        <v>0</v>
      </c>
      <c r="V271">
        <f>Source!Y141</f>
        <v>0</v>
      </c>
      <c r="W271">
        <f>IF(Source!BI141&lt;=1,H271, 0)</f>
        <v>61.59</v>
      </c>
      <c r="X271">
        <f>IF(Source!BI141=2,H271, 0)</f>
        <v>0</v>
      </c>
      <c r="Y271">
        <f>IF(Source!BI141=3,H271, 0)</f>
        <v>0</v>
      </c>
      <c r="Z271">
        <f>IF(Source!BI141=4,H271, 0)</f>
        <v>0</v>
      </c>
    </row>
    <row r="272" spans="1:26" ht="15" x14ac:dyDescent="0.25">
      <c r="G272" s="49">
        <f>H264+H265+H267+H268+H269+SUM(H271:H271)</f>
        <v>230.65</v>
      </c>
      <c r="H272" s="49"/>
      <c r="J272" s="49">
        <f>K264+K265+K267+K268+K269+SUM(K271:K271)</f>
        <v>230.65</v>
      </c>
      <c r="K272" s="49"/>
      <c r="L272" s="39">
        <f>Source!U139</f>
        <v>8.3420999999999985</v>
      </c>
      <c r="O272" s="21">
        <f>G272</f>
        <v>230.65</v>
      </c>
      <c r="P272" s="21">
        <f>J272</f>
        <v>230.65</v>
      </c>
      <c r="Q272" s="21">
        <f>L272</f>
        <v>8.3420999999999985</v>
      </c>
      <c r="W272">
        <f>IF(Source!BI139&lt;=1,H264+H265+H267+H268+H269, 0)</f>
        <v>169.06</v>
      </c>
      <c r="X272">
        <f>IF(Source!BI139=2,H264+H265+H267+H268+H269, 0)</f>
        <v>0</v>
      </c>
      <c r="Y272">
        <f>IF(Source!BI139=3,H264+H265+H267+H268+H269, 0)</f>
        <v>0</v>
      </c>
      <c r="Z272">
        <f>IF(Source!BI139=4,H264+H265+H267+H268+H269, 0)</f>
        <v>0</v>
      </c>
    </row>
    <row r="273" spans="1:26" ht="42.75" x14ac:dyDescent="0.2">
      <c r="A273" s="42" t="str">
        <f>Source!E143</f>
        <v>25</v>
      </c>
      <c r="B273" s="43" t="str">
        <f>Source!F143</f>
        <v>11-01-040-03</v>
      </c>
      <c r="C273" s="43" t="str">
        <f>Source!G143</f>
        <v>Устройство поручней поливинилхлоридных на винтах самонарезающих</v>
      </c>
      <c r="D273" s="24" t="str">
        <f>Source!H143</f>
        <v>100 м</v>
      </c>
      <c r="E273" s="11">
        <f>Source!I143</f>
        <v>0.33</v>
      </c>
      <c r="F273" s="25">
        <f>Source!AL143+Source!AM143+Source!AO143</f>
        <v>137.09</v>
      </c>
      <c r="G273" s="26"/>
      <c r="H273" s="27"/>
      <c r="I273" s="26" t="str">
        <f>Source!BO143</f>
        <v/>
      </c>
      <c r="J273" s="26"/>
      <c r="K273" s="27"/>
      <c r="L273" s="28"/>
      <c r="S273">
        <f>ROUND((Source!FX143/100)*((ROUND(Source!AF143*Source!I143, 2)+ROUND(Source!AE143*Source!I143, 2))), 2)</f>
        <v>35.04</v>
      </c>
      <c r="T273">
        <f>Source!X143</f>
        <v>35.130000000000003</v>
      </c>
      <c r="U273">
        <f>ROUND((Source!FY143/100)*((ROUND(Source!AF143*Source!I143, 2)+ROUND(Source!AE143*Source!I143, 2))), 2)</f>
        <v>20.18</v>
      </c>
      <c r="V273">
        <f>Source!Y143</f>
        <v>20.260000000000002</v>
      </c>
    </row>
    <row r="274" spans="1:26" x14ac:dyDescent="0.2">
      <c r="C274" s="20" t="str">
        <f>"Объем: "&amp;Source!I143&amp;"=33/"&amp;"100"</f>
        <v>Объем: 0,33=33/100</v>
      </c>
    </row>
    <row r="275" spans="1:26" ht="14.25" x14ac:dyDescent="0.2">
      <c r="A275" s="42"/>
      <c r="B275" s="43"/>
      <c r="C275" s="43" t="s">
        <v>728</v>
      </c>
      <c r="D275" s="24"/>
      <c r="E275" s="11"/>
      <c r="F275" s="25">
        <f>Source!AO143</f>
        <v>61.32</v>
      </c>
      <c r="G275" s="26" t="str">
        <f>Source!DG143</f>
        <v>)*1,15)*1,35</v>
      </c>
      <c r="H275" s="27">
        <f>ROUND(Source!AF143*Source!I143, 2)</f>
        <v>31.42</v>
      </c>
      <c r="I275" s="26"/>
      <c r="J275" s="26">
        <f>IF(Source!BA143&lt;&gt; 0, Source!BA143, 1)</f>
        <v>1</v>
      </c>
      <c r="K275" s="27">
        <f>Source!S143</f>
        <v>31.42</v>
      </c>
      <c r="L275" s="28"/>
      <c r="R275">
        <f>H275</f>
        <v>31.42</v>
      </c>
    </row>
    <row r="276" spans="1:26" ht="14.25" x14ac:dyDescent="0.2">
      <c r="A276" s="42"/>
      <c r="B276" s="43"/>
      <c r="C276" s="43" t="s">
        <v>307</v>
      </c>
      <c r="D276" s="24"/>
      <c r="E276" s="11"/>
      <c r="F276" s="25">
        <f>Source!AM143</f>
        <v>2.13</v>
      </c>
      <c r="G276" s="26" t="str">
        <f>Source!DE143</f>
        <v>)*1,25)*1,35</v>
      </c>
      <c r="H276" s="27">
        <f>ROUND(Source!AD143*Source!I143, 2)</f>
        <v>1.19</v>
      </c>
      <c r="I276" s="26"/>
      <c r="J276" s="26">
        <f>IF(Source!BB143&lt;&gt; 0, Source!BB143, 1)</f>
        <v>1</v>
      </c>
      <c r="K276" s="27">
        <f>Source!Q143</f>
        <v>1.19</v>
      </c>
      <c r="L276" s="28"/>
    </row>
    <row r="277" spans="1:26" ht="14.25" x14ac:dyDescent="0.2">
      <c r="A277" s="42"/>
      <c r="B277" s="43"/>
      <c r="C277" s="43" t="s">
        <v>729</v>
      </c>
      <c r="D277" s="24"/>
      <c r="E277" s="11"/>
      <c r="F277" s="25">
        <f>Source!AN143</f>
        <v>0.42</v>
      </c>
      <c r="G277" s="26" t="str">
        <f>Source!DF143</f>
        <v>)*1,25)*1,35</v>
      </c>
      <c r="H277" s="29">
        <f>ROUND(Source!AE143*Source!I143, 2)</f>
        <v>0.23</v>
      </c>
      <c r="I277" s="26"/>
      <c r="J277" s="26">
        <f>IF(Source!BS143&lt;&gt; 0, Source!BS143, 1)</f>
        <v>1</v>
      </c>
      <c r="K277" s="29">
        <f>Source!R143</f>
        <v>0.23</v>
      </c>
      <c r="L277" s="28"/>
      <c r="R277">
        <f>H277</f>
        <v>0.23</v>
      </c>
    </row>
    <row r="278" spans="1:26" ht="14.25" x14ac:dyDescent="0.2">
      <c r="A278" s="42"/>
      <c r="B278" s="43"/>
      <c r="C278" s="43" t="s">
        <v>735</v>
      </c>
      <c r="D278" s="24"/>
      <c r="E278" s="11"/>
      <c r="F278" s="25">
        <f>Source!AL143</f>
        <v>73.64</v>
      </c>
      <c r="G278" s="26" t="str">
        <f>Source!DD143</f>
        <v/>
      </c>
      <c r="H278" s="27">
        <f>ROUND(Source!AC143*Source!I143, 2)</f>
        <v>24.3</v>
      </c>
      <c r="I278" s="26"/>
      <c r="J278" s="26">
        <f>IF(Source!BC143&lt;&gt; 0, Source!BC143, 1)</f>
        <v>1</v>
      </c>
      <c r="K278" s="27">
        <f>Source!P143</f>
        <v>24.3</v>
      </c>
      <c r="L278" s="28"/>
    </row>
    <row r="279" spans="1:26" ht="14.25" x14ac:dyDescent="0.2">
      <c r="A279" s="42"/>
      <c r="B279" s="43"/>
      <c r="C279" s="43" t="s">
        <v>730</v>
      </c>
      <c r="D279" s="24" t="s">
        <v>731</v>
      </c>
      <c r="E279" s="11">
        <f>Source!BZ143</f>
        <v>123</v>
      </c>
      <c r="F279" s="50" t="str">
        <f>CONCATENATE(" )", Source!DL143, Source!FT143, "=", Source!FX143)</f>
        <v xml:space="preserve"> )*0,9=110,7</v>
      </c>
      <c r="G279" s="51"/>
      <c r="H279" s="27">
        <f>SUM(S273:S282)</f>
        <v>35.04</v>
      </c>
      <c r="I279" s="30"/>
      <c r="J279" s="23">
        <f>Source!AT143</f>
        <v>111</v>
      </c>
      <c r="K279" s="27">
        <f>SUM(T273:T282)</f>
        <v>35.130000000000003</v>
      </c>
      <c r="L279" s="28"/>
    </row>
    <row r="280" spans="1:26" ht="14.25" x14ac:dyDescent="0.2">
      <c r="A280" s="42"/>
      <c r="B280" s="43"/>
      <c r="C280" s="43" t="s">
        <v>732</v>
      </c>
      <c r="D280" s="24" t="s">
        <v>731</v>
      </c>
      <c r="E280" s="11">
        <f>Source!CA143</f>
        <v>75</v>
      </c>
      <c r="F280" s="50" t="str">
        <f>CONCATENATE(" )", Source!DM143, Source!FU143, "=", Source!FY143)</f>
        <v xml:space="preserve"> )*0,85=63,75</v>
      </c>
      <c r="G280" s="51"/>
      <c r="H280" s="27">
        <f>SUM(U273:U282)</f>
        <v>20.18</v>
      </c>
      <c r="I280" s="30"/>
      <c r="J280" s="23">
        <f>Source!AU143</f>
        <v>64</v>
      </c>
      <c r="K280" s="27">
        <f>SUM(V273:V282)</f>
        <v>20.260000000000002</v>
      </c>
      <c r="L280" s="28"/>
    </row>
    <row r="281" spans="1:26" ht="14.25" x14ac:dyDescent="0.2">
      <c r="A281" s="42"/>
      <c r="B281" s="43"/>
      <c r="C281" s="43" t="s">
        <v>733</v>
      </c>
      <c r="D281" s="24" t="s">
        <v>734</v>
      </c>
      <c r="E281" s="11">
        <f>Source!AQ143</f>
        <v>6.68</v>
      </c>
      <c r="F281" s="25"/>
      <c r="G281" s="26" t="str">
        <f>Source!DI143</f>
        <v>)*1,15)*1,35</v>
      </c>
      <c r="H281" s="27"/>
      <c r="I281" s="26"/>
      <c r="J281" s="26"/>
      <c r="K281" s="27"/>
      <c r="L281" s="31">
        <f>Source!U143</f>
        <v>3.4223309999999998</v>
      </c>
    </row>
    <row r="282" spans="1:26" ht="28.5" x14ac:dyDescent="0.2">
      <c r="A282" s="44" t="str">
        <f>Source!E145</f>
        <v>25,1</v>
      </c>
      <c r="B282" s="45" t="str">
        <f>Source!F145</f>
        <v>11.1.01.15-0014</v>
      </c>
      <c r="C282" s="45" t="str">
        <f>Source!G145</f>
        <v>Поручни из пластика  размером 75 мм прим.</v>
      </c>
      <c r="D282" s="32" t="str">
        <f>Source!H145</f>
        <v>м</v>
      </c>
      <c r="E282" s="33">
        <f>Source!I145</f>
        <v>33</v>
      </c>
      <c r="F282" s="34">
        <f>Source!AL145+Source!AM145+Source!AO145</f>
        <v>27.32</v>
      </c>
      <c r="G282" s="35" t="s">
        <v>6</v>
      </c>
      <c r="H282" s="36">
        <f>ROUND(Source!AC145*Source!I145, 2)+ROUND(Source!AD145*Source!I145, 2)+ROUND(Source!AF145*Source!I145, 2)</f>
        <v>901.56</v>
      </c>
      <c r="I282" s="37"/>
      <c r="J282" s="37">
        <f>IF(Source!BC145&lt;&gt; 0, Source!BC145, 1)</f>
        <v>1</v>
      </c>
      <c r="K282" s="36">
        <f>Source!O145</f>
        <v>901.56</v>
      </c>
      <c r="L282" s="38"/>
      <c r="S282">
        <f>ROUND((Source!FX145/100)*((ROUND(Source!AF145*Source!I145, 2)+ROUND(Source!AE145*Source!I145, 2))), 2)</f>
        <v>0</v>
      </c>
      <c r="T282">
        <f>Source!X145</f>
        <v>0</v>
      </c>
      <c r="U282">
        <f>ROUND((Source!FY145/100)*((ROUND(Source!AF145*Source!I145, 2)+ROUND(Source!AE145*Source!I145, 2))), 2)</f>
        <v>0</v>
      </c>
      <c r="V282">
        <f>Source!Y145</f>
        <v>0</v>
      </c>
      <c r="W282">
        <f>IF(Source!BI145&lt;=1,H282, 0)</f>
        <v>901.56</v>
      </c>
      <c r="X282">
        <f>IF(Source!BI145=2,H282, 0)</f>
        <v>0</v>
      </c>
      <c r="Y282">
        <f>IF(Source!BI145=3,H282, 0)</f>
        <v>0</v>
      </c>
      <c r="Z282">
        <f>IF(Source!BI145=4,H282, 0)</f>
        <v>0</v>
      </c>
    </row>
    <row r="283" spans="1:26" ht="15" x14ac:dyDescent="0.25">
      <c r="G283" s="49">
        <f>H275+H276+H278+H279+H280+SUM(H282:H282)</f>
        <v>1013.6899999999999</v>
      </c>
      <c r="H283" s="49"/>
      <c r="J283" s="49">
        <f>K275+K276+K278+K279+K280+SUM(K282:K282)</f>
        <v>1013.8599999999999</v>
      </c>
      <c r="K283" s="49"/>
      <c r="L283" s="39">
        <f>Source!U143</f>
        <v>3.4223309999999998</v>
      </c>
      <c r="O283" s="21">
        <f>G283</f>
        <v>1013.6899999999999</v>
      </c>
      <c r="P283" s="21">
        <f>J283</f>
        <v>1013.8599999999999</v>
      </c>
      <c r="Q283" s="21">
        <f>L283</f>
        <v>3.4223309999999998</v>
      </c>
      <c r="W283">
        <f>IF(Source!BI143&lt;=1,H275+H276+H278+H279+H280, 0)</f>
        <v>112.13</v>
      </c>
      <c r="X283">
        <f>IF(Source!BI143=2,H275+H276+H278+H279+H280, 0)</f>
        <v>0</v>
      </c>
      <c r="Y283">
        <f>IF(Source!BI143=3,H275+H276+H278+H279+H280, 0)</f>
        <v>0</v>
      </c>
      <c r="Z283">
        <f>IF(Source!BI143=4,H275+H276+H278+H279+H280, 0)</f>
        <v>0</v>
      </c>
    </row>
    <row r="284" spans="1:26" ht="28.5" x14ac:dyDescent="0.2">
      <c r="A284" s="42" t="str">
        <f>Source!E147</f>
        <v>26</v>
      </c>
      <c r="B284" s="43" t="str">
        <f>Source!F147</f>
        <v>10-01-059-01</v>
      </c>
      <c r="C284" s="43" t="str">
        <f>Source!G147</f>
        <v>Установка шкафов пожарных</v>
      </c>
      <c r="D284" s="24" t="str">
        <f>Source!H147</f>
        <v>100 ШТ</v>
      </c>
      <c r="E284" s="11">
        <f>Source!I147</f>
        <v>0.05</v>
      </c>
      <c r="F284" s="25">
        <f>Source!AL147+Source!AM147+Source!AO147</f>
        <v>2452.4399999999996</v>
      </c>
      <c r="G284" s="26"/>
      <c r="H284" s="27"/>
      <c r="I284" s="26" t="str">
        <f>Source!BO147</f>
        <v/>
      </c>
      <c r="J284" s="26"/>
      <c r="K284" s="27"/>
      <c r="L284" s="28"/>
      <c r="S284">
        <f>ROUND((Source!FX147/100)*((ROUND(Source!AF147*Source!I147, 2)+ROUND(Source!AE147*Source!I147, 2))), 2)</f>
        <v>54.34</v>
      </c>
      <c r="T284">
        <f>Source!X147</f>
        <v>54.24</v>
      </c>
      <c r="U284">
        <f>ROUND((Source!FY147/100)*((ROUND(Source!AF147*Source!I147, 2)+ROUND(Source!AE147*Source!I147, 2))), 2)</f>
        <v>27.4</v>
      </c>
      <c r="V284">
        <f>Source!Y147</f>
        <v>27.63</v>
      </c>
    </row>
    <row r="285" spans="1:26" x14ac:dyDescent="0.2">
      <c r="C285" s="20" t="str">
        <f>"Объем: "&amp;Source!I147&amp;"=5/"&amp;"100"</f>
        <v>Объем: 0,05=5/100</v>
      </c>
    </row>
    <row r="286" spans="1:26" ht="14.25" x14ac:dyDescent="0.2">
      <c r="A286" s="42"/>
      <c r="B286" s="43"/>
      <c r="C286" s="43" t="s">
        <v>728</v>
      </c>
      <c r="D286" s="24"/>
      <c r="E286" s="11"/>
      <c r="F286" s="25">
        <f>Source!AO147</f>
        <v>602.70000000000005</v>
      </c>
      <c r="G286" s="26" t="str">
        <f>Source!DG147</f>
        <v>)*1,15)*1,35</v>
      </c>
      <c r="H286" s="27">
        <f>ROUND(Source!AF147*Source!I147, 2)</f>
        <v>46.78</v>
      </c>
      <c r="I286" s="26"/>
      <c r="J286" s="26">
        <f>IF(Source!BA147&lt;&gt; 0, Source!BA147, 1)</f>
        <v>1</v>
      </c>
      <c r="K286" s="27">
        <f>Source!S147</f>
        <v>46.78</v>
      </c>
      <c r="L286" s="28"/>
      <c r="R286">
        <f>H286</f>
        <v>46.78</v>
      </c>
    </row>
    <row r="287" spans="1:26" ht="14.25" x14ac:dyDescent="0.2">
      <c r="A287" s="42"/>
      <c r="B287" s="43"/>
      <c r="C287" s="43" t="s">
        <v>307</v>
      </c>
      <c r="D287" s="24"/>
      <c r="E287" s="11"/>
      <c r="F287" s="25">
        <f>Source!AM147</f>
        <v>216.38</v>
      </c>
      <c r="G287" s="26" t="str">
        <f>Source!DE147</f>
        <v>)*1,25)*1,35</v>
      </c>
      <c r="H287" s="27">
        <f>ROUND(Source!AD147*Source!I147, 2)</f>
        <v>18.260000000000002</v>
      </c>
      <c r="I287" s="26"/>
      <c r="J287" s="26">
        <f>IF(Source!BB147&lt;&gt; 0, Source!BB147, 1)</f>
        <v>1</v>
      </c>
      <c r="K287" s="27">
        <f>Source!Q147</f>
        <v>18.260000000000002</v>
      </c>
      <c r="L287" s="28"/>
    </row>
    <row r="288" spans="1:26" ht="14.25" x14ac:dyDescent="0.2">
      <c r="A288" s="42"/>
      <c r="B288" s="43"/>
      <c r="C288" s="43" t="s">
        <v>729</v>
      </c>
      <c r="D288" s="24"/>
      <c r="E288" s="11"/>
      <c r="F288" s="25">
        <f>Source!AN147</f>
        <v>52.01</v>
      </c>
      <c r="G288" s="26" t="str">
        <f>Source!DF147</f>
        <v>)*1,25)*1,35</v>
      </c>
      <c r="H288" s="29">
        <f>ROUND(Source!AE147*Source!I147, 2)</f>
        <v>4.3899999999999997</v>
      </c>
      <c r="I288" s="26"/>
      <c r="J288" s="26">
        <f>IF(Source!BS147&lt;&gt; 0, Source!BS147, 1)</f>
        <v>1</v>
      </c>
      <c r="K288" s="29">
        <f>Source!R147</f>
        <v>4.3899999999999997</v>
      </c>
      <c r="L288" s="28"/>
      <c r="R288">
        <f>H288</f>
        <v>4.3899999999999997</v>
      </c>
    </row>
    <row r="289" spans="1:26" ht="14.25" x14ac:dyDescent="0.2">
      <c r="A289" s="42"/>
      <c r="B289" s="43"/>
      <c r="C289" s="43" t="s">
        <v>735</v>
      </c>
      <c r="D289" s="24"/>
      <c r="E289" s="11"/>
      <c r="F289" s="25">
        <f>Source!AL147</f>
        <v>1633.36</v>
      </c>
      <c r="G289" s="26" t="str">
        <f>Source!DD147</f>
        <v/>
      </c>
      <c r="H289" s="27">
        <f>ROUND(Source!AC147*Source!I147, 2)</f>
        <v>81.67</v>
      </c>
      <c r="I289" s="26"/>
      <c r="J289" s="26">
        <f>IF(Source!BC147&lt;&gt; 0, Source!BC147, 1)</f>
        <v>1</v>
      </c>
      <c r="K289" s="27">
        <f>Source!P147</f>
        <v>81.67</v>
      </c>
      <c r="L289" s="28"/>
    </row>
    <row r="290" spans="1:26" ht="14.25" x14ac:dyDescent="0.2">
      <c r="A290" s="42"/>
      <c r="B290" s="43"/>
      <c r="C290" s="43" t="s">
        <v>730</v>
      </c>
      <c r="D290" s="24" t="s">
        <v>731</v>
      </c>
      <c r="E290" s="11">
        <f>Source!BZ147</f>
        <v>118</v>
      </c>
      <c r="F290" s="50" t="str">
        <f>CONCATENATE(" )", Source!DL147, Source!FT147, "=", Source!FX147)</f>
        <v xml:space="preserve"> )*0,9=106,2</v>
      </c>
      <c r="G290" s="51"/>
      <c r="H290" s="27">
        <f>SUM(S284:S293)</f>
        <v>54.34</v>
      </c>
      <c r="I290" s="30"/>
      <c r="J290" s="23">
        <f>Source!AT147</f>
        <v>106</v>
      </c>
      <c r="K290" s="27">
        <f>SUM(T284:T293)</f>
        <v>54.24</v>
      </c>
      <c r="L290" s="28"/>
    </row>
    <row r="291" spans="1:26" ht="14.25" x14ac:dyDescent="0.2">
      <c r="A291" s="42"/>
      <c r="B291" s="43"/>
      <c r="C291" s="43" t="s">
        <v>732</v>
      </c>
      <c r="D291" s="24" t="s">
        <v>731</v>
      </c>
      <c r="E291" s="11">
        <f>Source!CA147</f>
        <v>63</v>
      </c>
      <c r="F291" s="50" t="str">
        <f>CONCATENATE(" )", Source!DM147, Source!FU147, "=", Source!FY147)</f>
        <v xml:space="preserve"> )*0,85=53,55</v>
      </c>
      <c r="G291" s="51"/>
      <c r="H291" s="27">
        <f>SUM(U284:U293)</f>
        <v>27.4</v>
      </c>
      <c r="I291" s="30"/>
      <c r="J291" s="23">
        <f>Source!AU147</f>
        <v>54</v>
      </c>
      <c r="K291" s="27">
        <f>SUM(V284:V293)</f>
        <v>27.63</v>
      </c>
      <c r="L291" s="28"/>
    </row>
    <row r="292" spans="1:26" ht="14.25" x14ac:dyDescent="0.2">
      <c r="A292" s="42"/>
      <c r="B292" s="43"/>
      <c r="C292" s="43" t="s">
        <v>733</v>
      </c>
      <c r="D292" s="24" t="s">
        <v>734</v>
      </c>
      <c r="E292" s="11">
        <f>Source!AQ147</f>
        <v>75.150000000000006</v>
      </c>
      <c r="F292" s="25"/>
      <c r="G292" s="26" t="str">
        <f>Source!DI147</f>
        <v>)*1,15)*1,35</v>
      </c>
      <c r="H292" s="27"/>
      <c r="I292" s="26"/>
      <c r="J292" s="26"/>
      <c r="K292" s="27"/>
      <c r="L292" s="31">
        <f>Source!U147</f>
        <v>5.8335187500000005</v>
      </c>
    </row>
    <row r="293" spans="1:26" ht="28.5" x14ac:dyDescent="0.2">
      <c r="A293" s="44" t="str">
        <f>Source!E149</f>
        <v>26,1</v>
      </c>
      <c r="B293" s="45" t="str">
        <f>Source!F149</f>
        <v>18.3.02.02-0001</v>
      </c>
      <c r="C293" s="45" t="str">
        <f>Source!G149</f>
        <v>Шкаф пожарный ШПК-310 встроенный закрытый</v>
      </c>
      <c r="D293" s="32" t="str">
        <f>Source!H149</f>
        <v>шт.</v>
      </c>
      <c r="E293" s="33">
        <f>Source!I149</f>
        <v>5</v>
      </c>
      <c r="F293" s="34">
        <f>Source!AL149+Source!AM149+Source!AO149</f>
        <v>191.19</v>
      </c>
      <c r="G293" s="35" t="s">
        <v>6</v>
      </c>
      <c r="H293" s="36">
        <f>ROUND(Source!AC149*Source!I149, 2)+ROUND(Source!AD149*Source!I149, 2)+ROUND(Source!AF149*Source!I149, 2)</f>
        <v>955.95</v>
      </c>
      <c r="I293" s="37"/>
      <c r="J293" s="37">
        <f>IF(Source!BC149&lt;&gt; 0, Source!BC149, 1)</f>
        <v>1</v>
      </c>
      <c r="K293" s="36">
        <f>Source!O149</f>
        <v>955.95</v>
      </c>
      <c r="L293" s="38"/>
      <c r="S293">
        <f>ROUND((Source!FX149/100)*((ROUND(Source!AF149*Source!I149, 2)+ROUND(Source!AE149*Source!I149, 2))), 2)</f>
        <v>0</v>
      </c>
      <c r="T293">
        <f>Source!X149</f>
        <v>0</v>
      </c>
      <c r="U293">
        <f>ROUND((Source!FY149/100)*((ROUND(Source!AF149*Source!I149, 2)+ROUND(Source!AE149*Source!I149, 2))), 2)</f>
        <v>0</v>
      </c>
      <c r="V293">
        <f>Source!Y149</f>
        <v>0</v>
      </c>
      <c r="W293">
        <f>IF(Source!BI149&lt;=1,H293, 0)</f>
        <v>955.95</v>
      </c>
      <c r="X293">
        <f>IF(Source!BI149=2,H293, 0)</f>
        <v>0</v>
      </c>
      <c r="Y293">
        <f>IF(Source!BI149=3,H293, 0)</f>
        <v>0</v>
      </c>
      <c r="Z293">
        <f>IF(Source!BI149=4,H293, 0)</f>
        <v>0</v>
      </c>
    </row>
    <row r="294" spans="1:26" ht="15" x14ac:dyDescent="0.25">
      <c r="G294" s="49">
        <f>H286+H287+H289+H290+H291+SUM(H293:H293)</f>
        <v>1184.4000000000001</v>
      </c>
      <c r="H294" s="49"/>
      <c r="J294" s="49">
        <f>K286+K287+K289+K290+K291+SUM(K293:K293)</f>
        <v>1184.53</v>
      </c>
      <c r="K294" s="49"/>
      <c r="L294" s="39">
        <f>Source!U147</f>
        <v>5.8335187500000005</v>
      </c>
      <c r="O294" s="21">
        <f>G294</f>
        <v>1184.4000000000001</v>
      </c>
      <c r="P294" s="21">
        <f>J294</f>
        <v>1184.53</v>
      </c>
      <c r="Q294" s="21">
        <f>L294</f>
        <v>5.8335187500000005</v>
      </c>
      <c r="W294">
        <f>IF(Source!BI147&lt;=1,H286+H287+H289+H290+H291, 0)</f>
        <v>228.45000000000002</v>
      </c>
      <c r="X294">
        <f>IF(Source!BI147=2,H286+H287+H289+H290+H291, 0)</f>
        <v>0</v>
      </c>
      <c r="Y294">
        <f>IF(Source!BI147=3,H286+H287+H289+H290+H291, 0)</f>
        <v>0</v>
      </c>
      <c r="Z294">
        <f>IF(Source!BI147=4,H286+H287+H289+H290+H291, 0)</f>
        <v>0</v>
      </c>
    </row>
    <row r="295" spans="1:26" ht="28.5" x14ac:dyDescent="0.2">
      <c r="A295" s="42" t="str">
        <f>Source!E151</f>
        <v>27</v>
      </c>
      <c r="B295" s="43" t="str">
        <f>Source!F151</f>
        <v>69-15-1</v>
      </c>
      <c r="C295" s="43" t="str">
        <f>Source!G151</f>
        <v>Затаривание строительного мусора в мешки</v>
      </c>
      <c r="D295" s="24" t="str">
        <f>Source!H151</f>
        <v>т</v>
      </c>
      <c r="E295" s="11">
        <f>Source!I151</f>
        <v>5</v>
      </c>
      <c r="F295" s="25">
        <f>Source!AL151+Source!AM151+Source!AO151</f>
        <v>23.81</v>
      </c>
      <c r="G295" s="26"/>
      <c r="H295" s="27"/>
      <c r="I295" s="26" t="str">
        <f>Source!BO151</f>
        <v/>
      </c>
      <c r="J295" s="26"/>
      <c r="K295" s="27"/>
      <c r="L295" s="28"/>
      <c r="S295">
        <f>ROUND((Source!FX151/100)*((ROUND(Source!AF151*Source!I151, 2)+ROUND(Source!AE151*Source!I151, 2))), 2)</f>
        <v>33.24</v>
      </c>
      <c r="T295">
        <f>Source!X151</f>
        <v>33.24</v>
      </c>
      <c r="U295">
        <f>ROUND((Source!FY151/100)*((ROUND(Source!AF151*Source!I151, 2)+ROUND(Source!AE151*Source!I151, 2))), 2)</f>
        <v>21.31</v>
      </c>
      <c r="V295">
        <f>Source!Y151</f>
        <v>21.31</v>
      </c>
    </row>
    <row r="296" spans="1:26" ht="14.25" x14ac:dyDescent="0.2">
      <c r="A296" s="42"/>
      <c r="B296" s="43"/>
      <c r="C296" s="43" t="s">
        <v>728</v>
      </c>
      <c r="D296" s="24"/>
      <c r="E296" s="11"/>
      <c r="F296" s="25">
        <f>Source!AO151</f>
        <v>7.41</v>
      </c>
      <c r="G296" s="26" t="str">
        <f>Source!DG151</f>
        <v>)*1,15</v>
      </c>
      <c r="H296" s="27">
        <f>ROUND(Source!AF151*Source!I151, 2)</f>
        <v>42.61</v>
      </c>
      <c r="I296" s="26"/>
      <c r="J296" s="26">
        <f>IF(Source!BA151&lt;&gt; 0, Source!BA151, 1)</f>
        <v>1</v>
      </c>
      <c r="K296" s="27">
        <f>Source!S151</f>
        <v>42.61</v>
      </c>
      <c r="L296" s="28"/>
      <c r="R296">
        <f>H296</f>
        <v>42.61</v>
      </c>
    </row>
    <row r="297" spans="1:26" ht="14.25" x14ac:dyDescent="0.2">
      <c r="A297" s="42"/>
      <c r="B297" s="43"/>
      <c r="C297" s="43" t="s">
        <v>735</v>
      </c>
      <c r="D297" s="24"/>
      <c r="E297" s="11"/>
      <c r="F297" s="25">
        <f>Source!AL151</f>
        <v>16.399999999999999</v>
      </c>
      <c r="G297" s="26" t="str">
        <f>Source!DD151</f>
        <v/>
      </c>
      <c r="H297" s="27">
        <f>ROUND(Source!AC151*Source!I151, 2)</f>
        <v>82</v>
      </c>
      <c r="I297" s="26"/>
      <c r="J297" s="26">
        <f>IF(Source!BC151&lt;&gt; 0, Source!BC151, 1)</f>
        <v>1</v>
      </c>
      <c r="K297" s="27">
        <f>Source!P151</f>
        <v>82</v>
      </c>
      <c r="L297" s="28"/>
    </row>
    <row r="298" spans="1:26" ht="14.25" x14ac:dyDescent="0.2">
      <c r="A298" s="42"/>
      <c r="B298" s="43"/>
      <c r="C298" s="43" t="s">
        <v>730</v>
      </c>
      <c r="D298" s="24" t="s">
        <v>731</v>
      </c>
      <c r="E298" s="11">
        <f>Source!BZ151</f>
        <v>78</v>
      </c>
      <c r="F298" s="46"/>
      <c r="G298" s="26"/>
      <c r="H298" s="27">
        <f>SUM(S295:S300)</f>
        <v>33.24</v>
      </c>
      <c r="I298" s="30"/>
      <c r="J298" s="23">
        <f>Source!AT151</f>
        <v>78</v>
      </c>
      <c r="K298" s="27">
        <f>SUM(T295:T300)</f>
        <v>33.24</v>
      </c>
      <c r="L298" s="28"/>
    </row>
    <row r="299" spans="1:26" ht="14.25" x14ac:dyDescent="0.2">
      <c r="A299" s="42"/>
      <c r="B299" s="43"/>
      <c r="C299" s="43" t="s">
        <v>732</v>
      </c>
      <c r="D299" s="24" t="s">
        <v>731</v>
      </c>
      <c r="E299" s="11">
        <f>Source!CA151</f>
        <v>50</v>
      </c>
      <c r="F299" s="46"/>
      <c r="G299" s="26"/>
      <c r="H299" s="27">
        <f>SUM(U295:U300)</f>
        <v>21.31</v>
      </c>
      <c r="I299" s="30"/>
      <c r="J299" s="23">
        <f>Source!AU151</f>
        <v>50</v>
      </c>
      <c r="K299" s="27">
        <f>SUM(V295:V300)</f>
        <v>21.31</v>
      </c>
      <c r="L299" s="28"/>
    </row>
    <row r="300" spans="1:26" ht="14.25" x14ac:dyDescent="0.2">
      <c r="A300" s="44"/>
      <c r="B300" s="45"/>
      <c r="C300" s="45" t="s">
        <v>733</v>
      </c>
      <c r="D300" s="32" t="s">
        <v>734</v>
      </c>
      <c r="E300" s="33">
        <f>Source!AQ151</f>
        <v>1.03</v>
      </c>
      <c r="F300" s="34"/>
      <c r="G300" s="37" t="str">
        <f>Source!DI151</f>
        <v>)*1,15</v>
      </c>
      <c r="H300" s="36"/>
      <c r="I300" s="37"/>
      <c r="J300" s="37"/>
      <c r="K300" s="36"/>
      <c r="L300" s="40">
        <f>Source!U151</f>
        <v>5.9224999999999994</v>
      </c>
    </row>
    <row r="301" spans="1:26" ht="15" x14ac:dyDescent="0.25">
      <c r="G301" s="49">
        <f>H296+H297+H298+H299</f>
        <v>179.16</v>
      </c>
      <c r="H301" s="49"/>
      <c r="J301" s="49">
        <f>K296+K297+K298+K299</f>
        <v>179.16</v>
      </c>
      <c r="K301" s="49"/>
      <c r="L301" s="39">
        <f>Source!U151</f>
        <v>5.9224999999999994</v>
      </c>
      <c r="O301" s="21">
        <f>G301</f>
        <v>179.16</v>
      </c>
      <c r="P301" s="21">
        <f>J301</f>
        <v>179.16</v>
      </c>
      <c r="Q301" s="21">
        <f>L301</f>
        <v>5.9224999999999994</v>
      </c>
      <c r="W301">
        <f>IF(Source!BI151&lt;=1,H296+H297+H298+H299, 0)</f>
        <v>179.16</v>
      </c>
      <c r="X301">
        <f>IF(Source!BI151=2,H296+H297+H298+H299, 0)</f>
        <v>0</v>
      </c>
      <c r="Y301">
        <f>IF(Source!BI151=3,H296+H297+H298+H299, 0)</f>
        <v>0</v>
      </c>
      <c r="Z301">
        <f>IF(Source!BI151=4,H296+H297+H298+H299, 0)</f>
        <v>0</v>
      </c>
    </row>
    <row r="302" spans="1:26" ht="42.75" x14ac:dyDescent="0.2">
      <c r="A302" s="44" t="str">
        <f>Source!E153</f>
        <v>28</v>
      </c>
      <c r="B302" s="45" t="str">
        <f>Source!F153</f>
        <v>т01-01-01-041</v>
      </c>
      <c r="C302" s="45" t="str">
        <f>Source!G153</f>
        <v>Погрузочные работы при автомобильных перевозках мусора строительного с погрузкой вручную</v>
      </c>
      <c r="D302" s="32" t="str">
        <f>Source!H153</f>
        <v>1 Т ГРУЗА</v>
      </c>
      <c r="E302" s="33">
        <f>Source!I153</f>
        <v>5</v>
      </c>
      <c r="F302" s="34">
        <f>Source!AK153</f>
        <v>42.98</v>
      </c>
      <c r="G302" s="37" t="str">
        <f>Source!DC153</f>
        <v/>
      </c>
      <c r="H302" s="36">
        <f>ROUND(Source!AB153*Source!I153, 2)</f>
        <v>214.9</v>
      </c>
      <c r="I302" s="37" t="str">
        <f>Source!BO153</f>
        <v/>
      </c>
      <c r="J302" s="37">
        <f>Source!AZ153</f>
        <v>1</v>
      </c>
      <c r="K302" s="36">
        <f>Source!GM153</f>
        <v>214.9</v>
      </c>
      <c r="L302" s="38"/>
      <c r="S302">
        <f>ROUND((Source!FX153/100)*((ROUND(0*Source!I153, 2)+ROUND(0*Source!I153, 2))), 2)</f>
        <v>0</v>
      </c>
      <c r="T302">
        <f>Source!X153</f>
        <v>0</v>
      </c>
      <c r="U302">
        <f>ROUND((Source!FY153/100)*((ROUND(0*Source!I153, 2)+ROUND(0*Source!I153, 2))), 2)</f>
        <v>0</v>
      </c>
      <c r="V302">
        <f>Source!Y153</f>
        <v>0</v>
      </c>
    </row>
    <row r="303" spans="1:26" ht="15" x14ac:dyDescent="0.25">
      <c r="G303" s="49">
        <f>H302</f>
        <v>214.9</v>
      </c>
      <c r="H303" s="49"/>
      <c r="J303" s="49">
        <f>K302</f>
        <v>214.9</v>
      </c>
      <c r="K303" s="49"/>
      <c r="L303" s="39">
        <f>Source!U153</f>
        <v>0</v>
      </c>
      <c r="O303" s="21">
        <f>G303</f>
        <v>214.9</v>
      </c>
      <c r="P303" s="21">
        <f>J303</f>
        <v>214.9</v>
      </c>
      <c r="Q303" s="21">
        <f>L303</f>
        <v>0</v>
      </c>
      <c r="W303">
        <f>IF(Source!BI153&lt;=1,H302, 0)</f>
        <v>214.9</v>
      </c>
      <c r="X303">
        <f>IF(Source!BI153=2,H302, 0)</f>
        <v>0</v>
      </c>
      <c r="Y303">
        <f>IF(Source!BI153=3,H302, 0)</f>
        <v>0</v>
      </c>
      <c r="Z303">
        <f>IF(Source!BI153=4,H302, 0)</f>
        <v>0</v>
      </c>
    </row>
    <row r="304" spans="1:26" ht="57" x14ac:dyDescent="0.2">
      <c r="A304" s="44" t="str">
        <f>Source!E155</f>
        <v>29</v>
      </c>
      <c r="B304" s="45" t="str">
        <f>Source!F155</f>
        <v>т03-02-01-035</v>
      </c>
      <c r="C304" s="45" t="str">
        <f>Source!G155</f>
        <v>Перевозка грузов I класса автомобилями бортовыми грузоподъемностью до 5 т на расстояние до 35 км</v>
      </c>
      <c r="D304" s="32" t="str">
        <f>Source!H155</f>
        <v>1 Т ГРУЗА</v>
      </c>
      <c r="E304" s="33">
        <f>Source!I155</f>
        <v>5</v>
      </c>
      <c r="F304" s="34">
        <f>Source!AK155</f>
        <v>37.22</v>
      </c>
      <c r="G304" s="37" t="str">
        <f>Source!DC155</f>
        <v/>
      </c>
      <c r="H304" s="36">
        <f>ROUND(Source!AB155*Source!I155, 2)</f>
        <v>186.1</v>
      </c>
      <c r="I304" s="37" t="str">
        <f>Source!BO155</f>
        <v/>
      </c>
      <c r="J304" s="37">
        <f>Source!AZ155</f>
        <v>1</v>
      </c>
      <c r="K304" s="36">
        <f>Source!GM155</f>
        <v>186.1</v>
      </c>
      <c r="L304" s="38"/>
      <c r="S304">
        <f>ROUND((Source!FX155/100)*((ROUND(0*Source!I155, 2)+ROUND(0*Source!I155, 2))), 2)</f>
        <v>0</v>
      </c>
      <c r="T304">
        <f>Source!X155</f>
        <v>0</v>
      </c>
      <c r="U304">
        <f>ROUND((Source!FY155/100)*((ROUND(0*Source!I155, 2)+ROUND(0*Source!I155, 2))), 2)</f>
        <v>0</v>
      </c>
      <c r="V304">
        <f>Source!Y155</f>
        <v>0</v>
      </c>
    </row>
    <row r="305" spans="1:26" ht="15" x14ac:dyDescent="0.25">
      <c r="G305" s="49">
        <f>H304</f>
        <v>186.1</v>
      </c>
      <c r="H305" s="49"/>
      <c r="J305" s="49">
        <f>K304</f>
        <v>186.1</v>
      </c>
      <c r="K305" s="49"/>
      <c r="L305" s="39">
        <f>Source!U155</f>
        <v>0</v>
      </c>
      <c r="O305" s="21">
        <f>G305</f>
        <v>186.1</v>
      </c>
      <c r="P305" s="21">
        <f>J305</f>
        <v>186.1</v>
      </c>
      <c r="Q305" s="21">
        <f>L305</f>
        <v>0</v>
      </c>
      <c r="W305">
        <f>IF(Source!BI155&lt;=1,H304, 0)</f>
        <v>186.1</v>
      </c>
      <c r="X305">
        <f>IF(Source!BI155=2,H304, 0)</f>
        <v>0</v>
      </c>
      <c r="Y305">
        <f>IF(Source!BI155=3,H304, 0)</f>
        <v>0</v>
      </c>
      <c r="Z305">
        <f>IF(Source!BI155=4,H304, 0)</f>
        <v>0</v>
      </c>
    </row>
    <row r="307" spans="1:26" ht="15" x14ac:dyDescent="0.25">
      <c r="A307" s="48" t="str">
        <f>CONCATENATE("Итого по подразделу: ",IF(Source!G157&lt;&gt;"Новый подраздел", Source!G157, ""))</f>
        <v>Итого по подразделу: Общестроительные работы</v>
      </c>
      <c r="B307" s="48"/>
      <c r="C307" s="48"/>
      <c r="D307" s="48"/>
      <c r="E307" s="48"/>
      <c r="F307" s="48"/>
      <c r="G307" s="52">
        <f>SUM(O21:O306)</f>
        <v>94616.709999999992</v>
      </c>
      <c r="H307" s="52"/>
      <c r="I307" s="22"/>
      <c r="J307" s="52">
        <f>SUM(P21:P306)</f>
        <v>94668.52</v>
      </c>
      <c r="K307" s="52"/>
      <c r="L307" s="39">
        <f>SUM(Q21:Q306)</f>
        <v>1480.3187942975003</v>
      </c>
    </row>
    <row r="311" spans="1:26" ht="16.5" x14ac:dyDescent="0.25">
      <c r="A311" s="53" t="str">
        <f>CONCATENATE("Подраздел: ",IF(Source!G186&lt;&gt;"Новый подраздел", Source!G186, ""))</f>
        <v>Подраздел: Электромонтажные работы</v>
      </c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</row>
    <row r="312" spans="1:26" ht="42.75" x14ac:dyDescent="0.2">
      <c r="A312" s="42" t="str">
        <f>Source!E191</f>
        <v>30</v>
      </c>
      <c r="B312" s="43" t="str">
        <f>Source!F191</f>
        <v>67-8-2</v>
      </c>
      <c r="C312" s="43" t="str">
        <f>Source!G191</f>
        <v>Смена светильников накладных светодиодных без стоимости материалов</v>
      </c>
      <c r="D312" s="24" t="str">
        <f>Source!H191</f>
        <v>100 ШТ</v>
      </c>
      <c r="E312" s="11">
        <f>Source!I191</f>
        <v>0.1</v>
      </c>
      <c r="F312" s="25">
        <f>Source!AL191+Source!AM191+Source!AO191</f>
        <v>1573.45</v>
      </c>
      <c r="G312" s="26"/>
      <c r="H312" s="27"/>
      <c r="I312" s="26" t="str">
        <f>Source!BO191</f>
        <v/>
      </c>
      <c r="J312" s="26"/>
      <c r="K312" s="27"/>
      <c r="L312" s="28"/>
      <c r="S312">
        <f>ROUND((Source!FX191/100)*((ROUND(Source!AF191*Source!I191, 2)+ROUND(Source!AE191*Source!I191, 2))), 2)</f>
        <v>153.66</v>
      </c>
      <c r="T312">
        <f>Source!X191</f>
        <v>153.66</v>
      </c>
      <c r="U312">
        <f>ROUND((Source!FY191/100)*((ROUND(Source!AF191*Source!I191, 2)+ROUND(Source!AE191*Source!I191, 2))), 2)</f>
        <v>117.51</v>
      </c>
      <c r="V312">
        <f>Source!Y191</f>
        <v>117.51</v>
      </c>
    </row>
    <row r="313" spans="1:26" x14ac:dyDescent="0.2">
      <c r="C313" s="20" t="str">
        <f>"Объем: "&amp;Source!I191&amp;"=10/"&amp;"100"</f>
        <v>Объем: 0,1=10/100</v>
      </c>
    </row>
    <row r="314" spans="1:26" ht="14.25" x14ac:dyDescent="0.2">
      <c r="A314" s="42"/>
      <c r="B314" s="43"/>
      <c r="C314" s="43" t="s">
        <v>728</v>
      </c>
      <c r="D314" s="24"/>
      <c r="E314" s="11"/>
      <c r="F314" s="25">
        <f>Source!AO191</f>
        <v>1570.95</v>
      </c>
      <c r="G314" s="26" t="str">
        <f>Source!DG191</f>
        <v>)*1,15</v>
      </c>
      <c r="H314" s="27">
        <f>ROUND(Source!AF191*Source!I191, 2)</f>
        <v>180.66</v>
      </c>
      <c r="I314" s="26"/>
      <c r="J314" s="26">
        <f>IF(Source!BA191&lt;&gt; 0, Source!BA191, 1)</f>
        <v>1</v>
      </c>
      <c r="K314" s="27">
        <f>Source!S191</f>
        <v>180.66</v>
      </c>
      <c r="L314" s="28"/>
      <c r="R314">
        <f>H314</f>
        <v>180.66</v>
      </c>
    </row>
    <row r="315" spans="1:26" ht="14.25" x14ac:dyDescent="0.2">
      <c r="A315" s="42"/>
      <c r="B315" s="43"/>
      <c r="C315" s="43" t="s">
        <v>307</v>
      </c>
      <c r="D315" s="24"/>
      <c r="E315" s="11"/>
      <c r="F315" s="25">
        <f>Source!AM191</f>
        <v>2.5</v>
      </c>
      <c r="G315" s="26" t="str">
        <f>Source!DE191</f>
        <v>)*1,15</v>
      </c>
      <c r="H315" s="27">
        <f>ROUND(Source!AD191*Source!I191, 2)</f>
        <v>0.28999999999999998</v>
      </c>
      <c r="I315" s="26"/>
      <c r="J315" s="26">
        <f>IF(Source!BB191&lt;&gt; 0, Source!BB191, 1)</f>
        <v>1</v>
      </c>
      <c r="K315" s="27">
        <f>Source!Q191</f>
        <v>0.28999999999999998</v>
      </c>
      <c r="L315" s="28"/>
    </row>
    <row r="316" spans="1:26" ht="14.25" x14ac:dyDescent="0.2">
      <c r="A316" s="42"/>
      <c r="B316" s="43"/>
      <c r="C316" s="43" t="s">
        <v>729</v>
      </c>
      <c r="D316" s="24"/>
      <c r="E316" s="11"/>
      <c r="F316" s="25">
        <f>Source!AN191</f>
        <v>1.08</v>
      </c>
      <c r="G316" s="26" t="str">
        <f>Source!DF191</f>
        <v>)*1,15</v>
      </c>
      <c r="H316" s="29">
        <f>ROUND(Source!AE191*Source!I191, 2)</f>
        <v>0.12</v>
      </c>
      <c r="I316" s="26"/>
      <c r="J316" s="26">
        <f>IF(Source!BS191&lt;&gt; 0, Source!BS191, 1)</f>
        <v>1</v>
      </c>
      <c r="K316" s="29">
        <f>Source!R191</f>
        <v>0.12</v>
      </c>
      <c r="L316" s="28"/>
      <c r="R316">
        <f>H316</f>
        <v>0.12</v>
      </c>
    </row>
    <row r="317" spans="1:26" ht="14.25" x14ac:dyDescent="0.2">
      <c r="A317" s="42"/>
      <c r="B317" s="43"/>
      <c r="C317" s="43" t="s">
        <v>730</v>
      </c>
      <c r="D317" s="24" t="s">
        <v>731</v>
      </c>
      <c r="E317" s="11">
        <f>Source!BZ191</f>
        <v>85</v>
      </c>
      <c r="F317" s="46"/>
      <c r="G317" s="26"/>
      <c r="H317" s="27">
        <f>SUM(S312:S319)</f>
        <v>153.66</v>
      </c>
      <c r="I317" s="30"/>
      <c r="J317" s="23">
        <f>Source!AT191</f>
        <v>85</v>
      </c>
      <c r="K317" s="27">
        <f>SUM(T312:T319)</f>
        <v>153.66</v>
      </c>
      <c r="L317" s="28"/>
    </row>
    <row r="318" spans="1:26" ht="14.25" x14ac:dyDescent="0.2">
      <c r="A318" s="42"/>
      <c r="B318" s="43"/>
      <c r="C318" s="43" t="s">
        <v>732</v>
      </c>
      <c r="D318" s="24" t="s">
        <v>731</v>
      </c>
      <c r="E318" s="11">
        <f>Source!CA191</f>
        <v>65</v>
      </c>
      <c r="F318" s="46"/>
      <c r="G318" s="26"/>
      <c r="H318" s="27">
        <f>SUM(U312:U319)</f>
        <v>117.51</v>
      </c>
      <c r="I318" s="30"/>
      <c r="J318" s="23">
        <f>Source!AU191</f>
        <v>65</v>
      </c>
      <c r="K318" s="27">
        <f>SUM(V312:V319)</f>
        <v>117.51</v>
      </c>
      <c r="L318" s="28"/>
    </row>
    <row r="319" spans="1:26" ht="14.25" x14ac:dyDescent="0.2">
      <c r="A319" s="44"/>
      <c r="B319" s="45"/>
      <c r="C319" s="45" t="s">
        <v>733</v>
      </c>
      <c r="D319" s="32" t="s">
        <v>734</v>
      </c>
      <c r="E319" s="33">
        <f>Source!AQ191</f>
        <v>163.30000000000001</v>
      </c>
      <c r="F319" s="34"/>
      <c r="G319" s="37" t="str">
        <f>Source!DI191</f>
        <v>)*1,15</v>
      </c>
      <c r="H319" s="36"/>
      <c r="I319" s="37"/>
      <c r="J319" s="37"/>
      <c r="K319" s="36"/>
      <c r="L319" s="40">
        <f>Source!U191</f>
        <v>18.779499999999999</v>
      </c>
    </row>
    <row r="320" spans="1:26" ht="15" x14ac:dyDescent="0.25">
      <c r="G320" s="49">
        <f>H314+H315+H317+H318</f>
        <v>452.12</v>
      </c>
      <c r="H320" s="49"/>
      <c r="J320" s="49">
        <f>K314+K315+K317+K318</f>
        <v>452.12</v>
      </c>
      <c r="K320" s="49"/>
      <c r="L320" s="39">
        <f>Source!U191</f>
        <v>18.779499999999999</v>
      </c>
      <c r="O320" s="21">
        <f>G320</f>
        <v>452.12</v>
      </c>
      <c r="P320" s="21">
        <f>J320</f>
        <v>452.12</v>
      </c>
      <c r="Q320" s="21">
        <f>L320</f>
        <v>18.779499999999999</v>
      </c>
      <c r="W320">
        <f>IF(Source!BI191&lt;=1,H314+H315+H317+H318, 0)</f>
        <v>452.12</v>
      </c>
      <c r="X320">
        <f>IF(Source!BI191=2,H314+H315+H317+H318, 0)</f>
        <v>0</v>
      </c>
      <c r="Y320">
        <f>IF(Source!BI191=3,H314+H315+H317+H318, 0)</f>
        <v>0</v>
      </c>
      <c r="Z320">
        <f>IF(Source!BI191=4,H314+H315+H317+H318, 0)</f>
        <v>0</v>
      </c>
    </row>
    <row r="321" spans="1:26" ht="14.25" x14ac:dyDescent="0.2">
      <c r="A321" s="42" t="str">
        <f>Source!E193</f>
        <v>31</v>
      </c>
      <c r="B321" s="43" t="str">
        <f>Source!F193</f>
        <v>67-9-1</v>
      </c>
      <c r="C321" s="43" t="str">
        <f>Source!G193</f>
        <v>Смена выключателей</v>
      </c>
      <c r="D321" s="24" t="str">
        <f>Source!H193</f>
        <v>100 ШТ</v>
      </c>
      <c r="E321" s="11">
        <f>Source!I193</f>
        <v>0.02</v>
      </c>
      <c r="F321" s="25">
        <f>Source!AL193+Source!AM193+Source!AO193</f>
        <v>218.59</v>
      </c>
      <c r="G321" s="26"/>
      <c r="H321" s="27"/>
      <c r="I321" s="26" t="str">
        <f>Source!BO193</f>
        <v/>
      </c>
      <c r="J321" s="26"/>
      <c r="K321" s="27"/>
      <c r="L321" s="28"/>
      <c r="S321">
        <f>ROUND((Source!FX193/100)*((ROUND(Source!AF193*Source!I193, 2)+ROUND(Source!AE193*Source!I193, 2))), 2)</f>
        <v>4.28</v>
      </c>
      <c r="T321">
        <f>Source!X193</f>
        <v>4.28</v>
      </c>
      <c r="U321">
        <f>ROUND((Source!FY193/100)*((ROUND(Source!AF193*Source!I193, 2)+ROUND(Source!AE193*Source!I193, 2))), 2)</f>
        <v>3.27</v>
      </c>
      <c r="V321">
        <f>Source!Y193</f>
        <v>3.27</v>
      </c>
    </row>
    <row r="322" spans="1:26" x14ac:dyDescent="0.2">
      <c r="C322" s="20" t="str">
        <f>"Объем: "&amp;Source!I193&amp;"=2/"&amp;"100"</f>
        <v>Объем: 0,02=2/100</v>
      </c>
    </row>
    <row r="323" spans="1:26" ht="14.25" x14ac:dyDescent="0.2">
      <c r="A323" s="42"/>
      <c r="B323" s="43"/>
      <c r="C323" s="43" t="s">
        <v>728</v>
      </c>
      <c r="D323" s="24"/>
      <c r="E323" s="11"/>
      <c r="F323" s="25">
        <f>Source!AO193</f>
        <v>218.59</v>
      </c>
      <c r="G323" s="26" t="str">
        <f>Source!DG193</f>
        <v>)*1,15</v>
      </c>
      <c r="H323" s="27">
        <f>ROUND(Source!AF193*Source!I193, 2)</f>
        <v>5.03</v>
      </c>
      <c r="I323" s="26"/>
      <c r="J323" s="26">
        <f>IF(Source!BA193&lt;&gt; 0, Source!BA193, 1)</f>
        <v>1</v>
      </c>
      <c r="K323" s="27">
        <f>Source!S193</f>
        <v>5.03</v>
      </c>
      <c r="L323" s="28"/>
      <c r="R323">
        <f>H323</f>
        <v>5.03</v>
      </c>
    </row>
    <row r="324" spans="1:26" ht="14.25" x14ac:dyDescent="0.2">
      <c r="A324" s="42"/>
      <c r="B324" s="43"/>
      <c r="C324" s="43" t="s">
        <v>730</v>
      </c>
      <c r="D324" s="24" t="s">
        <v>731</v>
      </c>
      <c r="E324" s="11">
        <f>Source!BZ193</f>
        <v>85</v>
      </c>
      <c r="F324" s="46"/>
      <c r="G324" s="26"/>
      <c r="H324" s="27">
        <f>SUM(S321:S326)</f>
        <v>4.28</v>
      </c>
      <c r="I324" s="30"/>
      <c r="J324" s="23">
        <f>Source!AT193</f>
        <v>85</v>
      </c>
      <c r="K324" s="27">
        <f>SUM(T321:T326)</f>
        <v>4.28</v>
      </c>
      <c r="L324" s="28"/>
    </row>
    <row r="325" spans="1:26" ht="14.25" x14ac:dyDescent="0.2">
      <c r="A325" s="42"/>
      <c r="B325" s="43"/>
      <c r="C325" s="43" t="s">
        <v>732</v>
      </c>
      <c r="D325" s="24" t="s">
        <v>731</v>
      </c>
      <c r="E325" s="11">
        <f>Source!CA193</f>
        <v>65</v>
      </c>
      <c r="F325" s="46"/>
      <c r="G325" s="26"/>
      <c r="H325" s="27">
        <f>SUM(U321:U326)</f>
        <v>3.27</v>
      </c>
      <c r="I325" s="30"/>
      <c r="J325" s="23">
        <f>Source!AU193</f>
        <v>65</v>
      </c>
      <c r="K325" s="27">
        <f>SUM(V321:V326)</f>
        <v>3.27</v>
      </c>
      <c r="L325" s="28"/>
    </row>
    <row r="326" spans="1:26" ht="14.25" x14ac:dyDescent="0.2">
      <c r="A326" s="44"/>
      <c r="B326" s="45"/>
      <c r="C326" s="45" t="s">
        <v>733</v>
      </c>
      <c r="D326" s="32" t="s">
        <v>734</v>
      </c>
      <c r="E326" s="33">
        <f>Source!AQ193</f>
        <v>24.1</v>
      </c>
      <c r="F326" s="34"/>
      <c r="G326" s="37" t="str">
        <f>Source!DI193</f>
        <v>)*1,15</v>
      </c>
      <c r="H326" s="36"/>
      <c r="I326" s="37"/>
      <c r="J326" s="37"/>
      <c r="K326" s="36"/>
      <c r="L326" s="40">
        <f>Source!U193</f>
        <v>0.55430000000000001</v>
      </c>
    </row>
    <row r="327" spans="1:26" ht="15" x14ac:dyDescent="0.25">
      <c r="G327" s="49">
        <f>H323+H324+H325</f>
        <v>12.58</v>
      </c>
      <c r="H327" s="49"/>
      <c r="J327" s="49">
        <f>K323+K324+K325</f>
        <v>12.58</v>
      </c>
      <c r="K327" s="49"/>
      <c r="L327" s="39">
        <f>Source!U193</f>
        <v>0.55430000000000001</v>
      </c>
      <c r="O327" s="21">
        <f>G327</f>
        <v>12.58</v>
      </c>
      <c r="P327" s="21">
        <f>J327</f>
        <v>12.58</v>
      </c>
      <c r="Q327" s="21">
        <f>L327</f>
        <v>0.55430000000000001</v>
      </c>
      <c r="W327">
        <f>IF(Source!BI193&lt;=1,H323+H324+H325, 0)</f>
        <v>12.58</v>
      </c>
      <c r="X327">
        <f>IF(Source!BI193=2,H323+H324+H325, 0)</f>
        <v>0</v>
      </c>
      <c r="Y327">
        <f>IF(Source!BI193=3,H323+H324+H325, 0)</f>
        <v>0</v>
      </c>
      <c r="Z327">
        <f>IF(Source!BI193=4,H323+H324+H325, 0)</f>
        <v>0</v>
      </c>
    </row>
    <row r="329" spans="1:26" ht="15" x14ac:dyDescent="0.25">
      <c r="A329" s="48" t="str">
        <f>CONCATENATE("Итого по подразделу: ",IF(Source!G195&lt;&gt;"Новый подраздел", Source!G195, ""))</f>
        <v>Итого по подразделу: Электромонтажные работы</v>
      </c>
      <c r="B329" s="48"/>
      <c r="C329" s="48"/>
      <c r="D329" s="48"/>
      <c r="E329" s="48"/>
      <c r="F329" s="48"/>
      <c r="G329" s="52">
        <f>SUM(O311:O328)</f>
        <v>464.7</v>
      </c>
      <c r="H329" s="52"/>
      <c r="I329" s="22"/>
      <c r="J329" s="52">
        <f>SUM(P311:P328)</f>
        <v>464.7</v>
      </c>
      <c r="K329" s="52"/>
      <c r="L329" s="39">
        <f>SUM(Q311:Q328)</f>
        <v>19.3338</v>
      </c>
    </row>
    <row r="331" spans="1:26" ht="15" x14ac:dyDescent="0.25">
      <c r="A331" s="48" t="str">
        <f>CONCATENATE("Итого по разделу: ",IF(Source!G224&lt;&gt;"Новый раздел", Source!G224, ""))</f>
        <v>Итого по разделу: Лестница "А"</v>
      </c>
      <c r="B331" s="48"/>
      <c r="C331" s="48"/>
      <c r="D331" s="48"/>
      <c r="E331" s="48"/>
      <c r="F331" s="48"/>
      <c r="G331" s="52">
        <f>SUM(O19:O330)</f>
        <v>95081.409999999989</v>
      </c>
      <c r="H331" s="52"/>
      <c r="I331" s="22"/>
      <c r="J331" s="52">
        <f>SUM(P19:P330)</f>
        <v>95133.22</v>
      </c>
      <c r="K331" s="52"/>
      <c r="L331" s="39">
        <f>SUM(Q19:Q330)</f>
        <v>1499.6525942975004</v>
      </c>
    </row>
    <row r="332" spans="1:26" ht="14.25" x14ac:dyDescent="0.2">
      <c r="C332" s="54" t="str">
        <f>Source!H252</f>
        <v>Всего с НР и СП</v>
      </c>
      <c r="D332" s="54"/>
      <c r="E332" s="54"/>
      <c r="F332" s="54"/>
      <c r="G332" s="54"/>
      <c r="H332" s="54"/>
      <c r="I332" s="54"/>
      <c r="J332" s="55">
        <f>IF(Source!P252=0, "", Source!P252)</f>
        <v>95133.22</v>
      </c>
      <c r="K332" s="55"/>
    </row>
    <row r="333" spans="1:26" ht="14.25" x14ac:dyDescent="0.2">
      <c r="C333" s="54" t="str">
        <f>Source!H253</f>
        <v>Итого с индексом пересчета в текущий уровень цен на 1 кв. 2018г. К - 6,53</v>
      </c>
      <c r="D333" s="54"/>
      <c r="E333" s="54"/>
      <c r="F333" s="54"/>
      <c r="G333" s="54"/>
      <c r="H333" s="54"/>
      <c r="I333" s="54"/>
      <c r="J333" s="55">
        <f>IF(Source!P253=0, "", Source!P253)</f>
        <v>621219.93000000005</v>
      </c>
      <c r="K333" s="55"/>
    </row>
    <row r="334" spans="1:26" ht="14.25" x14ac:dyDescent="0.2">
      <c r="C334" s="54" t="str">
        <f>Source!H254</f>
        <v>НДС 18%</v>
      </c>
      <c r="D334" s="54"/>
      <c r="E334" s="54"/>
      <c r="F334" s="54"/>
      <c r="G334" s="54"/>
      <c r="H334" s="54"/>
      <c r="I334" s="54"/>
      <c r="J334" s="55">
        <f>IF(Source!P254=0, "", Source!P254)</f>
        <v>111819.59</v>
      </c>
      <c r="K334" s="55"/>
    </row>
    <row r="335" spans="1:26" ht="14.25" x14ac:dyDescent="0.2">
      <c r="C335" s="54" t="str">
        <f>Source!H255</f>
        <v>Всего по смете</v>
      </c>
      <c r="D335" s="54"/>
      <c r="E335" s="54"/>
      <c r="F335" s="54"/>
      <c r="G335" s="54"/>
      <c r="H335" s="54"/>
      <c r="I335" s="54"/>
      <c r="J335" s="55">
        <f>IF(Source!P255=0, "", Source!P255)</f>
        <v>733039.52</v>
      </c>
      <c r="K335" s="55"/>
    </row>
    <row r="337" spans="1:26" ht="16.5" x14ac:dyDescent="0.25">
      <c r="A337" s="53" t="str">
        <f>CONCATENATE("Раздел: ",IF(Source!G257&lt;&gt;"Новый раздел", Source!G257, ""))</f>
        <v>Раздел: Лестница "Б"</v>
      </c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</row>
    <row r="339" spans="1:26" ht="16.5" x14ac:dyDescent="0.25">
      <c r="A339" s="53" t="str">
        <f>CONCATENATE("Подраздел: ",IF(Source!G261&lt;&gt;"Новый подраздел", Source!G261, ""))</f>
        <v>Подраздел: Общестроительные работы</v>
      </c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</row>
    <row r="340" spans="1:26" ht="28.5" x14ac:dyDescent="0.2">
      <c r="A340" s="42" t="str">
        <f>Source!E266</f>
        <v>32</v>
      </c>
      <c r="B340" s="43" t="str">
        <f>Source!F266</f>
        <v>57-2-3</v>
      </c>
      <c r="C340" s="43" t="str">
        <f>Source!G266</f>
        <v>Разборка покрытий полов из керамических плиток</v>
      </c>
      <c r="D340" s="24" t="str">
        <f>Source!H266</f>
        <v>100 м2</v>
      </c>
      <c r="E340" s="11">
        <f>Source!I266</f>
        <v>0.4</v>
      </c>
      <c r="F340" s="25">
        <f>Source!AL266+Source!AM266+Source!AO266</f>
        <v>641</v>
      </c>
      <c r="G340" s="26"/>
      <c r="H340" s="27"/>
      <c r="I340" s="26" t="str">
        <f>Source!BO266</f>
        <v/>
      </c>
      <c r="J340" s="26"/>
      <c r="K340" s="27"/>
      <c r="L340" s="28"/>
      <c r="S340">
        <f>ROUND((Source!FX266/100)*((ROUND(Source!AF266*Source!I266, 2)+ROUND(Source!AE266*Source!I266, 2))), 2)</f>
        <v>226.48</v>
      </c>
      <c r="T340">
        <f>Source!X266</f>
        <v>226.48</v>
      </c>
      <c r="U340">
        <f>ROUND((Source!FY266/100)*((ROUND(Source!AF266*Source!I266, 2)+ROUND(Source!AE266*Source!I266, 2))), 2)</f>
        <v>192.51</v>
      </c>
      <c r="V340">
        <f>Source!Y266</f>
        <v>192.51</v>
      </c>
    </row>
    <row r="341" spans="1:26" x14ac:dyDescent="0.2">
      <c r="C341" s="20" t="str">
        <f>"Объем: "&amp;Source!I266&amp;"=40/"&amp;"100"</f>
        <v>Объем: 0,4=40/100</v>
      </c>
    </row>
    <row r="342" spans="1:26" ht="14.25" x14ac:dyDescent="0.2">
      <c r="A342" s="42"/>
      <c r="B342" s="43"/>
      <c r="C342" s="43" t="s">
        <v>728</v>
      </c>
      <c r="D342" s="24"/>
      <c r="E342" s="11"/>
      <c r="F342" s="25">
        <f>Source!AO266</f>
        <v>595.99</v>
      </c>
      <c r="G342" s="26" t="str">
        <f>Source!DG266</f>
        <v>)*1,15</v>
      </c>
      <c r="H342" s="27">
        <f>ROUND(Source!AF266*Source!I266, 2)</f>
        <v>274.16000000000003</v>
      </c>
      <c r="I342" s="26"/>
      <c r="J342" s="26">
        <f>IF(Source!BA266&lt;&gt; 0, Source!BA266, 1)</f>
        <v>1</v>
      </c>
      <c r="K342" s="27">
        <f>Source!S266</f>
        <v>274.16000000000003</v>
      </c>
      <c r="L342" s="28"/>
      <c r="R342">
        <f>H342</f>
        <v>274.16000000000003</v>
      </c>
    </row>
    <row r="343" spans="1:26" ht="14.25" x14ac:dyDescent="0.2">
      <c r="A343" s="42"/>
      <c r="B343" s="43"/>
      <c r="C343" s="43" t="s">
        <v>307</v>
      </c>
      <c r="D343" s="24"/>
      <c r="E343" s="11"/>
      <c r="F343" s="25">
        <f>Source!AM266</f>
        <v>45.01</v>
      </c>
      <c r="G343" s="26" t="str">
        <f>Source!DE266</f>
        <v>)*1,15</v>
      </c>
      <c r="H343" s="27">
        <f>ROUND(Source!AD266*Source!I266, 2)</f>
        <v>20.7</v>
      </c>
      <c r="I343" s="26"/>
      <c r="J343" s="26">
        <f>IF(Source!BB266&lt;&gt; 0, Source!BB266, 1)</f>
        <v>1</v>
      </c>
      <c r="K343" s="27">
        <f>Source!Q266</f>
        <v>20.7</v>
      </c>
      <c r="L343" s="28"/>
    </row>
    <row r="344" spans="1:26" ht="14.25" x14ac:dyDescent="0.2">
      <c r="A344" s="42"/>
      <c r="B344" s="43"/>
      <c r="C344" s="43" t="s">
        <v>729</v>
      </c>
      <c r="D344" s="24"/>
      <c r="E344" s="11"/>
      <c r="F344" s="25">
        <f>Source!AN266</f>
        <v>19.440000000000001</v>
      </c>
      <c r="G344" s="26" t="str">
        <f>Source!DF266</f>
        <v>)*1,15</v>
      </c>
      <c r="H344" s="29">
        <f>ROUND(Source!AE266*Source!I266, 2)</f>
        <v>8.94</v>
      </c>
      <c r="I344" s="26"/>
      <c r="J344" s="26">
        <f>IF(Source!BS266&lt;&gt; 0, Source!BS266, 1)</f>
        <v>1</v>
      </c>
      <c r="K344" s="29">
        <f>Source!R266</f>
        <v>8.94</v>
      </c>
      <c r="L344" s="28"/>
      <c r="R344">
        <f>H344</f>
        <v>8.94</v>
      </c>
    </row>
    <row r="345" spans="1:26" ht="14.25" x14ac:dyDescent="0.2">
      <c r="A345" s="42"/>
      <c r="B345" s="43"/>
      <c r="C345" s="43" t="s">
        <v>730</v>
      </c>
      <c r="D345" s="24" t="s">
        <v>731</v>
      </c>
      <c r="E345" s="11">
        <f>Source!BZ266</f>
        <v>80</v>
      </c>
      <c r="F345" s="46"/>
      <c r="G345" s="26"/>
      <c r="H345" s="27">
        <f>SUM(S340:S348)</f>
        <v>226.48</v>
      </c>
      <c r="I345" s="30"/>
      <c r="J345" s="23">
        <f>Source!AT266</f>
        <v>80</v>
      </c>
      <c r="K345" s="27">
        <f>SUM(T340:T348)</f>
        <v>226.48</v>
      </c>
      <c r="L345" s="28"/>
    </row>
    <row r="346" spans="1:26" ht="14.25" x14ac:dyDescent="0.2">
      <c r="A346" s="42"/>
      <c r="B346" s="43"/>
      <c r="C346" s="43" t="s">
        <v>732</v>
      </c>
      <c r="D346" s="24" t="s">
        <v>731</v>
      </c>
      <c r="E346" s="11">
        <f>Source!CA266</f>
        <v>68</v>
      </c>
      <c r="F346" s="46"/>
      <c r="G346" s="26"/>
      <c r="H346" s="27">
        <f>SUM(U340:U348)</f>
        <v>192.51</v>
      </c>
      <c r="I346" s="30"/>
      <c r="J346" s="23">
        <f>Source!AU266</f>
        <v>68</v>
      </c>
      <c r="K346" s="27">
        <f>SUM(V340:V348)</f>
        <v>192.51</v>
      </c>
      <c r="L346" s="28"/>
    </row>
    <row r="347" spans="1:26" ht="14.25" x14ac:dyDescent="0.2">
      <c r="A347" s="42"/>
      <c r="B347" s="43"/>
      <c r="C347" s="43" t="s">
        <v>733</v>
      </c>
      <c r="D347" s="24" t="s">
        <v>734</v>
      </c>
      <c r="E347" s="11">
        <f>Source!AQ266</f>
        <v>69.87</v>
      </c>
      <c r="F347" s="25"/>
      <c r="G347" s="26" t="str">
        <f>Source!DI266</f>
        <v>)*1,15</v>
      </c>
      <c r="H347" s="27"/>
      <c r="I347" s="26"/>
      <c r="J347" s="26"/>
      <c r="K347" s="27"/>
      <c r="L347" s="31">
        <f>Source!U266</f>
        <v>32.1402</v>
      </c>
    </row>
    <row r="348" spans="1:26" ht="14.25" x14ac:dyDescent="0.2">
      <c r="A348" s="44" t="str">
        <f>Source!E268</f>
        <v>32,1</v>
      </c>
      <c r="B348" s="45" t="str">
        <f>Source!F268</f>
        <v>01.7.07.07</v>
      </c>
      <c r="C348" s="45" t="str">
        <f>Source!G268</f>
        <v>Строительный мусор</v>
      </c>
      <c r="D348" s="32" t="str">
        <f>Source!H268</f>
        <v>т</v>
      </c>
      <c r="E348" s="33">
        <f>Source!I268</f>
        <v>2.08</v>
      </c>
      <c r="F348" s="34">
        <f>Source!AL268+Source!AM268+Source!AO268</f>
        <v>0</v>
      </c>
      <c r="G348" s="35" t="s">
        <v>6</v>
      </c>
      <c r="H348" s="36">
        <f>ROUND(Source!AC268*Source!I268, 2)+ROUND(Source!AD268*Source!I268, 2)+ROUND(Source!AF268*Source!I268, 2)</f>
        <v>0</v>
      </c>
      <c r="I348" s="37"/>
      <c r="J348" s="37">
        <f>IF(Source!BC268&lt;&gt; 0, Source!BC268, 1)</f>
        <v>1</v>
      </c>
      <c r="K348" s="36">
        <f>Source!O268</f>
        <v>0</v>
      </c>
      <c r="L348" s="38"/>
      <c r="S348">
        <f>ROUND((Source!FX268/100)*((ROUND(Source!AF268*Source!I268, 2)+ROUND(Source!AE268*Source!I268, 2))), 2)</f>
        <v>0</v>
      </c>
      <c r="T348">
        <f>Source!X268</f>
        <v>0</v>
      </c>
      <c r="U348">
        <f>ROUND((Source!FY268/100)*((ROUND(Source!AF268*Source!I268, 2)+ROUND(Source!AE268*Source!I268, 2))), 2)</f>
        <v>0</v>
      </c>
      <c r="V348">
        <f>Source!Y268</f>
        <v>0</v>
      </c>
      <c r="W348">
        <f>IF(Source!BI268&lt;=1,H348, 0)</f>
        <v>0</v>
      </c>
      <c r="X348">
        <f>IF(Source!BI268=2,H348, 0)</f>
        <v>0</v>
      </c>
      <c r="Y348">
        <f>IF(Source!BI268=3,H348, 0)</f>
        <v>0</v>
      </c>
      <c r="Z348">
        <f>IF(Source!BI268=4,H348, 0)</f>
        <v>0</v>
      </c>
    </row>
    <row r="349" spans="1:26" ht="15" x14ac:dyDescent="0.25">
      <c r="G349" s="49">
        <f>H342+H343+H345+H346+SUM(H348:H348)</f>
        <v>713.85</v>
      </c>
      <c r="H349" s="49"/>
      <c r="J349" s="49">
        <f>K342+K343+K345+K346+SUM(K348:K348)</f>
        <v>713.85</v>
      </c>
      <c r="K349" s="49"/>
      <c r="L349" s="39">
        <f>Source!U266</f>
        <v>32.1402</v>
      </c>
      <c r="O349" s="21">
        <f>G349</f>
        <v>713.85</v>
      </c>
      <c r="P349" s="21">
        <f>J349</f>
        <v>713.85</v>
      </c>
      <c r="Q349" s="21">
        <f>L349</f>
        <v>32.1402</v>
      </c>
      <c r="W349">
        <f>IF(Source!BI266&lt;=1,H342+H343+H345+H346, 0)</f>
        <v>713.85</v>
      </c>
      <c r="X349">
        <f>IF(Source!BI266=2,H342+H343+H345+H346, 0)</f>
        <v>0</v>
      </c>
      <c r="Y349">
        <f>IF(Source!BI266=3,H342+H343+H345+H346, 0)</f>
        <v>0</v>
      </c>
      <c r="Z349">
        <f>IF(Source!BI266=4,H342+H343+H345+H346, 0)</f>
        <v>0</v>
      </c>
    </row>
    <row r="350" spans="1:26" ht="28.5" x14ac:dyDescent="0.2">
      <c r="A350" s="42" t="str">
        <f>Source!E270</f>
        <v>33</v>
      </c>
      <c r="B350" s="43" t="str">
        <f>Source!F270</f>
        <v>59-4-3</v>
      </c>
      <c r="C350" s="43" t="str">
        <f>Source!G270</f>
        <v>Разборка поручней поливинилхлоридных</v>
      </c>
      <c r="D350" s="24" t="str">
        <f>Source!H270</f>
        <v>100 м</v>
      </c>
      <c r="E350" s="11">
        <f>Source!I270</f>
        <v>0.33</v>
      </c>
      <c r="F350" s="25">
        <f>Source!AL270+Source!AM270+Source!AO270</f>
        <v>27.45</v>
      </c>
      <c r="G350" s="26"/>
      <c r="H350" s="27"/>
      <c r="I350" s="26" t="str">
        <f>Source!BO270</f>
        <v/>
      </c>
      <c r="J350" s="26"/>
      <c r="K350" s="27"/>
      <c r="L350" s="28"/>
      <c r="S350">
        <f>ROUND((Source!FX270/100)*((ROUND(Source!AF270*Source!I270, 2)+ROUND(Source!AE270*Source!I270, 2))), 2)</f>
        <v>7.92</v>
      </c>
      <c r="T350">
        <f>Source!X270</f>
        <v>7.92</v>
      </c>
      <c r="U350">
        <f>ROUND((Source!FY270/100)*((ROUND(Source!AF270*Source!I270, 2)+ROUND(Source!AE270*Source!I270, 2))), 2)</f>
        <v>6.25</v>
      </c>
      <c r="V350">
        <f>Source!Y270</f>
        <v>6.25</v>
      </c>
    </row>
    <row r="351" spans="1:26" x14ac:dyDescent="0.2">
      <c r="C351" s="20" t="str">
        <f>"Объем: "&amp;Source!I270&amp;"=33/"&amp;"100"</f>
        <v>Объем: 0,33=33/100</v>
      </c>
    </row>
    <row r="352" spans="1:26" ht="14.25" x14ac:dyDescent="0.2">
      <c r="A352" s="42"/>
      <c r="B352" s="43"/>
      <c r="C352" s="43" t="s">
        <v>728</v>
      </c>
      <c r="D352" s="24"/>
      <c r="E352" s="11"/>
      <c r="F352" s="25">
        <f>Source!AO270</f>
        <v>27.45</v>
      </c>
      <c r="G352" s="26" t="str">
        <f>Source!DG270</f>
        <v>)*1,15</v>
      </c>
      <c r="H352" s="27">
        <f>ROUND(Source!AF270*Source!I270, 2)</f>
        <v>10.42</v>
      </c>
      <c r="I352" s="26"/>
      <c r="J352" s="26">
        <f>IF(Source!BA270&lt;&gt; 0, Source!BA270, 1)</f>
        <v>1</v>
      </c>
      <c r="K352" s="27">
        <f>Source!S270</f>
        <v>10.42</v>
      </c>
      <c r="L352" s="28"/>
      <c r="R352">
        <f>H352</f>
        <v>10.42</v>
      </c>
    </row>
    <row r="353" spans="1:26" ht="14.25" x14ac:dyDescent="0.2">
      <c r="A353" s="42"/>
      <c r="B353" s="43"/>
      <c r="C353" s="43" t="s">
        <v>730</v>
      </c>
      <c r="D353" s="24" t="s">
        <v>731</v>
      </c>
      <c r="E353" s="11">
        <f>Source!BZ270</f>
        <v>76</v>
      </c>
      <c r="F353" s="46"/>
      <c r="G353" s="26"/>
      <c r="H353" s="27">
        <f>SUM(S350:S356)</f>
        <v>7.92</v>
      </c>
      <c r="I353" s="30"/>
      <c r="J353" s="23">
        <f>Source!AT270</f>
        <v>76</v>
      </c>
      <c r="K353" s="27">
        <f>SUM(T350:T356)</f>
        <v>7.92</v>
      </c>
      <c r="L353" s="28"/>
    </row>
    <row r="354" spans="1:26" ht="14.25" x14ac:dyDescent="0.2">
      <c r="A354" s="42"/>
      <c r="B354" s="43"/>
      <c r="C354" s="43" t="s">
        <v>732</v>
      </c>
      <c r="D354" s="24" t="s">
        <v>731</v>
      </c>
      <c r="E354" s="11">
        <f>Source!CA270</f>
        <v>60</v>
      </c>
      <c r="F354" s="46"/>
      <c r="G354" s="26"/>
      <c r="H354" s="27">
        <f>SUM(U350:U356)</f>
        <v>6.25</v>
      </c>
      <c r="I354" s="30"/>
      <c r="J354" s="23">
        <f>Source!AU270</f>
        <v>60</v>
      </c>
      <c r="K354" s="27">
        <f>SUM(V350:V356)</f>
        <v>6.25</v>
      </c>
      <c r="L354" s="28"/>
    </row>
    <row r="355" spans="1:26" ht="14.25" x14ac:dyDescent="0.2">
      <c r="A355" s="42"/>
      <c r="B355" s="43"/>
      <c r="C355" s="43" t="s">
        <v>733</v>
      </c>
      <c r="D355" s="24" t="s">
        <v>734</v>
      </c>
      <c r="E355" s="11">
        <f>Source!AQ270</f>
        <v>3.36</v>
      </c>
      <c r="F355" s="25"/>
      <c r="G355" s="26" t="str">
        <f>Source!DI270</f>
        <v>)*1,15</v>
      </c>
      <c r="H355" s="27"/>
      <c r="I355" s="26"/>
      <c r="J355" s="26"/>
      <c r="K355" s="27"/>
      <c r="L355" s="31">
        <f>Source!U270</f>
        <v>1.2751199999999998</v>
      </c>
    </row>
    <row r="356" spans="1:26" ht="14.25" x14ac:dyDescent="0.2">
      <c r="A356" s="44" t="str">
        <f>Source!E272</f>
        <v>33,1</v>
      </c>
      <c r="B356" s="45" t="str">
        <f>Source!F272</f>
        <v>01.7.07.07</v>
      </c>
      <c r="C356" s="45" t="str">
        <f>Source!G272</f>
        <v>Строительный мусор</v>
      </c>
      <c r="D356" s="32" t="str">
        <f>Source!H272</f>
        <v>т</v>
      </c>
      <c r="E356" s="33">
        <f>Source!I272</f>
        <v>2.3099999999999999E-2</v>
      </c>
      <c r="F356" s="34">
        <f>Source!AL272+Source!AM272+Source!AO272</f>
        <v>0</v>
      </c>
      <c r="G356" s="35" t="s">
        <v>6</v>
      </c>
      <c r="H356" s="36">
        <f>ROUND(Source!AC272*Source!I272, 2)+ROUND(Source!AD272*Source!I272, 2)+ROUND(Source!AF272*Source!I272, 2)</f>
        <v>0</v>
      </c>
      <c r="I356" s="37"/>
      <c r="J356" s="37">
        <f>IF(Source!BC272&lt;&gt; 0, Source!BC272, 1)</f>
        <v>1</v>
      </c>
      <c r="K356" s="36">
        <f>Source!O272</f>
        <v>0</v>
      </c>
      <c r="L356" s="38"/>
      <c r="S356">
        <f>ROUND((Source!FX272/100)*((ROUND(Source!AF272*Source!I272, 2)+ROUND(Source!AE272*Source!I272, 2))), 2)</f>
        <v>0</v>
      </c>
      <c r="T356">
        <f>Source!X272</f>
        <v>0</v>
      </c>
      <c r="U356">
        <f>ROUND((Source!FY272/100)*((ROUND(Source!AF272*Source!I272, 2)+ROUND(Source!AE272*Source!I272, 2))), 2)</f>
        <v>0</v>
      </c>
      <c r="V356">
        <f>Source!Y272</f>
        <v>0</v>
      </c>
      <c r="W356">
        <f>IF(Source!BI272&lt;=1,H356, 0)</f>
        <v>0</v>
      </c>
      <c r="X356">
        <f>IF(Source!BI272=2,H356, 0)</f>
        <v>0</v>
      </c>
      <c r="Y356">
        <f>IF(Source!BI272=3,H356, 0)</f>
        <v>0</v>
      </c>
      <c r="Z356">
        <f>IF(Source!BI272=4,H356, 0)</f>
        <v>0</v>
      </c>
    </row>
    <row r="357" spans="1:26" ht="15" x14ac:dyDescent="0.25">
      <c r="G357" s="49">
        <f>H352+H353+H354+SUM(H356:H356)</f>
        <v>24.59</v>
      </c>
      <c r="H357" s="49"/>
      <c r="J357" s="49">
        <f>K352+K353+K354+SUM(K356:K356)</f>
        <v>24.59</v>
      </c>
      <c r="K357" s="49"/>
      <c r="L357" s="39">
        <f>Source!U270</f>
        <v>1.2751199999999998</v>
      </c>
      <c r="O357" s="21">
        <f>G357</f>
        <v>24.59</v>
      </c>
      <c r="P357" s="21">
        <f>J357</f>
        <v>24.59</v>
      </c>
      <c r="Q357" s="21">
        <f>L357</f>
        <v>1.2751199999999998</v>
      </c>
      <c r="W357">
        <f>IF(Source!BI270&lt;=1,H352+H353+H354, 0)</f>
        <v>24.59</v>
      </c>
      <c r="X357">
        <f>IF(Source!BI270=2,H352+H353+H354, 0)</f>
        <v>0</v>
      </c>
      <c r="Y357">
        <f>IF(Source!BI270=3,H352+H353+H354, 0)</f>
        <v>0</v>
      </c>
      <c r="Z357">
        <f>IF(Source!BI270=4,H352+H353+H354, 0)</f>
        <v>0</v>
      </c>
    </row>
    <row r="358" spans="1:26" ht="28.5" x14ac:dyDescent="0.2">
      <c r="A358" s="42" t="str">
        <f>Source!E274</f>
        <v>34</v>
      </c>
      <c r="B358" s="43" t="str">
        <f>Source!F274</f>
        <v>10-01-059-01</v>
      </c>
      <c r="C358" s="43" t="str">
        <f>Source!G274</f>
        <v>Демонтаж шкафов пожарных прим.</v>
      </c>
      <c r="D358" s="24" t="str">
        <f>Source!H274</f>
        <v>100 ШТ</v>
      </c>
      <c r="E358" s="11">
        <f>Source!I274</f>
        <v>0.05</v>
      </c>
      <c r="F358" s="25">
        <f>Source!AL274+Source!AM274+Source!AO274</f>
        <v>2452.4399999999996</v>
      </c>
      <c r="G358" s="26"/>
      <c r="H358" s="27"/>
      <c r="I358" s="26" t="str">
        <f>Source!BO274</f>
        <v/>
      </c>
      <c r="J358" s="26"/>
      <c r="K358" s="27"/>
      <c r="L358" s="28"/>
      <c r="S358">
        <f>ROUND((Source!FX274/100)*((ROUND(Source!AF274*Source!I274, 2)+ROUND(Source!AE274*Source!I274, 2))), 2)</f>
        <v>37.549999999999997</v>
      </c>
      <c r="T358">
        <f>Source!X274</f>
        <v>37.479999999999997</v>
      </c>
      <c r="U358">
        <f>ROUND((Source!FY274/100)*((ROUND(Source!AF274*Source!I274, 2)+ROUND(Source!AE274*Source!I274, 2))), 2)</f>
        <v>18.940000000000001</v>
      </c>
      <c r="V358">
        <f>Source!Y274</f>
        <v>19.09</v>
      </c>
    </row>
    <row r="359" spans="1:26" x14ac:dyDescent="0.2">
      <c r="C359" s="20" t="str">
        <f>"Объем: "&amp;Source!I274&amp;"=5/"&amp;"100"</f>
        <v>Объем: 0,05=5/100</v>
      </c>
    </row>
    <row r="360" spans="1:26" ht="14.25" x14ac:dyDescent="0.2">
      <c r="A360" s="42"/>
      <c r="B360" s="43"/>
      <c r="C360" s="43" t="s">
        <v>728</v>
      </c>
      <c r="D360" s="24"/>
      <c r="E360" s="11"/>
      <c r="F360" s="25">
        <f>Source!AO274</f>
        <v>602.70000000000005</v>
      </c>
      <c r="G360" s="26" t="str">
        <f>Source!DG274</f>
        <v>)*0,8)*1,35</v>
      </c>
      <c r="H360" s="27">
        <f>ROUND(Source!AF274*Source!I274, 2)</f>
        <v>32.549999999999997</v>
      </c>
      <c r="I360" s="26"/>
      <c r="J360" s="26">
        <f>IF(Source!BA274&lt;&gt; 0, Source!BA274, 1)</f>
        <v>1</v>
      </c>
      <c r="K360" s="27">
        <f>Source!S274</f>
        <v>32.549999999999997</v>
      </c>
      <c r="L360" s="28"/>
      <c r="R360">
        <f>H360</f>
        <v>32.549999999999997</v>
      </c>
    </row>
    <row r="361" spans="1:26" ht="14.25" x14ac:dyDescent="0.2">
      <c r="A361" s="42"/>
      <c r="B361" s="43"/>
      <c r="C361" s="43" t="s">
        <v>307</v>
      </c>
      <c r="D361" s="24"/>
      <c r="E361" s="11"/>
      <c r="F361" s="25">
        <f>Source!AM274</f>
        <v>216.38</v>
      </c>
      <c r="G361" s="26" t="str">
        <f>Source!DE274</f>
        <v>)*0,8)*1,35</v>
      </c>
      <c r="H361" s="27">
        <f>ROUND(Source!AD274*Source!I274, 2)</f>
        <v>11.68</v>
      </c>
      <c r="I361" s="26"/>
      <c r="J361" s="26">
        <f>IF(Source!BB274&lt;&gt; 0, Source!BB274, 1)</f>
        <v>1</v>
      </c>
      <c r="K361" s="27">
        <f>Source!Q274</f>
        <v>11.68</v>
      </c>
      <c r="L361" s="28"/>
    </row>
    <row r="362" spans="1:26" ht="14.25" x14ac:dyDescent="0.2">
      <c r="A362" s="42"/>
      <c r="B362" s="43"/>
      <c r="C362" s="43" t="s">
        <v>729</v>
      </c>
      <c r="D362" s="24"/>
      <c r="E362" s="11"/>
      <c r="F362" s="25">
        <f>Source!AN274</f>
        <v>52.01</v>
      </c>
      <c r="G362" s="26" t="str">
        <f>Source!DF274</f>
        <v>)*0,8)*1,35</v>
      </c>
      <c r="H362" s="29">
        <f>ROUND(Source!AE274*Source!I274, 2)</f>
        <v>2.81</v>
      </c>
      <c r="I362" s="26"/>
      <c r="J362" s="26">
        <f>IF(Source!BS274&lt;&gt; 0, Source!BS274, 1)</f>
        <v>1</v>
      </c>
      <c r="K362" s="29">
        <f>Source!R274</f>
        <v>2.81</v>
      </c>
      <c r="L362" s="28"/>
      <c r="R362">
        <f>H362</f>
        <v>2.81</v>
      </c>
    </row>
    <row r="363" spans="1:26" ht="14.25" x14ac:dyDescent="0.2">
      <c r="A363" s="42"/>
      <c r="B363" s="43"/>
      <c r="C363" s="43" t="s">
        <v>730</v>
      </c>
      <c r="D363" s="24" t="s">
        <v>731</v>
      </c>
      <c r="E363" s="11">
        <f>Source!BZ274</f>
        <v>118</v>
      </c>
      <c r="F363" s="50" t="str">
        <f>CONCATENATE(" )", Source!DL274, Source!FT274, "=", Source!FX274)</f>
        <v xml:space="preserve"> )*0,9=106,2</v>
      </c>
      <c r="G363" s="51"/>
      <c r="H363" s="27">
        <f>SUM(S358:S365)</f>
        <v>37.549999999999997</v>
      </c>
      <c r="I363" s="30"/>
      <c r="J363" s="23">
        <f>Source!AT274</f>
        <v>106</v>
      </c>
      <c r="K363" s="27">
        <f>SUM(T358:T365)</f>
        <v>37.479999999999997</v>
      </c>
      <c r="L363" s="28"/>
    </row>
    <row r="364" spans="1:26" ht="14.25" x14ac:dyDescent="0.2">
      <c r="A364" s="42"/>
      <c r="B364" s="43"/>
      <c r="C364" s="43" t="s">
        <v>732</v>
      </c>
      <c r="D364" s="24" t="s">
        <v>731</v>
      </c>
      <c r="E364" s="11">
        <f>Source!CA274</f>
        <v>63</v>
      </c>
      <c r="F364" s="50" t="str">
        <f>CONCATENATE(" )", Source!DM274, Source!FU274, "=", Source!FY274)</f>
        <v xml:space="preserve"> )*0,85=53,55</v>
      </c>
      <c r="G364" s="51"/>
      <c r="H364" s="27">
        <f>SUM(U358:U365)</f>
        <v>18.940000000000001</v>
      </c>
      <c r="I364" s="30"/>
      <c r="J364" s="23">
        <f>Source!AU274</f>
        <v>54</v>
      </c>
      <c r="K364" s="27">
        <f>SUM(V358:V365)</f>
        <v>19.09</v>
      </c>
      <c r="L364" s="28"/>
    </row>
    <row r="365" spans="1:26" ht="14.25" x14ac:dyDescent="0.2">
      <c r="A365" s="44"/>
      <c r="B365" s="45"/>
      <c r="C365" s="45" t="s">
        <v>733</v>
      </c>
      <c r="D365" s="32" t="s">
        <v>734</v>
      </c>
      <c r="E365" s="33">
        <f>Source!AQ274</f>
        <v>75.150000000000006</v>
      </c>
      <c r="F365" s="34"/>
      <c r="G365" s="37" t="str">
        <f>Source!DI274</f>
        <v>)*0,8)*1,35</v>
      </c>
      <c r="H365" s="36"/>
      <c r="I365" s="37"/>
      <c r="J365" s="37"/>
      <c r="K365" s="36"/>
      <c r="L365" s="40">
        <f>Source!U274</f>
        <v>4.0581000000000005</v>
      </c>
    </row>
    <row r="366" spans="1:26" ht="15" x14ac:dyDescent="0.25">
      <c r="G366" s="49">
        <f>H360+H361+H363+H364</f>
        <v>100.72</v>
      </c>
      <c r="H366" s="49"/>
      <c r="J366" s="49">
        <f>K360+K361+K363+K364</f>
        <v>100.8</v>
      </c>
      <c r="K366" s="49"/>
      <c r="L366" s="39">
        <f>Source!U274</f>
        <v>4.0581000000000005</v>
      </c>
      <c r="O366" s="21">
        <f>G366</f>
        <v>100.72</v>
      </c>
      <c r="P366" s="21">
        <f>J366</f>
        <v>100.8</v>
      </c>
      <c r="Q366" s="21">
        <f>L366</f>
        <v>4.0581000000000005</v>
      </c>
      <c r="W366">
        <f>IF(Source!BI274&lt;=1,H360+H361+H363+H364, 0)</f>
        <v>100.72</v>
      </c>
      <c r="X366">
        <f>IF(Source!BI274=2,H360+H361+H363+H364, 0)</f>
        <v>0</v>
      </c>
      <c r="Y366">
        <f>IF(Source!BI274=3,H360+H361+H363+H364, 0)</f>
        <v>0</v>
      </c>
      <c r="Z366">
        <f>IF(Source!BI274=4,H360+H361+H363+H364, 0)</f>
        <v>0</v>
      </c>
    </row>
    <row r="367" spans="1:26" ht="28.5" x14ac:dyDescent="0.2">
      <c r="A367" s="42" t="str">
        <f>Source!E276</f>
        <v>35</v>
      </c>
      <c r="B367" s="43" t="str">
        <f>Source!F276</f>
        <v>13-06-003-01</v>
      </c>
      <c r="C367" s="43" t="str">
        <f>Source!G276</f>
        <v>Очистка поверхности стен и потолков от краски щетками</v>
      </c>
      <c r="D367" s="24" t="str">
        <f>Source!H276</f>
        <v>м2</v>
      </c>
      <c r="E367" s="11">
        <f>Source!I276</f>
        <v>392.5</v>
      </c>
      <c r="F367" s="25">
        <f>Source!AL276+Source!AM276+Source!AO276</f>
        <v>7.68</v>
      </c>
      <c r="G367" s="26"/>
      <c r="H367" s="27"/>
      <c r="I367" s="26" t="str">
        <f>Source!BO276</f>
        <v/>
      </c>
      <c r="J367" s="26"/>
      <c r="K367" s="27"/>
      <c r="L367" s="28"/>
      <c r="S367">
        <f>ROUND((Source!FX276/100)*((ROUND(Source!AF276*Source!I276, 2)+ROUND(Source!AE276*Source!I276, 2))), 2)</f>
        <v>3790.69</v>
      </c>
      <c r="T367">
        <f>Source!X276</f>
        <v>3790.69</v>
      </c>
      <c r="U367">
        <f>ROUND((Source!FY276/100)*((ROUND(Source!AF276*Source!I276, 2)+ROUND(Source!AE276*Source!I276, 2))), 2)</f>
        <v>2784.52</v>
      </c>
      <c r="V367">
        <f>Source!Y276</f>
        <v>2807.92</v>
      </c>
    </row>
    <row r="368" spans="1:26" x14ac:dyDescent="0.2">
      <c r="C368" s="20" t="str">
        <f>"Объем: "&amp;Source!I276&amp;"=104+"&amp;"288,5"</f>
        <v>Объем: 392,5=104+288,5</v>
      </c>
    </row>
    <row r="369" spans="1:26" ht="14.25" x14ac:dyDescent="0.2">
      <c r="A369" s="42"/>
      <c r="B369" s="43"/>
      <c r="C369" s="43" t="s">
        <v>728</v>
      </c>
      <c r="D369" s="24"/>
      <c r="E369" s="11"/>
      <c r="F369" s="25">
        <f>Source!AO276</f>
        <v>7.68</v>
      </c>
      <c r="G369" s="26" t="str">
        <f>Source!DG276</f>
        <v>)*1,15)*1,35</v>
      </c>
      <c r="H369" s="27">
        <f>ROUND(Source!AF276*Source!I276, 2)</f>
        <v>4679.8599999999997</v>
      </c>
      <c r="I369" s="26"/>
      <c r="J369" s="26">
        <f>IF(Source!BA276&lt;&gt; 0, Source!BA276, 1)</f>
        <v>1</v>
      </c>
      <c r="K369" s="27">
        <f>Source!S276</f>
        <v>4679.8599999999997</v>
      </c>
      <c r="L369" s="28"/>
      <c r="R369">
        <f>H369</f>
        <v>4679.8599999999997</v>
      </c>
    </row>
    <row r="370" spans="1:26" ht="14.25" x14ac:dyDescent="0.2">
      <c r="A370" s="42"/>
      <c r="B370" s="43"/>
      <c r="C370" s="43" t="s">
        <v>730</v>
      </c>
      <c r="D370" s="24" t="s">
        <v>731</v>
      </c>
      <c r="E370" s="11">
        <f>Source!BZ276</f>
        <v>90</v>
      </c>
      <c r="F370" s="50" t="str">
        <f>CONCATENATE(" )", Source!DL276, Source!FT276, "=", Source!FX276)</f>
        <v xml:space="preserve"> )*0,9=81</v>
      </c>
      <c r="G370" s="51"/>
      <c r="H370" s="27">
        <f>SUM(S367:S372)</f>
        <v>3790.69</v>
      </c>
      <c r="I370" s="30"/>
      <c r="J370" s="23">
        <f>Source!AT276</f>
        <v>81</v>
      </c>
      <c r="K370" s="27">
        <f>SUM(T367:T372)</f>
        <v>3790.69</v>
      </c>
      <c r="L370" s="28"/>
    </row>
    <row r="371" spans="1:26" ht="14.25" x14ac:dyDescent="0.2">
      <c r="A371" s="42"/>
      <c r="B371" s="43"/>
      <c r="C371" s="43" t="s">
        <v>732</v>
      </c>
      <c r="D371" s="24" t="s">
        <v>731</v>
      </c>
      <c r="E371" s="11">
        <f>Source!CA276</f>
        <v>70</v>
      </c>
      <c r="F371" s="50" t="str">
        <f>CONCATENATE(" )", Source!DM276, Source!FU276, "=", Source!FY276)</f>
        <v xml:space="preserve"> )*0,85=59,5</v>
      </c>
      <c r="G371" s="51"/>
      <c r="H371" s="27">
        <f>SUM(U367:U372)</f>
        <v>2784.52</v>
      </c>
      <c r="I371" s="30"/>
      <c r="J371" s="23">
        <f>Source!AU276</f>
        <v>60</v>
      </c>
      <c r="K371" s="27">
        <f>SUM(V367:V372)</f>
        <v>2807.92</v>
      </c>
      <c r="L371" s="28"/>
    </row>
    <row r="372" spans="1:26" ht="14.25" x14ac:dyDescent="0.2">
      <c r="A372" s="44"/>
      <c r="B372" s="45"/>
      <c r="C372" s="45" t="s">
        <v>733</v>
      </c>
      <c r="D372" s="32" t="s">
        <v>734</v>
      </c>
      <c r="E372" s="33">
        <f>Source!AQ276</f>
        <v>0.9</v>
      </c>
      <c r="F372" s="34"/>
      <c r="G372" s="37" t="str">
        <f>Source!DI276</f>
        <v>)*1,15)*1,35</v>
      </c>
      <c r="H372" s="36"/>
      <c r="I372" s="37"/>
      <c r="J372" s="37"/>
      <c r="K372" s="36"/>
      <c r="L372" s="40">
        <f>Source!U276</f>
        <v>548.42062499999997</v>
      </c>
    </row>
    <row r="373" spans="1:26" ht="15" x14ac:dyDescent="0.25">
      <c r="G373" s="49">
        <f>H369+H370+H371</f>
        <v>11255.07</v>
      </c>
      <c r="H373" s="49"/>
      <c r="J373" s="49">
        <f>K369+K370+K371</f>
        <v>11278.47</v>
      </c>
      <c r="K373" s="49"/>
      <c r="L373" s="39">
        <f>Source!U276</f>
        <v>548.42062499999997</v>
      </c>
      <c r="O373" s="21">
        <f>G373</f>
        <v>11255.07</v>
      </c>
      <c r="P373" s="21">
        <f>J373</f>
        <v>11278.47</v>
      </c>
      <c r="Q373" s="21">
        <f>L373</f>
        <v>548.42062499999997</v>
      </c>
      <c r="W373">
        <f>IF(Source!BI276&lt;=1,H369+H370+H371, 0)</f>
        <v>11255.07</v>
      </c>
      <c r="X373">
        <f>IF(Source!BI276=2,H369+H370+H371, 0)</f>
        <v>0</v>
      </c>
      <c r="Y373">
        <f>IF(Source!BI276=3,H369+H370+H371, 0)</f>
        <v>0</v>
      </c>
      <c r="Z373">
        <f>IF(Source!BI276=4,H369+H370+H371, 0)</f>
        <v>0</v>
      </c>
    </row>
    <row r="374" spans="1:26" ht="28.5" x14ac:dyDescent="0.2">
      <c r="A374" s="42" t="str">
        <f>Source!E278</f>
        <v>36</v>
      </c>
      <c r="B374" s="43" t="str">
        <f>Source!F278</f>
        <v>09-06-001-02</v>
      </c>
      <c r="C374" s="43" t="str">
        <f>Source!G278</f>
        <v>Демонтаж решеток из полосовой и тонколистовой стали</v>
      </c>
      <c r="D374" s="24" t="str">
        <f>Source!H278</f>
        <v>т</v>
      </c>
      <c r="E374" s="11">
        <f>Source!I278</f>
        <v>0.19</v>
      </c>
      <c r="F374" s="25">
        <f>Source!AL278+Source!AM278+Source!AO278</f>
        <v>641</v>
      </c>
      <c r="G374" s="26"/>
      <c r="H374" s="27"/>
      <c r="I374" s="26" t="str">
        <f>Source!BO278</f>
        <v/>
      </c>
      <c r="J374" s="26"/>
      <c r="K374" s="27"/>
      <c r="L374" s="28"/>
      <c r="S374">
        <f>ROUND((Source!FX278/100)*((ROUND(Source!AF278*Source!I278, 2)+ROUND(Source!AE278*Source!I278, 2))), 2)</f>
        <v>63.57</v>
      </c>
      <c r="T374">
        <f>Source!X278</f>
        <v>63.57</v>
      </c>
      <c r="U374">
        <f>ROUND((Source!FY278/100)*((ROUND(Source!AF278*Source!I278, 2)+ROUND(Source!AE278*Source!I278, 2))), 2)</f>
        <v>56.7</v>
      </c>
      <c r="V374">
        <f>Source!Y278</f>
        <v>56.51</v>
      </c>
    </row>
    <row r="375" spans="1:26" ht="14.25" x14ac:dyDescent="0.2">
      <c r="A375" s="42"/>
      <c r="B375" s="43"/>
      <c r="C375" s="43" t="s">
        <v>728</v>
      </c>
      <c r="D375" s="24"/>
      <c r="E375" s="11"/>
      <c r="F375" s="25">
        <f>Source!AO278</f>
        <v>433.24</v>
      </c>
      <c r="G375" s="26" t="str">
        <f>Source!DG278</f>
        <v>)*0,7)*1,35</v>
      </c>
      <c r="H375" s="27">
        <f>ROUND(Source!AF278*Source!I278, 2)</f>
        <v>77.790000000000006</v>
      </c>
      <c r="I375" s="26"/>
      <c r="J375" s="26">
        <f>IF(Source!BA278&lt;&gt; 0, Source!BA278, 1)</f>
        <v>1</v>
      </c>
      <c r="K375" s="27">
        <f>Source!S278</f>
        <v>77.790000000000006</v>
      </c>
      <c r="L375" s="28"/>
      <c r="R375">
        <f>H375</f>
        <v>77.790000000000006</v>
      </c>
    </row>
    <row r="376" spans="1:26" ht="14.25" x14ac:dyDescent="0.2">
      <c r="A376" s="42"/>
      <c r="B376" s="43"/>
      <c r="C376" s="43" t="s">
        <v>307</v>
      </c>
      <c r="D376" s="24"/>
      <c r="E376" s="11"/>
      <c r="F376" s="25">
        <f>Source!AM278</f>
        <v>125.8</v>
      </c>
      <c r="G376" s="26" t="str">
        <f>Source!DE278</f>
        <v>)*0,7)*1,35</v>
      </c>
      <c r="H376" s="27">
        <f>ROUND(Source!AD278*Source!I278, 2)</f>
        <v>22.59</v>
      </c>
      <c r="I376" s="26"/>
      <c r="J376" s="26">
        <f>IF(Source!BB278&lt;&gt; 0, Source!BB278, 1)</f>
        <v>1</v>
      </c>
      <c r="K376" s="27">
        <f>Source!Q278</f>
        <v>22.59</v>
      </c>
      <c r="L376" s="28"/>
    </row>
    <row r="377" spans="1:26" ht="14.25" x14ac:dyDescent="0.2">
      <c r="A377" s="42"/>
      <c r="B377" s="43"/>
      <c r="C377" s="43" t="s">
        <v>729</v>
      </c>
      <c r="D377" s="24"/>
      <c r="E377" s="11"/>
      <c r="F377" s="25">
        <f>Source!AN278</f>
        <v>3.82</v>
      </c>
      <c r="G377" s="26" t="str">
        <f>Source!DF278</f>
        <v>)*0,7)*1,35</v>
      </c>
      <c r="H377" s="29">
        <f>ROUND(Source!AE278*Source!I278, 2)</f>
        <v>0.69</v>
      </c>
      <c r="I377" s="26"/>
      <c r="J377" s="26">
        <f>IF(Source!BS278&lt;&gt; 0, Source!BS278, 1)</f>
        <v>1</v>
      </c>
      <c r="K377" s="29">
        <f>Source!R278</f>
        <v>0.69</v>
      </c>
      <c r="L377" s="28"/>
      <c r="R377">
        <f>H377</f>
        <v>0.69</v>
      </c>
    </row>
    <row r="378" spans="1:26" ht="14.25" x14ac:dyDescent="0.2">
      <c r="A378" s="42"/>
      <c r="B378" s="43"/>
      <c r="C378" s="43" t="s">
        <v>730</v>
      </c>
      <c r="D378" s="24" t="s">
        <v>731</v>
      </c>
      <c r="E378" s="11">
        <f>Source!BZ278</f>
        <v>90</v>
      </c>
      <c r="F378" s="50" t="str">
        <f>CONCATENATE(" )", Source!DL278, Source!FT278, "=", Source!FX278)</f>
        <v xml:space="preserve"> )*0,9=81</v>
      </c>
      <c r="G378" s="51"/>
      <c r="H378" s="27">
        <f>SUM(S374:S380)</f>
        <v>63.57</v>
      </c>
      <c r="I378" s="30"/>
      <c r="J378" s="23">
        <f>Source!AT278</f>
        <v>81</v>
      </c>
      <c r="K378" s="27">
        <f>SUM(T374:T380)</f>
        <v>63.57</v>
      </c>
      <c r="L378" s="28"/>
    </row>
    <row r="379" spans="1:26" ht="14.25" x14ac:dyDescent="0.2">
      <c r="A379" s="42"/>
      <c r="B379" s="43"/>
      <c r="C379" s="43" t="s">
        <v>732</v>
      </c>
      <c r="D379" s="24" t="s">
        <v>731</v>
      </c>
      <c r="E379" s="11">
        <f>Source!CA278</f>
        <v>85</v>
      </c>
      <c r="F379" s="50" t="str">
        <f>CONCATENATE(" )", Source!DM278, Source!FU278, "=", Source!FY278)</f>
        <v xml:space="preserve"> )*0,85=72,25</v>
      </c>
      <c r="G379" s="51"/>
      <c r="H379" s="27">
        <f>SUM(U374:U380)</f>
        <v>56.7</v>
      </c>
      <c r="I379" s="30"/>
      <c r="J379" s="23">
        <f>Source!AU278</f>
        <v>72</v>
      </c>
      <c r="K379" s="27">
        <f>SUM(V374:V380)</f>
        <v>56.51</v>
      </c>
      <c r="L379" s="28"/>
    </row>
    <row r="380" spans="1:26" ht="14.25" x14ac:dyDescent="0.2">
      <c r="A380" s="44"/>
      <c r="B380" s="45"/>
      <c r="C380" s="45" t="s">
        <v>733</v>
      </c>
      <c r="D380" s="32" t="s">
        <v>734</v>
      </c>
      <c r="E380" s="33">
        <f>Source!AQ278</f>
        <v>50.79</v>
      </c>
      <c r="F380" s="34"/>
      <c r="G380" s="37" t="str">
        <f>Source!DI278</f>
        <v>)*0,7)*1,35</v>
      </c>
      <c r="H380" s="36"/>
      <c r="I380" s="37"/>
      <c r="J380" s="37"/>
      <c r="K380" s="36"/>
      <c r="L380" s="40">
        <f>Source!U278</f>
        <v>9.1193445000000004</v>
      </c>
    </row>
    <row r="381" spans="1:26" ht="15" x14ac:dyDescent="0.25">
      <c r="G381" s="49">
        <f>H375+H376+H378+H379</f>
        <v>220.65000000000003</v>
      </c>
      <c r="H381" s="49"/>
      <c r="J381" s="49">
        <f>K375+K376+K378+K379</f>
        <v>220.46</v>
      </c>
      <c r="K381" s="49"/>
      <c r="L381" s="39">
        <f>Source!U278</f>
        <v>9.1193445000000004</v>
      </c>
      <c r="O381" s="21">
        <f>G381</f>
        <v>220.65000000000003</v>
      </c>
      <c r="P381" s="21">
        <f>J381</f>
        <v>220.46</v>
      </c>
      <c r="Q381" s="21">
        <f>L381</f>
        <v>9.1193445000000004</v>
      </c>
      <c r="W381">
        <f>IF(Source!BI278&lt;=1,H375+H376+H378+H379, 0)</f>
        <v>220.65000000000003</v>
      </c>
      <c r="X381">
        <f>IF(Source!BI278=2,H375+H376+H378+H379, 0)</f>
        <v>0</v>
      </c>
      <c r="Y381">
        <f>IF(Source!BI278=3,H375+H376+H378+H379, 0)</f>
        <v>0</v>
      </c>
      <c r="Z381">
        <f>IF(Source!BI278=4,H375+H376+H378+H379, 0)</f>
        <v>0</v>
      </c>
    </row>
    <row r="382" spans="1:26" ht="28.5" x14ac:dyDescent="0.2">
      <c r="A382" s="42" t="str">
        <f>Source!E280</f>
        <v>37</v>
      </c>
      <c r="B382" s="43" t="str">
        <f>Source!F280</f>
        <v>46-04-012-03</v>
      </c>
      <c r="C382" s="43" t="str">
        <f>Source!G280</f>
        <v>Разборка деревянных заполнений проемов дверных и воротных</v>
      </c>
      <c r="D382" s="24" t="str">
        <f>Source!H280</f>
        <v>100 м2</v>
      </c>
      <c r="E382" s="11">
        <f>Source!I280</f>
        <v>0.10290000000000001</v>
      </c>
      <c r="F382" s="25">
        <f>Source!AL280+Source!AM280+Source!AO280</f>
        <v>1082.58</v>
      </c>
      <c r="G382" s="26"/>
      <c r="H382" s="27"/>
      <c r="I382" s="26" t="str">
        <f>Source!BO280</f>
        <v/>
      </c>
      <c r="J382" s="26"/>
      <c r="K382" s="27"/>
      <c r="L382" s="28"/>
      <c r="S382">
        <f>ROUND((Source!FX280/100)*((ROUND(Source!AF280*Source!I280, 2)+ROUND(Source!AE280*Source!I280, 2))), 2)</f>
        <v>110.72</v>
      </c>
      <c r="T382">
        <f>Source!X280</f>
        <v>110.72</v>
      </c>
      <c r="U382">
        <f>ROUND((Source!FY280/100)*((ROUND(Source!AF280*Source!I280, 2)+ROUND(Source!AE280*Source!I280, 2))), 2)</f>
        <v>66.540000000000006</v>
      </c>
      <c r="V382">
        <f>Source!Y280</f>
        <v>67.099999999999994</v>
      </c>
    </row>
    <row r="383" spans="1:26" x14ac:dyDescent="0.2">
      <c r="C383" s="20" t="str">
        <f>"Объем: "&amp;Source!I280&amp;"=10,29/"&amp;"100"</f>
        <v>Объем: 0,1029=10,29/100</v>
      </c>
    </row>
    <row r="384" spans="1:26" ht="14.25" x14ac:dyDescent="0.2">
      <c r="A384" s="42"/>
      <c r="B384" s="43"/>
      <c r="C384" s="43" t="s">
        <v>728</v>
      </c>
      <c r="D384" s="24"/>
      <c r="E384" s="11"/>
      <c r="F384" s="25">
        <f>Source!AO280</f>
        <v>840.63</v>
      </c>
      <c r="G384" s="26" t="str">
        <f>Source!DG280</f>
        <v>)*1,15</v>
      </c>
      <c r="H384" s="27">
        <f>ROUND(Source!AF280*Source!I280, 2)</f>
        <v>99.48</v>
      </c>
      <c r="I384" s="26"/>
      <c r="J384" s="26">
        <f>IF(Source!BA280&lt;&gt; 0, Source!BA280, 1)</f>
        <v>1</v>
      </c>
      <c r="K384" s="27">
        <f>Source!S280</f>
        <v>99.48</v>
      </c>
      <c r="L384" s="28"/>
      <c r="R384">
        <f>H384</f>
        <v>99.48</v>
      </c>
    </row>
    <row r="385" spans="1:26" ht="14.25" x14ac:dyDescent="0.2">
      <c r="A385" s="42"/>
      <c r="B385" s="43"/>
      <c r="C385" s="43" t="s">
        <v>307</v>
      </c>
      <c r="D385" s="24"/>
      <c r="E385" s="11"/>
      <c r="F385" s="25">
        <f>Source!AM280</f>
        <v>241.95</v>
      </c>
      <c r="G385" s="26" t="str">
        <f>Source!DE280</f>
        <v>)*1,15</v>
      </c>
      <c r="H385" s="27">
        <f>ROUND(Source!AD280*Source!I280, 2)</f>
        <v>28.63</v>
      </c>
      <c r="I385" s="26"/>
      <c r="J385" s="26">
        <f>IF(Source!BB280&lt;&gt; 0, Source!BB280, 1)</f>
        <v>1</v>
      </c>
      <c r="K385" s="27">
        <f>Source!Q280</f>
        <v>28.63</v>
      </c>
      <c r="L385" s="28"/>
    </row>
    <row r="386" spans="1:26" ht="14.25" x14ac:dyDescent="0.2">
      <c r="A386" s="42"/>
      <c r="B386" s="43"/>
      <c r="C386" s="43" t="s">
        <v>729</v>
      </c>
      <c r="D386" s="24"/>
      <c r="E386" s="11"/>
      <c r="F386" s="25">
        <f>Source!AN280</f>
        <v>104.49</v>
      </c>
      <c r="G386" s="26" t="str">
        <f>Source!DF280</f>
        <v>)*1,15</v>
      </c>
      <c r="H386" s="29">
        <f>ROUND(Source!AE280*Source!I280, 2)</f>
        <v>12.36</v>
      </c>
      <c r="I386" s="26"/>
      <c r="J386" s="26">
        <f>IF(Source!BS280&lt;&gt; 0, Source!BS280, 1)</f>
        <v>1</v>
      </c>
      <c r="K386" s="29">
        <f>Source!R280</f>
        <v>12.36</v>
      </c>
      <c r="L386" s="28"/>
      <c r="R386">
        <f>H386</f>
        <v>12.36</v>
      </c>
    </row>
    <row r="387" spans="1:26" ht="14.25" x14ac:dyDescent="0.2">
      <c r="A387" s="42"/>
      <c r="B387" s="43"/>
      <c r="C387" s="43" t="s">
        <v>730</v>
      </c>
      <c r="D387" s="24" t="s">
        <v>731</v>
      </c>
      <c r="E387" s="11">
        <f>Source!BZ280</f>
        <v>110</v>
      </c>
      <c r="F387" s="50" t="str">
        <f>CONCATENATE(" )", Source!DL280, Source!FT280, "=", Source!FX280)</f>
        <v xml:space="preserve"> )*0,9=99</v>
      </c>
      <c r="G387" s="51"/>
      <c r="H387" s="27">
        <f>SUM(S382:S389)</f>
        <v>110.72</v>
      </c>
      <c r="I387" s="30"/>
      <c r="J387" s="23">
        <f>Source!AT280</f>
        <v>99</v>
      </c>
      <c r="K387" s="27">
        <f>SUM(T382:T389)</f>
        <v>110.72</v>
      </c>
      <c r="L387" s="28"/>
    </row>
    <row r="388" spans="1:26" ht="14.25" x14ac:dyDescent="0.2">
      <c r="A388" s="42"/>
      <c r="B388" s="43"/>
      <c r="C388" s="43" t="s">
        <v>732</v>
      </c>
      <c r="D388" s="24" t="s">
        <v>731</v>
      </c>
      <c r="E388" s="11">
        <f>Source!CA280</f>
        <v>70</v>
      </c>
      <c r="F388" s="50" t="str">
        <f>CONCATENATE(" )", Source!DM280, Source!FU280, "=", Source!FY280)</f>
        <v xml:space="preserve"> )*0,85=59,5</v>
      </c>
      <c r="G388" s="51"/>
      <c r="H388" s="27">
        <f>SUM(U382:U389)</f>
        <v>66.540000000000006</v>
      </c>
      <c r="I388" s="30"/>
      <c r="J388" s="23">
        <f>Source!AU280</f>
        <v>60</v>
      </c>
      <c r="K388" s="27">
        <f>SUM(V382:V389)</f>
        <v>67.099999999999994</v>
      </c>
      <c r="L388" s="28"/>
    </row>
    <row r="389" spans="1:26" ht="14.25" x14ac:dyDescent="0.2">
      <c r="A389" s="44"/>
      <c r="B389" s="45"/>
      <c r="C389" s="45" t="s">
        <v>733</v>
      </c>
      <c r="D389" s="32" t="s">
        <v>734</v>
      </c>
      <c r="E389" s="33">
        <f>Source!AQ280</f>
        <v>103.91</v>
      </c>
      <c r="F389" s="34"/>
      <c r="G389" s="37" t="str">
        <f>Source!DI280</f>
        <v>)*1,15</v>
      </c>
      <c r="H389" s="36"/>
      <c r="I389" s="37"/>
      <c r="J389" s="37"/>
      <c r="K389" s="36"/>
      <c r="L389" s="40">
        <f>Source!U280</f>
        <v>12.296189849999999</v>
      </c>
    </row>
    <row r="390" spans="1:26" ht="15" x14ac:dyDescent="0.25">
      <c r="G390" s="49">
        <f>H384+H385+H387+H388</f>
        <v>305.37</v>
      </c>
      <c r="H390" s="49"/>
      <c r="J390" s="49">
        <f>K384+K385+K387+K388</f>
        <v>305.93</v>
      </c>
      <c r="K390" s="49"/>
      <c r="L390" s="39">
        <f>Source!U280</f>
        <v>12.296189849999999</v>
      </c>
      <c r="O390" s="21">
        <f>G390</f>
        <v>305.37</v>
      </c>
      <c r="P390" s="21">
        <f>J390</f>
        <v>305.93</v>
      </c>
      <c r="Q390" s="21">
        <f>L390</f>
        <v>12.296189849999999</v>
      </c>
      <c r="W390">
        <f>IF(Source!BI280&lt;=1,H384+H385+H387+H388, 0)</f>
        <v>305.37</v>
      </c>
      <c r="X390">
        <f>IF(Source!BI280=2,H384+H385+H387+H388, 0)</f>
        <v>0</v>
      </c>
      <c r="Y390">
        <f>IF(Source!BI280=3,H384+H385+H387+H388, 0)</f>
        <v>0</v>
      </c>
      <c r="Z390">
        <f>IF(Source!BI280=4,H384+H385+H387+H388, 0)</f>
        <v>0</v>
      </c>
    </row>
    <row r="391" spans="1:26" ht="28.5" x14ac:dyDescent="0.2">
      <c r="A391" s="42" t="str">
        <f>Source!E282</f>
        <v>38</v>
      </c>
      <c r="B391" s="43" t="str">
        <f>Source!F282</f>
        <v>09-04-012-01</v>
      </c>
      <c r="C391" s="43" t="str">
        <f>Source!G282</f>
        <v>Демонтаж металлических дверных блоков в готовые проемы</v>
      </c>
      <c r="D391" s="24" t="str">
        <f>Source!H282</f>
        <v>м2</v>
      </c>
      <c r="E391" s="11">
        <f>Source!I282</f>
        <v>12.46</v>
      </c>
      <c r="F391" s="25">
        <f>Source!AL282+Source!AM282+Source!AO282</f>
        <v>63.94</v>
      </c>
      <c r="G391" s="26"/>
      <c r="H391" s="27"/>
      <c r="I391" s="26" t="str">
        <f>Source!BO282</f>
        <v/>
      </c>
      <c r="J391" s="26"/>
      <c r="K391" s="27"/>
      <c r="L391" s="28"/>
      <c r="S391">
        <f>ROUND((Source!FX282/100)*((ROUND(Source!AF282*Source!I282, 2)+ROUND(Source!AE282*Source!I282, 2))), 2)</f>
        <v>245.88</v>
      </c>
      <c r="T391">
        <f>Source!X282</f>
        <v>245.88</v>
      </c>
      <c r="U391">
        <f>ROUND((Source!FY282/100)*((ROUND(Source!AF282*Source!I282, 2)+ROUND(Source!AE282*Source!I282, 2))), 2)</f>
        <v>219.32</v>
      </c>
      <c r="V391">
        <f>Source!Y282</f>
        <v>218.56</v>
      </c>
    </row>
    <row r="392" spans="1:26" x14ac:dyDescent="0.2">
      <c r="C392" s="20" t="str">
        <f>"Объем: "&amp;Source!I282&amp;"=3,43+"&amp;"1,89+"&amp;"1,68+"&amp;"5,46"</f>
        <v>Объем: 12,46=3,43+1,89+1,68+5,46</v>
      </c>
    </row>
    <row r="393" spans="1:26" ht="14.25" x14ac:dyDescent="0.2">
      <c r="A393" s="42"/>
      <c r="B393" s="43"/>
      <c r="C393" s="43" t="s">
        <v>728</v>
      </c>
      <c r="D393" s="24"/>
      <c r="E393" s="11"/>
      <c r="F393" s="25">
        <f>Source!AO282</f>
        <v>23.81</v>
      </c>
      <c r="G393" s="26" t="str">
        <f>Source!DG282</f>
        <v>)*0,7)*1,35</v>
      </c>
      <c r="H393" s="27">
        <f>ROUND(Source!AF282*Source!I282, 2)</f>
        <v>280.36</v>
      </c>
      <c r="I393" s="26"/>
      <c r="J393" s="26">
        <f>IF(Source!BA282&lt;&gt; 0, Source!BA282, 1)</f>
        <v>1</v>
      </c>
      <c r="K393" s="27">
        <f>Source!S282</f>
        <v>280.36</v>
      </c>
      <c r="L393" s="28"/>
      <c r="R393">
        <f>H393</f>
        <v>280.36</v>
      </c>
    </row>
    <row r="394" spans="1:26" ht="14.25" x14ac:dyDescent="0.2">
      <c r="A394" s="42"/>
      <c r="B394" s="43"/>
      <c r="C394" s="43" t="s">
        <v>307</v>
      </c>
      <c r="D394" s="24"/>
      <c r="E394" s="11"/>
      <c r="F394" s="25">
        <f>Source!AM282</f>
        <v>14.41</v>
      </c>
      <c r="G394" s="26" t="str">
        <f>Source!DE282</f>
        <v>)*0,7)*1,35</v>
      </c>
      <c r="H394" s="27">
        <f>ROUND(Source!AD282*Source!I282, 2)</f>
        <v>169.67</v>
      </c>
      <c r="I394" s="26"/>
      <c r="J394" s="26">
        <f>IF(Source!BB282&lt;&gt; 0, Source!BB282, 1)</f>
        <v>1</v>
      </c>
      <c r="K394" s="27">
        <f>Source!Q282</f>
        <v>169.67</v>
      </c>
      <c r="L394" s="28"/>
    </row>
    <row r="395" spans="1:26" ht="14.25" x14ac:dyDescent="0.2">
      <c r="A395" s="42"/>
      <c r="B395" s="43"/>
      <c r="C395" s="43" t="s">
        <v>729</v>
      </c>
      <c r="D395" s="24"/>
      <c r="E395" s="11"/>
      <c r="F395" s="25">
        <f>Source!AN282</f>
        <v>1.97</v>
      </c>
      <c r="G395" s="26" t="str">
        <f>Source!DF282</f>
        <v>)*0,7)*1,35</v>
      </c>
      <c r="H395" s="29">
        <f>ROUND(Source!AE282*Source!I282, 2)</f>
        <v>23.2</v>
      </c>
      <c r="I395" s="26"/>
      <c r="J395" s="26">
        <f>IF(Source!BS282&lt;&gt; 0, Source!BS282, 1)</f>
        <v>1</v>
      </c>
      <c r="K395" s="29">
        <f>Source!R282</f>
        <v>23.2</v>
      </c>
      <c r="L395" s="28"/>
      <c r="R395">
        <f>H395</f>
        <v>23.2</v>
      </c>
    </row>
    <row r="396" spans="1:26" ht="14.25" x14ac:dyDescent="0.2">
      <c r="A396" s="42"/>
      <c r="B396" s="43"/>
      <c r="C396" s="43" t="s">
        <v>730</v>
      </c>
      <c r="D396" s="24" t="s">
        <v>731</v>
      </c>
      <c r="E396" s="11">
        <f>Source!BZ282</f>
        <v>90</v>
      </c>
      <c r="F396" s="50" t="str">
        <f>CONCATENATE(" )", Source!DL282, Source!FT282, "=", Source!FX282)</f>
        <v xml:space="preserve"> )*0,9=81</v>
      </c>
      <c r="G396" s="51"/>
      <c r="H396" s="27">
        <f>SUM(S391:S398)</f>
        <v>245.88</v>
      </c>
      <c r="I396" s="30"/>
      <c r="J396" s="23">
        <f>Source!AT282</f>
        <v>81</v>
      </c>
      <c r="K396" s="27">
        <f>SUM(T391:T398)</f>
        <v>245.88</v>
      </c>
      <c r="L396" s="28"/>
    </row>
    <row r="397" spans="1:26" ht="14.25" x14ac:dyDescent="0.2">
      <c r="A397" s="42"/>
      <c r="B397" s="43"/>
      <c r="C397" s="43" t="s">
        <v>732</v>
      </c>
      <c r="D397" s="24" t="s">
        <v>731</v>
      </c>
      <c r="E397" s="11">
        <f>Source!CA282</f>
        <v>85</v>
      </c>
      <c r="F397" s="50" t="str">
        <f>CONCATENATE(" )", Source!DM282, Source!FU282, "=", Source!FY282)</f>
        <v xml:space="preserve"> )*0,85=72,25</v>
      </c>
      <c r="G397" s="51"/>
      <c r="H397" s="27">
        <f>SUM(U391:U398)</f>
        <v>219.32</v>
      </c>
      <c r="I397" s="30"/>
      <c r="J397" s="23">
        <f>Source!AU282</f>
        <v>72</v>
      </c>
      <c r="K397" s="27">
        <f>SUM(V391:V398)</f>
        <v>218.56</v>
      </c>
      <c r="L397" s="28"/>
    </row>
    <row r="398" spans="1:26" ht="14.25" x14ac:dyDescent="0.2">
      <c r="A398" s="44"/>
      <c r="B398" s="45"/>
      <c r="C398" s="45" t="s">
        <v>733</v>
      </c>
      <c r="D398" s="32" t="s">
        <v>734</v>
      </c>
      <c r="E398" s="33">
        <f>Source!AQ282</f>
        <v>2.4</v>
      </c>
      <c r="F398" s="34"/>
      <c r="G398" s="37" t="str">
        <f>Source!DI282</f>
        <v>)*0,7)*1,35</v>
      </c>
      <c r="H398" s="36"/>
      <c r="I398" s="37"/>
      <c r="J398" s="37"/>
      <c r="K398" s="36"/>
      <c r="L398" s="40">
        <f>Source!U282</f>
        <v>28.259280000000004</v>
      </c>
    </row>
    <row r="399" spans="1:26" ht="15" x14ac:dyDescent="0.25">
      <c r="G399" s="49">
        <f>H393+H394+H396+H397</f>
        <v>915.23</v>
      </c>
      <c r="H399" s="49"/>
      <c r="J399" s="49">
        <f>K393+K394+K396+K397</f>
        <v>914.47</v>
      </c>
      <c r="K399" s="49"/>
      <c r="L399" s="39">
        <f>Source!U282</f>
        <v>28.259280000000004</v>
      </c>
      <c r="O399" s="21">
        <f>G399</f>
        <v>915.23</v>
      </c>
      <c r="P399" s="21">
        <f>J399</f>
        <v>914.47</v>
      </c>
      <c r="Q399" s="21">
        <f>L399</f>
        <v>28.259280000000004</v>
      </c>
      <c r="W399">
        <f>IF(Source!BI282&lt;=1,H393+H394+H396+H397, 0)</f>
        <v>915.23</v>
      </c>
      <c r="X399">
        <f>IF(Source!BI282=2,H393+H394+H396+H397, 0)</f>
        <v>0</v>
      </c>
      <c r="Y399">
        <f>IF(Source!BI282=3,H393+H394+H396+H397, 0)</f>
        <v>0</v>
      </c>
      <c r="Z399">
        <f>IF(Source!BI282=4,H393+H394+H396+H397, 0)</f>
        <v>0</v>
      </c>
    </row>
    <row r="400" spans="1:26" ht="28.5" x14ac:dyDescent="0.2">
      <c r="A400" s="42" t="str">
        <f>Source!E284</f>
        <v>39</v>
      </c>
      <c r="B400" s="43" t="str">
        <f>Source!F284</f>
        <v>46-02-009-02</v>
      </c>
      <c r="C400" s="43" t="str">
        <f>Source!G284</f>
        <v>Отбивка штукатурки с поверхностей стен и потолков кирпичных</v>
      </c>
      <c r="D400" s="24" t="str">
        <f>Source!H284</f>
        <v>100 м2</v>
      </c>
      <c r="E400" s="11">
        <f>Source!I284</f>
        <v>4.5359999999999998E-2</v>
      </c>
      <c r="F400" s="25">
        <f>Source!AL284+Source!AM284+Source!AO284</f>
        <v>178</v>
      </c>
      <c r="G400" s="26"/>
      <c r="H400" s="27"/>
      <c r="I400" s="26" t="str">
        <f>Source!BO284</f>
        <v/>
      </c>
      <c r="J400" s="26"/>
      <c r="K400" s="27"/>
      <c r="L400" s="28"/>
      <c r="S400">
        <f>ROUND((Source!FX284/100)*((ROUND(Source!AF284*Source!I284, 2)+ROUND(Source!AE284*Source!I284, 2))), 2)</f>
        <v>9.1999999999999993</v>
      </c>
      <c r="T400">
        <f>Source!X284</f>
        <v>9.1999999999999993</v>
      </c>
      <c r="U400">
        <f>ROUND((Source!FY284/100)*((ROUND(Source!AF284*Source!I284, 2)+ROUND(Source!AE284*Source!I284, 2))), 2)</f>
        <v>5.53</v>
      </c>
      <c r="V400">
        <f>Source!Y284</f>
        <v>5.57</v>
      </c>
    </row>
    <row r="401" spans="1:26" x14ac:dyDescent="0.2">
      <c r="C401" s="20" t="str">
        <f>"Объем: "&amp;Source!I284&amp;"=4,536/"&amp;"100"</f>
        <v>Объем: 0,04536=4,536/100</v>
      </c>
    </row>
    <row r="402" spans="1:26" ht="14.25" x14ac:dyDescent="0.2">
      <c r="A402" s="42"/>
      <c r="B402" s="43"/>
      <c r="C402" s="43" t="s">
        <v>728</v>
      </c>
      <c r="D402" s="24"/>
      <c r="E402" s="11"/>
      <c r="F402" s="25">
        <f>Source!AO284</f>
        <v>178</v>
      </c>
      <c r="G402" s="26" t="str">
        <f>Source!DG284</f>
        <v>)*1,15</v>
      </c>
      <c r="H402" s="27">
        <f>ROUND(Source!AF284*Source!I284, 2)</f>
        <v>9.2899999999999991</v>
      </c>
      <c r="I402" s="26"/>
      <c r="J402" s="26">
        <f>IF(Source!BA284&lt;&gt; 0, Source!BA284, 1)</f>
        <v>1</v>
      </c>
      <c r="K402" s="27">
        <f>Source!S284</f>
        <v>9.2899999999999991</v>
      </c>
      <c r="L402" s="28"/>
      <c r="R402">
        <f>H402</f>
        <v>9.2899999999999991</v>
      </c>
    </row>
    <row r="403" spans="1:26" ht="14.25" x14ac:dyDescent="0.2">
      <c r="A403" s="42"/>
      <c r="B403" s="43"/>
      <c r="C403" s="43" t="s">
        <v>730</v>
      </c>
      <c r="D403" s="24" t="s">
        <v>731</v>
      </c>
      <c r="E403" s="11">
        <f>Source!BZ284</f>
        <v>110</v>
      </c>
      <c r="F403" s="50" t="str">
        <f>CONCATENATE(" )", Source!DL284, Source!FT284, "=", Source!FX284)</f>
        <v xml:space="preserve"> )*0,9=99</v>
      </c>
      <c r="G403" s="51"/>
      <c r="H403" s="27">
        <f>SUM(S400:S405)</f>
        <v>9.1999999999999993</v>
      </c>
      <c r="I403" s="30"/>
      <c r="J403" s="23">
        <f>Source!AT284</f>
        <v>99</v>
      </c>
      <c r="K403" s="27">
        <f>SUM(T400:T405)</f>
        <v>9.1999999999999993</v>
      </c>
      <c r="L403" s="28"/>
    </row>
    <row r="404" spans="1:26" ht="14.25" x14ac:dyDescent="0.2">
      <c r="A404" s="42"/>
      <c r="B404" s="43"/>
      <c r="C404" s="43" t="s">
        <v>732</v>
      </c>
      <c r="D404" s="24" t="s">
        <v>731</v>
      </c>
      <c r="E404" s="11">
        <f>Source!CA284</f>
        <v>70</v>
      </c>
      <c r="F404" s="50" t="str">
        <f>CONCATENATE(" )", Source!DM284, Source!FU284, "=", Source!FY284)</f>
        <v xml:space="preserve"> )*0,85=59,5</v>
      </c>
      <c r="G404" s="51"/>
      <c r="H404" s="27">
        <f>SUM(U400:U405)</f>
        <v>5.53</v>
      </c>
      <c r="I404" s="30"/>
      <c r="J404" s="23">
        <f>Source!AU284</f>
        <v>60</v>
      </c>
      <c r="K404" s="27">
        <f>SUM(V400:V405)</f>
        <v>5.57</v>
      </c>
      <c r="L404" s="28"/>
    </row>
    <row r="405" spans="1:26" ht="14.25" x14ac:dyDescent="0.2">
      <c r="A405" s="44"/>
      <c r="B405" s="45"/>
      <c r="C405" s="45" t="s">
        <v>733</v>
      </c>
      <c r="D405" s="32" t="s">
        <v>734</v>
      </c>
      <c r="E405" s="33">
        <f>Source!AQ284</f>
        <v>22.82</v>
      </c>
      <c r="F405" s="34"/>
      <c r="G405" s="37" t="str">
        <f>Source!DI284</f>
        <v>)*1,15</v>
      </c>
      <c r="H405" s="36"/>
      <c r="I405" s="37"/>
      <c r="J405" s="37"/>
      <c r="K405" s="36"/>
      <c r="L405" s="40">
        <f>Source!U284</f>
        <v>1.1903824799999998</v>
      </c>
    </row>
    <row r="406" spans="1:26" ht="15" x14ac:dyDescent="0.25">
      <c r="G406" s="49">
        <f>H402+H403+H404</f>
        <v>24.02</v>
      </c>
      <c r="H406" s="49"/>
      <c r="J406" s="49">
        <f>K402+K403+K404</f>
        <v>24.06</v>
      </c>
      <c r="K406" s="49"/>
      <c r="L406" s="39">
        <f>Source!U284</f>
        <v>1.1903824799999998</v>
      </c>
      <c r="O406" s="21">
        <f>G406</f>
        <v>24.02</v>
      </c>
      <c r="P406" s="21">
        <f>J406</f>
        <v>24.06</v>
      </c>
      <c r="Q406" s="21">
        <f>L406</f>
        <v>1.1903824799999998</v>
      </c>
      <c r="W406">
        <f>IF(Source!BI284&lt;=1,H402+H403+H404, 0)</f>
        <v>24.02</v>
      </c>
      <c r="X406">
        <f>IF(Source!BI284=2,H402+H403+H404, 0)</f>
        <v>0</v>
      </c>
      <c r="Y406">
        <f>IF(Source!BI284=3,H402+H403+H404, 0)</f>
        <v>0</v>
      </c>
      <c r="Z406">
        <f>IF(Source!BI284=4,H402+H403+H404, 0)</f>
        <v>0</v>
      </c>
    </row>
    <row r="407" spans="1:26" ht="42.75" x14ac:dyDescent="0.2">
      <c r="A407" s="42" t="str">
        <f>Source!E286</f>
        <v>40</v>
      </c>
      <c r="B407" s="43" t="str">
        <f>Source!F286</f>
        <v>08-07-002-01</v>
      </c>
      <c r="C407" s="43" t="str">
        <f>Source!G286</f>
        <v>Установка и разборка внутренних трубчатых инвентарных лесов при высоте помещений до 6 м</v>
      </c>
      <c r="D407" s="24" t="str">
        <f>Source!H286</f>
        <v>100 м2</v>
      </c>
      <c r="E407" s="11">
        <f>Source!I286</f>
        <v>0.18</v>
      </c>
      <c r="F407" s="25">
        <f>Source!AL286+Source!AM286+Source!AO286</f>
        <v>812.06999999999994</v>
      </c>
      <c r="G407" s="26"/>
      <c r="H407" s="27"/>
      <c r="I407" s="26" t="str">
        <f>Source!BO286</f>
        <v/>
      </c>
      <c r="J407" s="26"/>
      <c r="K407" s="27"/>
      <c r="L407" s="28"/>
      <c r="S407">
        <f>ROUND((Source!FX286/100)*((ROUND(Source!AF286*Source!I286, 2)+ROUND(Source!AE286*Source!I286, 2))), 2)</f>
        <v>186.79</v>
      </c>
      <c r="T407">
        <f>Source!X286</f>
        <v>187.13</v>
      </c>
      <c r="U407">
        <f>ROUND((Source!FY286/100)*((ROUND(Source!AF286*Source!I286, 2)+ROUND(Source!AE286*Source!I286, 2))), 2)</f>
        <v>115.68</v>
      </c>
      <c r="V407">
        <f>Source!Y286</f>
        <v>115.68</v>
      </c>
    </row>
    <row r="408" spans="1:26" x14ac:dyDescent="0.2">
      <c r="C408" s="20" t="str">
        <f>"Объем: "&amp;Source!I286&amp;"=18/"&amp;"100"</f>
        <v>Объем: 0,18=18/100</v>
      </c>
    </row>
    <row r="409" spans="1:26" ht="14.25" x14ac:dyDescent="0.2">
      <c r="A409" s="42"/>
      <c r="B409" s="43"/>
      <c r="C409" s="43" t="s">
        <v>728</v>
      </c>
      <c r="D409" s="24"/>
      <c r="E409" s="11"/>
      <c r="F409" s="25">
        <f>Source!AO286</f>
        <v>606.53</v>
      </c>
      <c r="G409" s="26" t="str">
        <f>Source!DG286</f>
        <v>)*1,15)*1,35</v>
      </c>
      <c r="H409" s="27">
        <f>ROUND(Source!AF286*Source!I286, 2)</f>
        <v>169.49</v>
      </c>
      <c r="I409" s="26"/>
      <c r="J409" s="26">
        <f>IF(Source!BA286&lt;&gt; 0, Source!BA286, 1)</f>
        <v>1</v>
      </c>
      <c r="K409" s="27">
        <f>Source!S286</f>
        <v>169.49</v>
      </c>
      <c r="L409" s="28"/>
      <c r="R409">
        <f>H409</f>
        <v>169.49</v>
      </c>
    </row>
    <row r="410" spans="1:26" ht="14.25" x14ac:dyDescent="0.2">
      <c r="A410" s="42"/>
      <c r="B410" s="43"/>
      <c r="C410" s="43" t="s">
        <v>307</v>
      </c>
      <c r="D410" s="24"/>
      <c r="E410" s="11"/>
      <c r="F410" s="25">
        <f>Source!AM286</f>
        <v>11.83</v>
      </c>
      <c r="G410" s="26" t="str">
        <f>Source!DE286</f>
        <v>)*1,25)*1,35</v>
      </c>
      <c r="H410" s="27">
        <f>ROUND(Source!AD286*Source!I286, 2)</f>
        <v>3.59</v>
      </c>
      <c r="I410" s="26"/>
      <c r="J410" s="26">
        <f>IF(Source!BB286&lt;&gt; 0, Source!BB286, 1)</f>
        <v>1</v>
      </c>
      <c r="K410" s="27">
        <f>Source!Q286</f>
        <v>3.59</v>
      </c>
      <c r="L410" s="28"/>
    </row>
    <row r="411" spans="1:26" ht="14.25" x14ac:dyDescent="0.2">
      <c r="A411" s="42"/>
      <c r="B411" s="43"/>
      <c r="C411" s="43" t="s">
        <v>729</v>
      </c>
      <c r="D411" s="24"/>
      <c r="E411" s="11"/>
      <c r="F411" s="25">
        <f>Source!AN286</f>
        <v>2.09</v>
      </c>
      <c r="G411" s="26" t="str">
        <f>Source!DF286</f>
        <v>)*1,25)*1,35</v>
      </c>
      <c r="H411" s="29">
        <f>ROUND(Source!AE286*Source!I286, 2)</f>
        <v>0.63</v>
      </c>
      <c r="I411" s="26"/>
      <c r="J411" s="26">
        <f>IF(Source!BS286&lt;&gt; 0, Source!BS286, 1)</f>
        <v>1</v>
      </c>
      <c r="K411" s="29">
        <f>Source!R286</f>
        <v>0.63</v>
      </c>
      <c r="L411" s="28"/>
      <c r="R411">
        <f>H411</f>
        <v>0.63</v>
      </c>
    </row>
    <row r="412" spans="1:26" ht="14.25" x14ac:dyDescent="0.2">
      <c r="A412" s="42"/>
      <c r="B412" s="43"/>
      <c r="C412" s="43" t="s">
        <v>735</v>
      </c>
      <c r="D412" s="24"/>
      <c r="E412" s="11"/>
      <c r="F412" s="25">
        <f>Source!AL286</f>
        <v>193.71</v>
      </c>
      <c r="G412" s="26" t="str">
        <f>Source!DD286</f>
        <v/>
      </c>
      <c r="H412" s="27">
        <f>ROUND(Source!AC286*Source!I286, 2)</f>
        <v>34.869999999999997</v>
      </c>
      <c r="I412" s="26"/>
      <c r="J412" s="26">
        <f>IF(Source!BC286&lt;&gt; 0, Source!BC286, 1)</f>
        <v>1</v>
      </c>
      <c r="K412" s="27">
        <f>Source!P286</f>
        <v>34.869999999999997</v>
      </c>
      <c r="L412" s="28"/>
    </row>
    <row r="413" spans="1:26" ht="14.25" x14ac:dyDescent="0.2">
      <c r="A413" s="42"/>
      <c r="B413" s="43"/>
      <c r="C413" s="43" t="s">
        <v>730</v>
      </c>
      <c r="D413" s="24" t="s">
        <v>731</v>
      </c>
      <c r="E413" s="11">
        <f>Source!BZ286</f>
        <v>122</v>
      </c>
      <c r="F413" s="50" t="str">
        <f>CONCATENATE(" )", Source!DL286, Source!FT286, "=", Source!FX286)</f>
        <v xml:space="preserve"> )*0,9=109,8</v>
      </c>
      <c r="G413" s="51"/>
      <c r="H413" s="27">
        <f>SUM(S407:S417)</f>
        <v>186.79</v>
      </c>
      <c r="I413" s="30"/>
      <c r="J413" s="23">
        <f>Source!AT286</f>
        <v>110</v>
      </c>
      <c r="K413" s="27">
        <f>SUM(T407:T417)</f>
        <v>187.13</v>
      </c>
      <c r="L413" s="28"/>
    </row>
    <row r="414" spans="1:26" ht="14.25" x14ac:dyDescent="0.2">
      <c r="A414" s="42"/>
      <c r="B414" s="43"/>
      <c r="C414" s="43" t="s">
        <v>732</v>
      </c>
      <c r="D414" s="24" t="s">
        <v>731</v>
      </c>
      <c r="E414" s="11">
        <f>Source!CA286</f>
        <v>80</v>
      </c>
      <c r="F414" s="50" t="str">
        <f>CONCATENATE(" )", Source!DM286, Source!FU286, "=", Source!FY286)</f>
        <v xml:space="preserve"> )*0,85=68</v>
      </c>
      <c r="G414" s="51"/>
      <c r="H414" s="27">
        <f>SUM(U407:U417)</f>
        <v>115.68</v>
      </c>
      <c r="I414" s="30"/>
      <c r="J414" s="23">
        <f>Source!AU286</f>
        <v>68</v>
      </c>
      <c r="K414" s="27">
        <f>SUM(V407:V417)</f>
        <v>115.68</v>
      </c>
      <c r="L414" s="28"/>
    </row>
    <row r="415" spans="1:26" ht="14.25" x14ac:dyDescent="0.2">
      <c r="A415" s="42"/>
      <c r="B415" s="43"/>
      <c r="C415" s="43" t="s">
        <v>733</v>
      </c>
      <c r="D415" s="24" t="s">
        <v>734</v>
      </c>
      <c r="E415" s="11">
        <f>Source!AQ286</f>
        <v>70.2</v>
      </c>
      <c r="F415" s="25"/>
      <c r="G415" s="26" t="str">
        <f>Source!DI286</f>
        <v>)*1,15)*1,35</v>
      </c>
      <c r="H415" s="27"/>
      <c r="I415" s="26"/>
      <c r="J415" s="26"/>
      <c r="K415" s="27"/>
      <c r="L415" s="31">
        <f>Source!U286</f>
        <v>19.617390000000004</v>
      </c>
    </row>
    <row r="416" spans="1:26" ht="28.5" x14ac:dyDescent="0.2">
      <c r="A416" s="42" t="str">
        <f>Source!E288</f>
        <v>40,1</v>
      </c>
      <c r="B416" s="43" t="str">
        <f>Source!F288</f>
        <v>01.7.16.02-0001</v>
      </c>
      <c r="C416" s="43" t="str">
        <f>Source!G288</f>
        <v>Детали деревянные лесов из пиломатериалов хвойных пород</v>
      </c>
      <c r="D416" s="24" t="str">
        <f>Source!H288</f>
        <v>м3</v>
      </c>
      <c r="E416" s="11">
        <f>Source!I288</f>
        <v>1.4399999999999999E-3</v>
      </c>
      <c r="F416" s="25">
        <f>Source!AL288+Source!AM288+Source!AO288</f>
        <v>1100</v>
      </c>
      <c r="G416" s="41" t="s">
        <v>6</v>
      </c>
      <c r="H416" s="27">
        <f>ROUND(Source!AC288*Source!I288, 2)+ROUND(Source!AD288*Source!I288, 2)+ROUND(Source!AF288*Source!I288, 2)</f>
        <v>1.58</v>
      </c>
      <c r="I416" s="26"/>
      <c r="J416" s="26">
        <f>IF(Source!BC288&lt;&gt; 0, Source!BC288, 1)</f>
        <v>1</v>
      </c>
      <c r="K416" s="27">
        <f>Source!O288</f>
        <v>1.58</v>
      </c>
      <c r="L416" s="28"/>
      <c r="S416">
        <f>ROUND((Source!FX288/100)*((ROUND(Source!AF288*Source!I288, 2)+ROUND(Source!AE288*Source!I288, 2))), 2)</f>
        <v>0</v>
      </c>
      <c r="T416">
        <f>Source!X288</f>
        <v>0</v>
      </c>
      <c r="U416">
        <f>ROUND((Source!FY288/100)*((ROUND(Source!AF288*Source!I288, 2)+ROUND(Source!AE288*Source!I288, 2))), 2)</f>
        <v>0</v>
      </c>
      <c r="V416">
        <f>Source!Y288</f>
        <v>0</v>
      </c>
      <c r="W416">
        <f>IF(Source!BI288&lt;=1,H416, 0)</f>
        <v>1.58</v>
      </c>
      <c r="X416">
        <f>IF(Source!BI288=2,H416, 0)</f>
        <v>0</v>
      </c>
      <c r="Y416">
        <f>IF(Source!BI288=3,H416, 0)</f>
        <v>0</v>
      </c>
      <c r="Z416">
        <f>IF(Source!BI288=4,H416, 0)</f>
        <v>0</v>
      </c>
    </row>
    <row r="417" spans="1:26" ht="42.75" x14ac:dyDescent="0.2">
      <c r="A417" s="44" t="str">
        <f>Source!E290</f>
        <v>40,2</v>
      </c>
      <c r="B417" s="45" t="str">
        <f>Source!F290</f>
        <v>01.7.16.02-0003</v>
      </c>
      <c r="C417" s="45" t="str">
        <f>Source!G290</f>
        <v>Детали стальных трубчатых лесов, укомплектованные пробками, крючками и хомутами, окрашенные</v>
      </c>
      <c r="D417" s="32" t="str">
        <f>Source!H290</f>
        <v>т</v>
      </c>
      <c r="E417" s="33">
        <f>Source!I290</f>
        <v>5.2199999999999998E-3</v>
      </c>
      <c r="F417" s="34">
        <f>Source!AL290+Source!AM290+Source!AO290</f>
        <v>6102</v>
      </c>
      <c r="G417" s="35" t="s">
        <v>6</v>
      </c>
      <c r="H417" s="36">
        <f>ROUND(Source!AC290*Source!I290, 2)+ROUND(Source!AD290*Source!I290, 2)+ROUND(Source!AF290*Source!I290, 2)</f>
        <v>31.85</v>
      </c>
      <c r="I417" s="37"/>
      <c r="J417" s="37">
        <f>IF(Source!BC290&lt;&gt; 0, Source!BC290, 1)</f>
        <v>1</v>
      </c>
      <c r="K417" s="36">
        <f>Source!O290</f>
        <v>31.85</v>
      </c>
      <c r="L417" s="38"/>
      <c r="S417">
        <f>ROUND((Source!FX290/100)*((ROUND(Source!AF290*Source!I290, 2)+ROUND(Source!AE290*Source!I290, 2))), 2)</f>
        <v>0</v>
      </c>
      <c r="T417">
        <f>Source!X290</f>
        <v>0</v>
      </c>
      <c r="U417">
        <f>ROUND((Source!FY290/100)*((ROUND(Source!AF290*Source!I290, 2)+ROUND(Source!AE290*Source!I290, 2))), 2)</f>
        <v>0</v>
      </c>
      <c r="V417">
        <f>Source!Y290</f>
        <v>0</v>
      </c>
      <c r="W417">
        <f>IF(Source!BI290&lt;=1,H417, 0)</f>
        <v>31.85</v>
      </c>
      <c r="X417">
        <f>IF(Source!BI290=2,H417, 0)</f>
        <v>0</v>
      </c>
      <c r="Y417">
        <f>IF(Source!BI290=3,H417, 0)</f>
        <v>0</v>
      </c>
      <c r="Z417">
        <f>IF(Source!BI290=4,H417, 0)</f>
        <v>0</v>
      </c>
    </row>
    <row r="418" spans="1:26" ht="15" x14ac:dyDescent="0.25">
      <c r="G418" s="49">
        <f>H409+H410+H412+H413+H414+SUM(H416:H417)</f>
        <v>543.85</v>
      </c>
      <c r="H418" s="49"/>
      <c r="J418" s="49">
        <f>K409+K410+K412+K413+K414+SUM(K416:K417)</f>
        <v>544.19000000000005</v>
      </c>
      <c r="K418" s="49"/>
      <c r="L418" s="39">
        <f>Source!U286</f>
        <v>19.617390000000004</v>
      </c>
      <c r="O418" s="21">
        <f>G418</f>
        <v>543.85</v>
      </c>
      <c r="P418" s="21">
        <f>J418</f>
        <v>544.19000000000005</v>
      </c>
      <c r="Q418" s="21">
        <f>L418</f>
        <v>19.617390000000004</v>
      </c>
      <c r="W418">
        <f>IF(Source!BI286&lt;=1,H409+H410+H412+H413+H414, 0)</f>
        <v>510.42</v>
      </c>
      <c r="X418">
        <f>IF(Source!BI286=2,H409+H410+H412+H413+H414, 0)</f>
        <v>0</v>
      </c>
      <c r="Y418">
        <f>IF(Source!BI286=3,H409+H410+H412+H413+H414, 0)</f>
        <v>0</v>
      </c>
      <c r="Z418">
        <f>IF(Source!BI286=4,H409+H410+H412+H413+H414, 0)</f>
        <v>0</v>
      </c>
    </row>
    <row r="419" spans="1:26" ht="28.5" x14ac:dyDescent="0.2">
      <c r="A419" s="42" t="str">
        <f>Source!E292</f>
        <v>41</v>
      </c>
      <c r="B419" s="43" t="str">
        <f>Source!F292</f>
        <v>09-04-012-01</v>
      </c>
      <c r="C419" s="43" t="str">
        <f>Source!G292</f>
        <v>Установка металлических дверных блоков в готовые проемы</v>
      </c>
      <c r="D419" s="24" t="str">
        <f>Source!H292</f>
        <v>м2</v>
      </c>
      <c r="E419" s="11">
        <f>Source!I292</f>
        <v>25.69</v>
      </c>
      <c r="F419" s="25">
        <f>Source!AL292+Source!AM292+Source!AO292</f>
        <v>63.94</v>
      </c>
      <c r="G419" s="26"/>
      <c r="H419" s="27"/>
      <c r="I419" s="26" t="str">
        <f>Source!BO292</f>
        <v/>
      </c>
      <c r="J419" s="26"/>
      <c r="K419" s="27"/>
      <c r="L419" s="28"/>
      <c r="S419">
        <f>ROUND((Source!FX292/100)*((ROUND(Source!AF292*Source!I292, 2)+ROUND(Source!AE292*Source!I292, 2))), 2)</f>
        <v>838.37</v>
      </c>
      <c r="T419">
        <f>Source!X292</f>
        <v>838.37</v>
      </c>
      <c r="U419">
        <f>ROUND((Source!FY292/100)*((ROUND(Source!AF292*Source!I292, 2)+ROUND(Source!AE292*Source!I292, 2))), 2)</f>
        <v>747.81</v>
      </c>
      <c r="V419">
        <f>Source!Y292</f>
        <v>745.22</v>
      </c>
    </row>
    <row r="420" spans="1:26" x14ac:dyDescent="0.2">
      <c r="C420" s="20" t="str">
        <f>"Объем: "&amp;Source!I292&amp;"=13,72+"&amp;"2,94+"&amp;"5,46+"&amp;"1,68+"&amp;"1,89"</f>
        <v>Объем: 25,69=13,72+2,94+5,46+1,68+1,89</v>
      </c>
    </row>
    <row r="421" spans="1:26" ht="14.25" x14ac:dyDescent="0.2">
      <c r="A421" s="42"/>
      <c r="B421" s="43"/>
      <c r="C421" s="43" t="s">
        <v>728</v>
      </c>
      <c r="D421" s="24"/>
      <c r="E421" s="11"/>
      <c r="F421" s="25">
        <f>Source!AO292</f>
        <v>23.81</v>
      </c>
      <c r="G421" s="26" t="str">
        <f>Source!DG292</f>
        <v>)*1,15)*1,35</v>
      </c>
      <c r="H421" s="27">
        <f>ROUND(Source!AF292*Source!I292, 2)</f>
        <v>949.63</v>
      </c>
      <c r="I421" s="26"/>
      <c r="J421" s="26">
        <f>IF(Source!BA292&lt;&gt; 0, Source!BA292, 1)</f>
        <v>1</v>
      </c>
      <c r="K421" s="27">
        <f>Source!S292</f>
        <v>949.63</v>
      </c>
      <c r="L421" s="28"/>
      <c r="R421">
        <f>H421</f>
        <v>949.63</v>
      </c>
    </row>
    <row r="422" spans="1:26" ht="14.25" x14ac:dyDescent="0.2">
      <c r="A422" s="42"/>
      <c r="B422" s="43"/>
      <c r="C422" s="43" t="s">
        <v>307</v>
      </c>
      <c r="D422" s="24"/>
      <c r="E422" s="11"/>
      <c r="F422" s="25">
        <f>Source!AM292</f>
        <v>14.41</v>
      </c>
      <c r="G422" s="26" t="str">
        <f>Source!DE292</f>
        <v>)*1,25)*1,35</v>
      </c>
      <c r="H422" s="27">
        <f>ROUND(Source!AD292*Source!I292, 2)</f>
        <v>624.70000000000005</v>
      </c>
      <c r="I422" s="26"/>
      <c r="J422" s="26">
        <f>IF(Source!BB292&lt;&gt; 0, Source!BB292, 1)</f>
        <v>1</v>
      </c>
      <c r="K422" s="27">
        <f>Source!Q292</f>
        <v>624.70000000000005</v>
      </c>
      <c r="L422" s="28"/>
    </row>
    <row r="423" spans="1:26" ht="14.25" x14ac:dyDescent="0.2">
      <c r="A423" s="42"/>
      <c r="B423" s="43"/>
      <c r="C423" s="43" t="s">
        <v>729</v>
      </c>
      <c r="D423" s="24"/>
      <c r="E423" s="11"/>
      <c r="F423" s="25">
        <f>Source!AN292</f>
        <v>1.97</v>
      </c>
      <c r="G423" s="26" t="str">
        <f>Source!DF292</f>
        <v>)*1,25)*1,35</v>
      </c>
      <c r="H423" s="29">
        <f>ROUND(Source!AE292*Source!I292, 2)</f>
        <v>85.4</v>
      </c>
      <c r="I423" s="26"/>
      <c r="J423" s="26">
        <f>IF(Source!BS292&lt;&gt; 0, Source!BS292, 1)</f>
        <v>1</v>
      </c>
      <c r="K423" s="29">
        <f>Source!R292</f>
        <v>85.4</v>
      </c>
      <c r="L423" s="28"/>
      <c r="R423">
        <f>H423</f>
        <v>85.4</v>
      </c>
    </row>
    <row r="424" spans="1:26" ht="14.25" x14ac:dyDescent="0.2">
      <c r="A424" s="42"/>
      <c r="B424" s="43"/>
      <c r="C424" s="43" t="s">
        <v>735</v>
      </c>
      <c r="D424" s="24"/>
      <c r="E424" s="11"/>
      <c r="F424" s="25">
        <f>Source!AL292</f>
        <v>25.72</v>
      </c>
      <c r="G424" s="26" t="str">
        <f>Source!DD292</f>
        <v/>
      </c>
      <c r="H424" s="27">
        <f>ROUND(Source!AC292*Source!I292, 2)</f>
        <v>660.75</v>
      </c>
      <c r="I424" s="26"/>
      <c r="J424" s="26">
        <f>IF(Source!BC292&lt;&gt; 0, Source!BC292, 1)</f>
        <v>1</v>
      </c>
      <c r="K424" s="27">
        <f>Source!P292</f>
        <v>660.75</v>
      </c>
      <c r="L424" s="28"/>
    </row>
    <row r="425" spans="1:26" ht="14.25" x14ac:dyDescent="0.2">
      <c r="A425" s="42"/>
      <c r="B425" s="43"/>
      <c r="C425" s="43" t="s">
        <v>730</v>
      </c>
      <c r="D425" s="24" t="s">
        <v>731</v>
      </c>
      <c r="E425" s="11">
        <f>Source!BZ292</f>
        <v>90</v>
      </c>
      <c r="F425" s="50" t="str">
        <f>CONCATENATE(" )", Source!DL292, Source!FT292, "=", Source!FX292)</f>
        <v xml:space="preserve"> )*0,9=81</v>
      </c>
      <c r="G425" s="51"/>
      <c r="H425" s="27">
        <f>SUM(S419:S432)</f>
        <v>838.37</v>
      </c>
      <c r="I425" s="30"/>
      <c r="J425" s="23">
        <f>Source!AT292</f>
        <v>81</v>
      </c>
      <c r="K425" s="27">
        <f>SUM(T419:T432)</f>
        <v>838.37</v>
      </c>
      <c r="L425" s="28"/>
    </row>
    <row r="426" spans="1:26" ht="14.25" x14ac:dyDescent="0.2">
      <c r="A426" s="42"/>
      <c r="B426" s="43"/>
      <c r="C426" s="43" t="s">
        <v>732</v>
      </c>
      <c r="D426" s="24" t="s">
        <v>731</v>
      </c>
      <c r="E426" s="11">
        <f>Source!CA292</f>
        <v>85</v>
      </c>
      <c r="F426" s="50" t="str">
        <f>CONCATENATE(" )", Source!DM292, Source!FU292, "=", Source!FY292)</f>
        <v xml:space="preserve"> )*0,85=72,25</v>
      </c>
      <c r="G426" s="51"/>
      <c r="H426" s="27">
        <f>SUM(U419:U432)</f>
        <v>747.81</v>
      </c>
      <c r="I426" s="30"/>
      <c r="J426" s="23">
        <f>Source!AU292</f>
        <v>72</v>
      </c>
      <c r="K426" s="27">
        <f>SUM(V419:V432)</f>
        <v>745.22</v>
      </c>
      <c r="L426" s="28"/>
    </row>
    <row r="427" spans="1:26" ht="14.25" x14ac:dyDescent="0.2">
      <c r="A427" s="42"/>
      <c r="B427" s="43"/>
      <c r="C427" s="43" t="s">
        <v>733</v>
      </c>
      <c r="D427" s="24" t="s">
        <v>734</v>
      </c>
      <c r="E427" s="11">
        <f>Source!AQ292</f>
        <v>2.4</v>
      </c>
      <c r="F427" s="25"/>
      <c r="G427" s="26" t="str">
        <f>Source!DI292</f>
        <v>)*1,15)*1,35</v>
      </c>
      <c r="H427" s="27"/>
      <c r="I427" s="26"/>
      <c r="J427" s="26"/>
      <c r="K427" s="27"/>
      <c r="L427" s="31">
        <f>Source!U292</f>
        <v>95.720939999999999</v>
      </c>
    </row>
    <row r="428" spans="1:26" ht="42.75" x14ac:dyDescent="0.2">
      <c r="A428" s="42" t="str">
        <f>Source!E294</f>
        <v>41,1</v>
      </c>
      <c r="B428" s="43" t="str">
        <f>Source!F294</f>
        <v>01.7.04.07-0003</v>
      </c>
      <c r="C428" s="43" t="str">
        <f>Source!G294</f>
        <v>Скобяные изделия для блоков входных дверей в помещение однопольных</v>
      </c>
      <c r="D428" s="24" t="str">
        <f>Source!H294</f>
        <v>компл.</v>
      </c>
      <c r="E428" s="11">
        <f>Source!I294</f>
        <v>1.9999999999999998</v>
      </c>
      <c r="F428" s="25">
        <f>Source!AL294+Source!AM294+Source!AO294</f>
        <v>94.68</v>
      </c>
      <c r="G428" s="41" t="s">
        <v>6</v>
      </c>
      <c r="H428" s="27">
        <f>ROUND(Source!AC294*Source!I294, 2)+ROUND(Source!AD294*Source!I294, 2)+ROUND(Source!AF294*Source!I294, 2)</f>
        <v>189.36</v>
      </c>
      <c r="I428" s="26"/>
      <c r="J428" s="26">
        <f>IF(Source!BC294&lt;&gt; 0, Source!BC294, 1)</f>
        <v>1</v>
      </c>
      <c r="K428" s="27">
        <f>Source!O294</f>
        <v>189.36</v>
      </c>
      <c r="L428" s="28"/>
      <c r="S428">
        <f>ROUND((Source!FX294/100)*((ROUND(Source!AF294*Source!I294, 2)+ROUND(Source!AE294*Source!I294, 2))), 2)</f>
        <v>0</v>
      </c>
      <c r="T428">
        <f>Source!X294</f>
        <v>0</v>
      </c>
      <c r="U428">
        <f>ROUND((Source!FY294/100)*((ROUND(Source!AF294*Source!I294, 2)+ROUND(Source!AE294*Source!I294, 2))), 2)</f>
        <v>0</v>
      </c>
      <c r="V428">
        <f>Source!Y294</f>
        <v>0</v>
      </c>
      <c r="W428">
        <f>IF(Source!BI294&lt;=1,H428, 0)</f>
        <v>189.36</v>
      </c>
      <c r="X428">
        <f>IF(Source!BI294=2,H428, 0)</f>
        <v>0</v>
      </c>
      <c r="Y428">
        <f>IF(Source!BI294=3,H428, 0)</f>
        <v>0</v>
      </c>
      <c r="Z428">
        <f>IF(Source!BI294=4,H428, 0)</f>
        <v>0</v>
      </c>
    </row>
    <row r="429" spans="1:26" ht="42.75" x14ac:dyDescent="0.2">
      <c r="A429" s="42" t="str">
        <f>Source!E296</f>
        <v>41,2</v>
      </c>
      <c r="B429" s="43" t="str">
        <f>Source!F296</f>
        <v>01.7.04.07-0002</v>
      </c>
      <c r="C429" s="43" t="str">
        <f>Source!G296</f>
        <v>Скобяные изделия для блоков входных дверей в помещение двупольных</v>
      </c>
      <c r="D429" s="24" t="str">
        <f>Source!H296</f>
        <v>компл.</v>
      </c>
      <c r="E429" s="11">
        <f>Source!I296</f>
        <v>7</v>
      </c>
      <c r="F429" s="25">
        <f>Source!AL296+Source!AM296+Source!AO296</f>
        <v>94.68</v>
      </c>
      <c r="G429" s="41" t="s">
        <v>6</v>
      </c>
      <c r="H429" s="27">
        <f>ROUND(Source!AC296*Source!I296, 2)+ROUND(Source!AD296*Source!I296, 2)+ROUND(Source!AF296*Source!I296, 2)</f>
        <v>662.76</v>
      </c>
      <c r="I429" s="26"/>
      <c r="J429" s="26">
        <f>IF(Source!BC296&lt;&gt; 0, Source!BC296, 1)</f>
        <v>1</v>
      </c>
      <c r="K429" s="27">
        <f>Source!O296</f>
        <v>662.76</v>
      </c>
      <c r="L429" s="28"/>
      <c r="S429">
        <f>ROUND((Source!FX296/100)*((ROUND(Source!AF296*Source!I296, 2)+ROUND(Source!AE296*Source!I296, 2))), 2)</f>
        <v>0</v>
      </c>
      <c r="T429">
        <f>Source!X296</f>
        <v>0</v>
      </c>
      <c r="U429">
        <f>ROUND((Source!FY296/100)*((ROUND(Source!AF296*Source!I296, 2)+ROUND(Source!AE296*Source!I296, 2))), 2)</f>
        <v>0</v>
      </c>
      <c r="V429">
        <f>Source!Y296</f>
        <v>0</v>
      </c>
      <c r="W429">
        <f>IF(Source!BI296&lt;=1,H429, 0)</f>
        <v>662.76</v>
      </c>
      <c r="X429">
        <f>IF(Source!BI296=2,H429, 0)</f>
        <v>0</v>
      </c>
      <c r="Y429">
        <f>IF(Source!BI296=3,H429, 0)</f>
        <v>0</v>
      </c>
      <c r="Z429">
        <f>IF(Source!BI296=4,H429, 0)</f>
        <v>0</v>
      </c>
    </row>
    <row r="430" spans="1:26" ht="28.5" x14ac:dyDescent="0.2">
      <c r="A430" s="42" t="str">
        <f>Source!E298</f>
        <v>41,3</v>
      </c>
      <c r="B430" s="43" t="str">
        <f>Source!F298</f>
        <v>07.1.01.03-0001</v>
      </c>
      <c r="C430" s="43" t="str">
        <f>Source!G298</f>
        <v>Блок дверной стальной внутренний однопольный</v>
      </c>
      <c r="D430" s="24" t="str">
        <f>Source!H298</f>
        <v>м2</v>
      </c>
      <c r="E430" s="11">
        <f>Source!I298</f>
        <v>3.5700000000000003</v>
      </c>
      <c r="F430" s="25">
        <f>Source!AL298+Source!AM298+Source!AO298</f>
        <v>1799.14</v>
      </c>
      <c r="G430" s="41" t="s">
        <v>6</v>
      </c>
      <c r="H430" s="27">
        <f>ROUND(Source!AC298*Source!I298, 2)+ROUND(Source!AD298*Source!I298, 2)+ROUND(Source!AF298*Source!I298, 2)</f>
        <v>6422.93</v>
      </c>
      <c r="I430" s="26"/>
      <c r="J430" s="26">
        <f>IF(Source!BC298&lt;&gt; 0, Source!BC298, 1)</f>
        <v>1</v>
      </c>
      <c r="K430" s="27">
        <f>Source!O298</f>
        <v>6422.93</v>
      </c>
      <c r="L430" s="28"/>
      <c r="S430">
        <f>ROUND((Source!FX298/100)*((ROUND(Source!AF298*Source!I298, 2)+ROUND(Source!AE298*Source!I298, 2))), 2)</f>
        <v>0</v>
      </c>
      <c r="T430">
        <f>Source!X298</f>
        <v>0</v>
      </c>
      <c r="U430">
        <f>ROUND((Source!FY298/100)*((ROUND(Source!AF298*Source!I298, 2)+ROUND(Source!AE298*Source!I298, 2))), 2)</f>
        <v>0</v>
      </c>
      <c r="V430">
        <f>Source!Y298</f>
        <v>0</v>
      </c>
      <c r="W430">
        <f>IF(Source!BI298&lt;=1,H430, 0)</f>
        <v>6422.93</v>
      </c>
      <c r="X430">
        <f>IF(Source!BI298=2,H430, 0)</f>
        <v>0</v>
      </c>
      <c r="Y430">
        <f>IF(Source!BI298=3,H430, 0)</f>
        <v>0</v>
      </c>
      <c r="Z430">
        <f>IF(Source!BI298=4,H430, 0)</f>
        <v>0</v>
      </c>
    </row>
    <row r="431" spans="1:26" ht="28.5" x14ac:dyDescent="0.2">
      <c r="A431" s="42" t="str">
        <f>Source!E300</f>
        <v>41,4</v>
      </c>
      <c r="B431" s="43" t="str">
        <f>Source!F300</f>
        <v>07.1.01.03-0002</v>
      </c>
      <c r="C431" s="43" t="str">
        <f>Source!G300</f>
        <v>Блок дверной стальной наружный двупольный</v>
      </c>
      <c r="D431" s="24" t="str">
        <f>Source!H300</f>
        <v>м2</v>
      </c>
      <c r="E431" s="11">
        <f>Source!I300</f>
        <v>22.12</v>
      </c>
      <c r="F431" s="25">
        <f>Source!AL300+Source!AM300+Source!AO300</f>
        <v>1465.11</v>
      </c>
      <c r="G431" s="41" t="s">
        <v>6</v>
      </c>
      <c r="H431" s="27">
        <f>ROUND(Source!AC300*Source!I300, 2)+ROUND(Source!AD300*Source!I300, 2)+ROUND(Source!AF300*Source!I300, 2)</f>
        <v>32408.23</v>
      </c>
      <c r="I431" s="26"/>
      <c r="J431" s="26">
        <f>IF(Source!BC300&lt;&gt; 0, Source!BC300, 1)</f>
        <v>1</v>
      </c>
      <c r="K431" s="27">
        <f>Source!O300</f>
        <v>32408.23</v>
      </c>
      <c r="L431" s="28"/>
      <c r="S431">
        <f>ROUND((Source!FX300/100)*((ROUND(Source!AF300*Source!I300, 2)+ROUND(Source!AE300*Source!I300, 2))), 2)</f>
        <v>0</v>
      </c>
      <c r="T431">
        <f>Source!X300</f>
        <v>0</v>
      </c>
      <c r="U431">
        <f>ROUND((Source!FY300/100)*((ROUND(Source!AF300*Source!I300, 2)+ROUND(Source!AE300*Source!I300, 2))), 2)</f>
        <v>0</v>
      </c>
      <c r="V431">
        <f>Source!Y300</f>
        <v>0</v>
      </c>
      <c r="W431">
        <f>IF(Source!BI300&lt;=1,H431, 0)</f>
        <v>32408.23</v>
      </c>
      <c r="X431">
        <f>IF(Source!BI300=2,H431, 0)</f>
        <v>0</v>
      </c>
      <c r="Y431">
        <f>IF(Source!BI300=3,H431, 0)</f>
        <v>0</v>
      </c>
      <c r="Z431">
        <f>IF(Source!BI300=4,H431, 0)</f>
        <v>0</v>
      </c>
    </row>
    <row r="432" spans="1:26" ht="28.5" x14ac:dyDescent="0.2">
      <c r="A432" s="44" t="str">
        <f>Source!E302</f>
        <v>41,5</v>
      </c>
      <c r="B432" s="45" t="str">
        <f>Source!F302</f>
        <v>01.7.04.04-0012</v>
      </c>
      <c r="C432" s="45" t="str">
        <f>Source!G302</f>
        <v>Замок врезной оцинкованный с цилиндровым механизмом из латуни</v>
      </c>
      <c r="D432" s="32" t="str">
        <f>Source!H302</f>
        <v>компл.</v>
      </c>
      <c r="E432" s="33">
        <f>Source!I302</f>
        <v>9</v>
      </c>
      <c r="F432" s="34">
        <f>Source!AL302+Source!AM302+Source!AO302</f>
        <v>92.52</v>
      </c>
      <c r="G432" s="35" t="s">
        <v>6</v>
      </c>
      <c r="H432" s="36">
        <f>ROUND(Source!AC302*Source!I302, 2)+ROUND(Source!AD302*Source!I302, 2)+ROUND(Source!AF302*Source!I302, 2)</f>
        <v>832.68</v>
      </c>
      <c r="I432" s="37"/>
      <c r="J432" s="37">
        <f>IF(Source!BC302&lt;&gt; 0, Source!BC302, 1)</f>
        <v>1</v>
      </c>
      <c r="K432" s="36">
        <f>Source!O302</f>
        <v>832.68</v>
      </c>
      <c r="L432" s="38"/>
      <c r="S432">
        <f>ROUND((Source!FX302/100)*((ROUND(Source!AF302*Source!I302, 2)+ROUND(Source!AE302*Source!I302, 2))), 2)</f>
        <v>0</v>
      </c>
      <c r="T432">
        <f>Source!X302</f>
        <v>0</v>
      </c>
      <c r="U432">
        <f>ROUND((Source!FY302/100)*((ROUND(Source!AF302*Source!I302, 2)+ROUND(Source!AE302*Source!I302, 2))), 2)</f>
        <v>0</v>
      </c>
      <c r="V432">
        <f>Source!Y302</f>
        <v>0</v>
      </c>
      <c r="W432">
        <f>IF(Source!BI302&lt;=1,H432, 0)</f>
        <v>832.68</v>
      </c>
      <c r="X432">
        <f>IF(Source!BI302=2,H432, 0)</f>
        <v>0</v>
      </c>
      <c r="Y432">
        <f>IF(Source!BI302=3,H432, 0)</f>
        <v>0</v>
      </c>
      <c r="Z432">
        <f>IF(Source!BI302=4,H432, 0)</f>
        <v>0</v>
      </c>
    </row>
    <row r="433" spans="1:26" ht="15" x14ac:dyDescent="0.25">
      <c r="G433" s="49">
        <f>H421+H422+H424+H425+H426+SUM(H428:H432)</f>
        <v>44337.22</v>
      </c>
      <c r="H433" s="49"/>
      <c r="J433" s="49">
        <f>K421+K422+K424+K425+K426+SUM(K428:K432)</f>
        <v>44334.63</v>
      </c>
      <c r="K433" s="49"/>
      <c r="L433" s="39">
        <f>Source!U292</f>
        <v>95.720939999999999</v>
      </c>
      <c r="O433" s="21">
        <f>G433</f>
        <v>44337.22</v>
      </c>
      <c r="P433" s="21">
        <f>J433</f>
        <v>44334.63</v>
      </c>
      <c r="Q433" s="21">
        <f>L433</f>
        <v>95.720939999999999</v>
      </c>
      <c r="W433">
        <f>IF(Source!BI292&lt;=1,H421+H422+H424+H425+H426, 0)</f>
        <v>3821.2599999999998</v>
      </c>
      <c r="X433">
        <f>IF(Source!BI292=2,H421+H422+H424+H425+H426, 0)</f>
        <v>0</v>
      </c>
      <c r="Y433">
        <f>IF(Source!BI292=3,H421+H422+H424+H425+H426, 0)</f>
        <v>0</v>
      </c>
      <c r="Z433">
        <f>IF(Source!BI292=4,H421+H422+H424+H425+H426, 0)</f>
        <v>0</v>
      </c>
    </row>
    <row r="434" spans="1:26" ht="28.5" x14ac:dyDescent="0.2">
      <c r="A434" s="42" t="str">
        <f>Source!E304</f>
        <v>42</v>
      </c>
      <c r="B434" s="43" t="str">
        <f>Source!F304</f>
        <v>09-06-001-02</v>
      </c>
      <c r="C434" s="43" t="str">
        <f>Source!G304</f>
        <v>Монтаж  решеток из полосовой и тонколистовой стали</v>
      </c>
      <c r="D434" s="24" t="str">
        <f>Source!H304</f>
        <v>т</v>
      </c>
      <c r="E434" s="11">
        <f>Source!I304</f>
        <v>0.19</v>
      </c>
      <c r="F434" s="25">
        <f>Source!AL304+Source!AM304+Source!AO304</f>
        <v>641</v>
      </c>
      <c r="G434" s="26"/>
      <c r="H434" s="27"/>
      <c r="I434" s="26" t="str">
        <f>Source!BO304</f>
        <v/>
      </c>
      <c r="J434" s="26"/>
      <c r="K434" s="27"/>
      <c r="L434" s="28"/>
      <c r="S434">
        <f>ROUND((Source!FX304/100)*((ROUND(Source!AF304*Source!I304, 2)+ROUND(Source!AE304*Source!I304, 2))), 2)</f>
        <v>104.5</v>
      </c>
      <c r="T434">
        <f>Source!X304</f>
        <v>104.5</v>
      </c>
      <c r="U434">
        <f>ROUND((Source!FY304/100)*((ROUND(Source!AF304*Source!I304, 2)+ROUND(Source!AE304*Source!I304, 2))), 2)</f>
        <v>93.21</v>
      </c>
      <c r="V434">
        <f>Source!Y304</f>
        <v>92.89</v>
      </c>
    </row>
    <row r="435" spans="1:26" ht="14.25" x14ac:dyDescent="0.2">
      <c r="A435" s="42"/>
      <c r="B435" s="43"/>
      <c r="C435" s="43" t="s">
        <v>728</v>
      </c>
      <c r="D435" s="24"/>
      <c r="E435" s="11"/>
      <c r="F435" s="25">
        <f>Source!AO304</f>
        <v>433.24</v>
      </c>
      <c r="G435" s="26" t="str">
        <f>Source!DG304</f>
        <v>)*1,15)*1,35</v>
      </c>
      <c r="H435" s="27">
        <f>ROUND(Source!AF304*Source!I304, 2)</f>
        <v>127.79</v>
      </c>
      <c r="I435" s="26"/>
      <c r="J435" s="26">
        <f>IF(Source!BA304&lt;&gt; 0, Source!BA304, 1)</f>
        <v>1</v>
      </c>
      <c r="K435" s="27">
        <f>Source!S304</f>
        <v>127.79</v>
      </c>
      <c r="L435" s="28"/>
      <c r="R435">
        <f>H435</f>
        <v>127.79</v>
      </c>
    </row>
    <row r="436" spans="1:26" ht="14.25" x14ac:dyDescent="0.2">
      <c r="A436" s="42"/>
      <c r="B436" s="43"/>
      <c r="C436" s="43" t="s">
        <v>307</v>
      </c>
      <c r="D436" s="24"/>
      <c r="E436" s="11"/>
      <c r="F436" s="25">
        <f>Source!AM304</f>
        <v>125.8</v>
      </c>
      <c r="G436" s="26" t="str">
        <f>Source!DE304</f>
        <v>)*1,25)*1,35</v>
      </c>
      <c r="H436" s="27">
        <f>ROUND(Source!AD304*Source!I304, 2)</f>
        <v>40.33</v>
      </c>
      <c r="I436" s="26"/>
      <c r="J436" s="26">
        <f>IF(Source!BB304&lt;&gt; 0, Source!BB304, 1)</f>
        <v>1</v>
      </c>
      <c r="K436" s="27">
        <f>Source!Q304</f>
        <v>40.33</v>
      </c>
      <c r="L436" s="28"/>
    </row>
    <row r="437" spans="1:26" ht="14.25" x14ac:dyDescent="0.2">
      <c r="A437" s="42"/>
      <c r="B437" s="43"/>
      <c r="C437" s="43" t="s">
        <v>729</v>
      </c>
      <c r="D437" s="24"/>
      <c r="E437" s="11"/>
      <c r="F437" s="25">
        <f>Source!AN304</f>
        <v>3.82</v>
      </c>
      <c r="G437" s="26" t="str">
        <f>Source!DF304</f>
        <v>)*1,25)*1,35</v>
      </c>
      <c r="H437" s="29">
        <f>ROUND(Source!AE304*Source!I304, 2)</f>
        <v>1.22</v>
      </c>
      <c r="I437" s="26"/>
      <c r="J437" s="26">
        <f>IF(Source!BS304&lt;&gt; 0, Source!BS304, 1)</f>
        <v>1</v>
      </c>
      <c r="K437" s="29">
        <f>Source!R304</f>
        <v>1.22</v>
      </c>
      <c r="L437" s="28"/>
      <c r="R437">
        <f>H437</f>
        <v>1.22</v>
      </c>
    </row>
    <row r="438" spans="1:26" ht="14.25" x14ac:dyDescent="0.2">
      <c r="A438" s="42"/>
      <c r="B438" s="43"/>
      <c r="C438" s="43" t="s">
        <v>735</v>
      </c>
      <c r="D438" s="24"/>
      <c r="E438" s="11"/>
      <c r="F438" s="25">
        <f>Source!AL304</f>
        <v>81.96</v>
      </c>
      <c r="G438" s="26" t="str">
        <f>Source!DD304</f>
        <v/>
      </c>
      <c r="H438" s="27">
        <f>ROUND(Source!AC304*Source!I304, 2)</f>
        <v>15.57</v>
      </c>
      <c r="I438" s="26"/>
      <c r="J438" s="26">
        <f>IF(Source!BC304&lt;&gt; 0, Source!BC304, 1)</f>
        <v>1</v>
      </c>
      <c r="K438" s="27">
        <f>Source!P304</f>
        <v>15.57</v>
      </c>
      <c r="L438" s="28"/>
    </row>
    <row r="439" spans="1:26" ht="14.25" x14ac:dyDescent="0.2">
      <c r="A439" s="42"/>
      <c r="B439" s="43"/>
      <c r="C439" s="43" t="s">
        <v>730</v>
      </c>
      <c r="D439" s="24" t="s">
        <v>731</v>
      </c>
      <c r="E439" s="11">
        <f>Source!BZ304</f>
        <v>90</v>
      </c>
      <c r="F439" s="50" t="str">
        <f>CONCATENATE(" )", Source!DL304, Source!FT304, "=", Source!FX304)</f>
        <v xml:space="preserve"> )*0,9=81</v>
      </c>
      <c r="G439" s="51"/>
      <c r="H439" s="27">
        <f>SUM(S434:S442)</f>
        <v>104.5</v>
      </c>
      <c r="I439" s="30"/>
      <c r="J439" s="23">
        <f>Source!AT304</f>
        <v>81</v>
      </c>
      <c r="K439" s="27">
        <f>SUM(T434:T442)</f>
        <v>104.5</v>
      </c>
      <c r="L439" s="28"/>
    </row>
    <row r="440" spans="1:26" ht="14.25" x14ac:dyDescent="0.2">
      <c r="A440" s="42"/>
      <c r="B440" s="43"/>
      <c r="C440" s="43" t="s">
        <v>732</v>
      </c>
      <c r="D440" s="24" t="s">
        <v>731</v>
      </c>
      <c r="E440" s="11">
        <f>Source!CA304</f>
        <v>85</v>
      </c>
      <c r="F440" s="50" t="str">
        <f>CONCATENATE(" )", Source!DM304, Source!FU304, "=", Source!FY304)</f>
        <v xml:space="preserve"> )*0,85=72,25</v>
      </c>
      <c r="G440" s="51"/>
      <c r="H440" s="27">
        <f>SUM(U434:U442)</f>
        <v>93.21</v>
      </c>
      <c r="I440" s="30"/>
      <c r="J440" s="23">
        <f>Source!AU304</f>
        <v>72</v>
      </c>
      <c r="K440" s="27">
        <f>SUM(V434:V442)</f>
        <v>92.89</v>
      </c>
      <c r="L440" s="28"/>
    </row>
    <row r="441" spans="1:26" ht="14.25" x14ac:dyDescent="0.2">
      <c r="A441" s="42"/>
      <c r="B441" s="43"/>
      <c r="C441" s="43" t="s">
        <v>733</v>
      </c>
      <c r="D441" s="24" t="s">
        <v>734</v>
      </c>
      <c r="E441" s="11">
        <f>Source!AQ304</f>
        <v>50.79</v>
      </c>
      <c r="F441" s="25"/>
      <c r="G441" s="26" t="str">
        <f>Source!DI304</f>
        <v>)*1,15)*1,35</v>
      </c>
      <c r="H441" s="27"/>
      <c r="I441" s="26"/>
      <c r="J441" s="26"/>
      <c r="K441" s="27"/>
      <c r="L441" s="31">
        <f>Source!U304</f>
        <v>14.981780249999998</v>
      </c>
    </row>
    <row r="442" spans="1:26" ht="42.75" x14ac:dyDescent="0.2">
      <c r="A442" s="44" t="str">
        <f>Source!E306</f>
        <v>42,1</v>
      </c>
      <c r="B442" s="45" t="str">
        <f>Source!F306</f>
        <v>15.2.02.03-0028</v>
      </c>
      <c r="C442" s="45" t="str">
        <f>Source!G306</f>
        <v>Решетка ограждения металлическая с художественной ковкой ОСА-Т15-02.3 высотой 1,6 м</v>
      </c>
      <c r="D442" s="32" t="str">
        <f>Source!H306</f>
        <v>П.М</v>
      </c>
      <c r="E442" s="33">
        <f>Source!I306</f>
        <v>2.78</v>
      </c>
      <c r="F442" s="34">
        <f>Source!AL306+Source!AM306+Source!AO306</f>
        <v>662.71</v>
      </c>
      <c r="G442" s="35" t="s">
        <v>6</v>
      </c>
      <c r="H442" s="36">
        <f>ROUND(Source!AC306*Source!I306, 2)+ROUND(Source!AD306*Source!I306, 2)+ROUND(Source!AF306*Source!I306, 2)</f>
        <v>1842.33</v>
      </c>
      <c r="I442" s="37"/>
      <c r="J442" s="37">
        <f>IF(Source!BC306&lt;&gt; 0, Source!BC306, 1)</f>
        <v>1</v>
      </c>
      <c r="K442" s="36">
        <f>Source!O306</f>
        <v>1842.33</v>
      </c>
      <c r="L442" s="38"/>
      <c r="S442">
        <f>ROUND((Source!FX306/100)*((ROUND(Source!AF306*Source!I306, 2)+ROUND(Source!AE306*Source!I306, 2))), 2)</f>
        <v>0</v>
      </c>
      <c r="T442">
        <f>Source!X306</f>
        <v>0</v>
      </c>
      <c r="U442">
        <f>ROUND((Source!FY306/100)*((ROUND(Source!AF306*Source!I306, 2)+ROUND(Source!AE306*Source!I306, 2))), 2)</f>
        <v>0</v>
      </c>
      <c r="V442">
        <f>Source!Y306</f>
        <v>0</v>
      </c>
      <c r="W442">
        <f>IF(Source!BI306&lt;=1,H442, 0)</f>
        <v>1842.33</v>
      </c>
      <c r="X442">
        <f>IF(Source!BI306=2,H442, 0)</f>
        <v>0</v>
      </c>
      <c r="Y442">
        <f>IF(Source!BI306=3,H442, 0)</f>
        <v>0</v>
      </c>
      <c r="Z442">
        <f>IF(Source!BI306=4,H442, 0)</f>
        <v>0</v>
      </c>
    </row>
    <row r="443" spans="1:26" ht="15" x14ac:dyDescent="0.25">
      <c r="G443" s="49">
        <f>H435+H436+H438+H439+H440+SUM(H442:H442)</f>
        <v>2223.73</v>
      </c>
      <c r="H443" s="49"/>
      <c r="J443" s="49">
        <f>K435+K436+K438+K439+K440+SUM(K442:K442)</f>
        <v>2223.41</v>
      </c>
      <c r="K443" s="49"/>
      <c r="L443" s="39">
        <f>Source!U304</f>
        <v>14.981780249999998</v>
      </c>
      <c r="O443" s="21">
        <f>G443</f>
        <v>2223.73</v>
      </c>
      <c r="P443" s="21">
        <f>J443</f>
        <v>2223.41</v>
      </c>
      <c r="Q443" s="21">
        <f>L443</f>
        <v>14.981780249999998</v>
      </c>
      <c r="W443">
        <f>IF(Source!BI304&lt;=1,H435+H436+H438+H439+H440, 0)</f>
        <v>381.4</v>
      </c>
      <c r="X443">
        <f>IF(Source!BI304=2,H435+H436+H438+H439+H440, 0)</f>
        <v>0</v>
      </c>
      <c r="Y443">
        <f>IF(Source!BI304=3,H435+H436+H438+H439+H440, 0)</f>
        <v>0</v>
      </c>
      <c r="Z443">
        <f>IF(Source!BI304=4,H435+H436+H438+H439+H440, 0)</f>
        <v>0</v>
      </c>
    </row>
    <row r="444" spans="1:26" ht="28.5" x14ac:dyDescent="0.2">
      <c r="A444" s="42" t="str">
        <f>Source!E308</f>
        <v>43</v>
      </c>
      <c r="B444" s="43" t="str">
        <f>Source!F308</f>
        <v>09-04-012-02</v>
      </c>
      <c r="C444" s="43" t="str">
        <f>Source!G308</f>
        <v>Установка дверного доводчика к металлическим дверям</v>
      </c>
      <c r="D444" s="24" t="str">
        <f>Source!H308</f>
        <v>ШТ</v>
      </c>
      <c r="E444" s="11">
        <f>Source!I308</f>
        <v>8</v>
      </c>
      <c r="F444" s="25">
        <f>Source!AL308+Source!AM308+Source!AO308</f>
        <v>13.84</v>
      </c>
      <c r="G444" s="26"/>
      <c r="H444" s="27"/>
      <c r="I444" s="26" t="str">
        <f>Source!BO308</f>
        <v/>
      </c>
      <c r="J444" s="26"/>
      <c r="K444" s="27"/>
      <c r="L444" s="28"/>
      <c r="S444">
        <f>ROUND((Source!FX308/100)*((ROUND(Source!AF308*Source!I308, 2)+ROUND(Source!AE308*Source!I308, 2))), 2)</f>
        <v>110.76</v>
      </c>
      <c r="T444">
        <f>Source!X308</f>
        <v>110.76</v>
      </c>
      <c r="U444">
        <f>ROUND((Source!FY308/100)*((ROUND(Source!AF308*Source!I308, 2)+ROUND(Source!AE308*Source!I308, 2))), 2)</f>
        <v>98.79</v>
      </c>
      <c r="V444">
        <f>Source!Y308</f>
        <v>98.45</v>
      </c>
    </row>
    <row r="445" spans="1:26" ht="14.25" x14ac:dyDescent="0.2">
      <c r="A445" s="42"/>
      <c r="B445" s="43"/>
      <c r="C445" s="43" t="s">
        <v>728</v>
      </c>
      <c r="D445" s="24"/>
      <c r="E445" s="11"/>
      <c r="F445" s="25">
        <f>Source!AO308</f>
        <v>11.01</v>
      </c>
      <c r="G445" s="26" t="str">
        <f>Source!DG308</f>
        <v>)*1,15)*1,35</v>
      </c>
      <c r="H445" s="27">
        <f>ROUND(Source!AF308*Source!I308, 2)</f>
        <v>136.74</v>
      </c>
      <c r="I445" s="26"/>
      <c r="J445" s="26">
        <f>IF(Source!BA308&lt;&gt; 0, Source!BA308, 1)</f>
        <v>1</v>
      </c>
      <c r="K445" s="27">
        <f>Source!S308</f>
        <v>136.74</v>
      </c>
      <c r="L445" s="28"/>
      <c r="R445">
        <f>H445</f>
        <v>136.74</v>
      </c>
    </row>
    <row r="446" spans="1:26" ht="14.25" x14ac:dyDescent="0.2">
      <c r="A446" s="42"/>
      <c r="B446" s="43"/>
      <c r="C446" s="43" t="s">
        <v>307</v>
      </c>
      <c r="D446" s="24"/>
      <c r="E446" s="11"/>
      <c r="F446" s="25">
        <f>Source!AM308</f>
        <v>2.11</v>
      </c>
      <c r="G446" s="26" t="str">
        <f>Source!DE308</f>
        <v>)*1,25)*1,35</v>
      </c>
      <c r="H446" s="27">
        <f>ROUND(Source!AD308*Source!I308, 2)</f>
        <v>28.49</v>
      </c>
      <c r="I446" s="26"/>
      <c r="J446" s="26">
        <f>IF(Source!BB308&lt;&gt; 0, Source!BB308, 1)</f>
        <v>1</v>
      </c>
      <c r="K446" s="27">
        <f>Source!Q308</f>
        <v>28.49</v>
      </c>
      <c r="L446" s="28"/>
    </row>
    <row r="447" spans="1:26" ht="14.25" x14ac:dyDescent="0.2">
      <c r="A447" s="42"/>
      <c r="B447" s="43"/>
      <c r="C447" s="43" t="s">
        <v>735</v>
      </c>
      <c r="D447" s="24"/>
      <c r="E447" s="11"/>
      <c r="F447" s="25">
        <f>Source!AL308</f>
        <v>0.72</v>
      </c>
      <c r="G447" s="26" t="str">
        <f>Source!DD308</f>
        <v/>
      </c>
      <c r="H447" s="27">
        <f>ROUND(Source!AC308*Source!I308, 2)</f>
        <v>5.76</v>
      </c>
      <c r="I447" s="26"/>
      <c r="J447" s="26">
        <f>IF(Source!BC308&lt;&gt; 0, Source!BC308, 1)</f>
        <v>1</v>
      </c>
      <c r="K447" s="27">
        <f>Source!P308</f>
        <v>5.76</v>
      </c>
      <c r="L447" s="28"/>
    </row>
    <row r="448" spans="1:26" ht="14.25" x14ac:dyDescent="0.2">
      <c r="A448" s="42"/>
      <c r="B448" s="43"/>
      <c r="C448" s="43" t="s">
        <v>730</v>
      </c>
      <c r="D448" s="24" t="s">
        <v>731</v>
      </c>
      <c r="E448" s="11">
        <f>Source!BZ308</f>
        <v>90</v>
      </c>
      <c r="F448" s="50" t="str">
        <f>CONCATENATE(" )", Source!DL308, Source!FT308, "=", Source!FX308)</f>
        <v xml:space="preserve"> )*0,9=81</v>
      </c>
      <c r="G448" s="51"/>
      <c r="H448" s="27">
        <f>SUM(S444:S451)</f>
        <v>110.76</v>
      </c>
      <c r="I448" s="30"/>
      <c r="J448" s="23">
        <f>Source!AT308</f>
        <v>81</v>
      </c>
      <c r="K448" s="27">
        <f>SUM(T444:T451)</f>
        <v>110.76</v>
      </c>
      <c r="L448" s="28"/>
    </row>
    <row r="449" spans="1:26" ht="14.25" x14ac:dyDescent="0.2">
      <c r="A449" s="42"/>
      <c r="B449" s="43"/>
      <c r="C449" s="43" t="s">
        <v>732</v>
      </c>
      <c r="D449" s="24" t="s">
        <v>731</v>
      </c>
      <c r="E449" s="11">
        <f>Source!CA308</f>
        <v>85</v>
      </c>
      <c r="F449" s="50" t="str">
        <f>CONCATENATE(" )", Source!DM308, Source!FU308, "=", Source!FY308)</f>
        <v xml:space="preserve"> )*0,85=72,25</v>
      </c>
      <c r="G449" s="51"/>
      <c r="H449" s="27">
        <f>SUM(U444:U451)</f>
        <v>98.79</v>
      </c>
      <c r="I449" s="30"/>
      <c r="J449" s="23">
        <f>Source!AU308</f>
        <v>72</v>
      </c>
      <c r="K449" s="27">
        <f>SUM(V444:V451)</f>
        <v>98.45</v>
      </c>
      <c r="L449" s="28"/>
    </row>
    <row r="450" spans="1:26" ht="14.25" x14ac:dyDescent="0.2">
      <c r="A450" s="42"/>
      <c r="B450" s="43"/>
      <c r="C450" s="43" t="s">
        <v>733</v>
      </c>
      <c r="D450" s="24" t="s">
        <v>734</v>
      </c>
      <c r="E450" s="11">
        <f>Source!AQ308</f>
        <v>1.1100000000000001</v>
      </c>
      <c r="F450" s="25"/>
      <c r="G450" s="26" t="str">
        <f>Source!DI308</f>
        <v>)*1,15)*1,35</v>
      </c>
      <c r="H450" s="27"/>
      <c r="I450" s="26"/>
      <c r="J450" s="26"/>
      <c r="K450" s="27"/>
      <c r="L450" s="31">
        <f>Source!U308</f>
        <v>13.786200000000001</v>
      </c>
    </row>
    <row r="451" spans="1:26" ht="28.5" x14ac:dyDescent="0.2">
      <c r="A451" s="44" t="str">
        <f>Source!E310</f>
        <v>43,1</v>
      </c>
      <c r="B451" s="45" t="str">
        <f>Source!F310</f>
        <v>01.7.04.01-0001</v>
      </c>
      <c r="C451" s="45" t="str">
        <f>Source!G310</f>
        <v>Доводчик дверной DS 73 BC "Серия Premium", усилие закрывания EN2-5</v>
      </c>
      <c r="D451" s="32" t="str">
        <f>Source!H310</f>
        <v>шт.</v>
      </c>
      <c r="E451" s="33">
        <f>Source!I310</f>
        <v>8</v>
      </c>
      <c r="F451" s="34">
        <f>Source!AL310+Source!AM310+Source!AO310</f>
        <v>371.2</v>
      </c>
      <c r="G451" s="35" t="s">
        <v>6</v>
      </c>
      <c r="H451" s="36">
        <f>ROUND(Source!AC310*Source!I310, 2)+ROUND(Source!AD310*Source!I310, 2)+ROUND(Source!AF310*Source!I310, 2)</f>
        <v>2969.6</v>
      </c>
      <c r="I451" s="37"/>
      <c r="J451" s="37">
        <f>IF(Source!BC310&lt;&gt; 0, Source!BC310, 1)</f>
        <v>1</v>
      </c>
      <c r="K451" s="36">
        <f>Source!O310</f>
        <v>2969.6</v>
      </c>
      <c r="L451" s="38"/>
      <c r="S451">
        <f>ROUND((Source!FX310/100)*((ROUND(Source!AF310*Source!I310, 2)+ROUND(Source!AE310*Source!I310, 2))), 2)</f>
        <v>0</v>
      </c>
      <c r="T451">
        <f>Source!X310</f>
        <v>0</v>
      </c>
      <c r="U451">
        <f>ROUND((Source!FY310/100)*((ROUND(Source!AF310*Source!I310, 2)+ROUND(Source!AE310*Source!I310, 2))), 2)</f>
        <v>0</v>
      </c>
      <c r="V451">
        <f>Source!Y310</f>
        <v>0</v>
      </c>
      <c r="W451">
        <f>IF(Source!BI310&lt;=1,H451, 0)</f>
        <v>2969.6</v>
      </c>
      <c r="X451">
        <f>IF(Source!BI310=2,H451, 0)</f>
        <v>0</v>
      </c>
      <c r="Y451">
        <f>IF(Source!BI310=3,H451, 0)</f>
        <v>0</v>
      </c>
      <c r="Z451">
        <f>IF(Source!BI310=4,H451, 0)</f>
        <v>0</v>
      </c>
    </row>
    <row r="452" spans="1:26" ht="15" x14ac:dyDescent="0.25">
      <c r="G452" s="49">
        <f>H445+H446+H447+H448+H449+SUM(H451:H451)</f>
        <v>3350.14</v>
      </c>
      <c r="H452" s="49"/>
      <c r="J452" s="49">
        <f>K445+K446+K447+K448+K449+SUM(K451:K451)</f>
        <v>3349.7999999999997</v>
      </c>
      <c r="K452" s="49"/>
      <c r="L452" s="39">
        <f>Source!U308</f>
        <v>13.786200000000001</v>
      </c>
      <c r="O452" s="21">
        <f>G452</f>
        <v>3350.14</v>
      </c>
      <c r="P452" s="21">
        <f>J452</f>
        <v>3349.7999999999997</v>
      </c>
      <c r="Q452" s="21">
        <f>L452</f>
        <v>13.786200000000001</v>
      </c>
      <c r="W452">
        <f>IF(Source!BI308&lt;=1,H445+H446+H447+H448+H449, 0)</f>
        <v>380.54</v>
      </c>
      <c r="X452">
        <f>IF(Source!BI308=2,H445+H446+H447+H448+H449, 0)</f>
        <v>0</v>
      </c>
      <c r="Y452">
        <f>IF(Source!BI308=3,H445+H446+H447+H448+H449, 0)</f>
        <v>0</v>
      </c>
      <c r="Z452">
        <f>IF(Source!BI308=4,H445+H446+H447+H448+H449, 0)</f>
        <v>0</v>
      </c>
    </row>
    <row r="453" spans="1:26" ht="99.75" x14ac:dyDescent="0.2">
      <c r="A453" s="42" t="str">
        <f>Source!E312</f>
        <v>44</v>
      </c>
      <c r="B453" s="43" t="str">
        <f>Source!F312</f>
        <v>61-1-11</v>
      </c>
      <c r="C453" s="43" t="str">
        <f>Source!G312</f>
        <v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оконных и дверных откосов плоских</v>
      </c>
      <c r="D453" s="24" t="str">
        <f>Source!H312</f>
        <v>100 м2</v>
      </c>
      <c r="E453" s="11">
        <f>Source!I312</f>
        <v>0.13370000000000001</v>
      </c>
      <c r="F453" s="25">
        <f>Source!AL312+Source!AM312+Source!AO312</f>
        <v>761.65</v>
      </c>
      <c r="G453" s="26"/>
      <c r="H453" s="27"/>
      <c r="I453" s="26" t="str">
        <f>Source!BO312</f>
        <v/>
      </c>
      <c r="J453" s="26"/>
      <c r="K453" s="27"/>
      <c r="L453" s="28"/>
      <c r="S453">
        <f>ROUND((Source!FX312/100)*((ROUND(Source!AF312*Source!I312, 2)+ROUND(Source!AE312*Source!I312, 2))), 2)</f>
        <v>91.17</v>
      </c>
      <c r="T453">
        <f>Source!X312</f>
        <v>91.17</v>
      </c>
      <c r="U453">
        <f>ROUND((Source!FY312/100)*((ROUND(Source!AF312*Source!I312, 2)+ROUND(Source!AE312*Source!I312, 2))), 2)</f>
        <v>57.7</v>
      </c>
      <c r="V453">
        <f>Source!Y312</f>
        <v>57.7</v>
      </c>
    </row>
    <row r="454" spans="1:26" x14ac:dyDescent="0.2">
      <c r="C454" s="20" t="str">
        <f>"Объем: "&amp;Source!I312&amp;"=13,37/"&amp;"100"</f>
        <v>Объем: 0,1337=13,37/100</v>
      </c>
    </row>
    <row r="455" spans="1:26" ht="14.25" x14ac:dyDescent="0.2">
      <c r="A455" s="42"/>
      <c r="B455" s="43"/>
      <c r="C455" s="43" t="s">
        <v>728</v>
      </c>
      <c r="D455" s="24"/>
      <c r="E455" s="11"/>
      <c r="F455" s="25">
        <f>Source!AO312</f>
        <v>736.02</v>
      </c>
      <c r="G455" s="26" t="str">
        <f>Source!DG312</f>
        <v>)*1,15</v>
      </c>
      <c r="H455" s="27">
        <f>ROUND(Source!AF312*Source!I312, 2)</f>
        <v>113.17</v>
      </c>
      <c r="I455" s="26"/>
      <c r="J455" s="26">
        <f>IF(Source!BA312&lt;&gt; 0, Source!BA312, 1)</f>
        <v>1</v>
      </c>
      <c r="K455" s="27">
        <f>Source!S312</f>
        <v>113.17</v>
      </c>
      <c r="L455" s="28"/>
      <c r="R455">
        <f>H455</f>
        <v>113.17</v>
      </c>
    </row>
    <row r="456" spans="1:26" ht="14.25" x14ac:dyDescent="0.2">
      <c r="A456" s="42"/>
      <c r="B456" s="43"/>
      <c r="C456" s="43" t="s">
        <v>307</v>
      </c>
      <c r="D456" s="24"/>
      <c r="E456" s="11"/>
      <c r="F456" s="25">
        <f>Source!AM312</f>
        <v>23.82</v>
      </c>
      <c r="G456" s="26" t="str">
        <f>Source!DE312</f>
        <v>)*1,15</v>
      </c>
      <c r="H456" s="27">
        <f>ROUND(Source!AD312*Source!I312, 2)</f>
        <v>3.66</v>
      </c>
      <c r="I456" s="26"/>
      <c r="J456" s="26">
        <f>IF(Source!BB312&lt;&gt; 0, Source!BB312, 1)</f>
        <v>1</v>
      </c>
      <c r="K456" s="27">
        <f>Source!Q312</f>
        <v>3.66</v>
      </c>
      <c r="L456" s="28"/>
    </row>
    <row r="457" spans="1:26" ht="14.25" x14ac:dyDescent="0.2">
      <c r="A457" s="42"/>
      <c r="B457" s="43"/>
      <c r="C457" s="43" t="s">
        <v>729</v>
      </c>
      <c r="D457" s="24"/>
      <c r="E457" s="11"/>
      <c r="F457" s="25">
        <f>Source!AN312</f>
        <v>14.51</v>
      </c>
      <c r="G457" s="26" t="str">
        <f>Source!DF312</f>
        <v>)*1,15</v>
      </c>
      <c r="H457" s="29">
        <f>ROUND(Source!AE312*Source!I312, 2)</f>
        <v>2.23</v>
      </c>
      <c r="I457" s="26"/>
      <c r="J457" s="26">
        <f>IF(Source!BS312&lt;&gt; 0, Source!BS312, 1)</f>
        <v>1</v>
      </c>
      <c r="K457" s="29">
        <f>Source!R312</f>
        <v>2.23</v>
      </c>
      <c r="L457" s="28"/>
      <c r="R457">
        <f>H457</f>
        <v>2.23</v>
      </c>
    </row>
    <row r="458" spans="1:26" ht="14.25" x14ac:dyDescent="0.2">
      <c r="A458" s="42"/>
      <c r="B458" s="43"/>
      <c r="C458" s="43" t="s">
        <v>735</v>
      </c>
      <c r="D458" s="24"/>
      <c r="E458" s="11"/>
      <c r="F458" s="25">
        <f>Source!AL312</f>
        <v>1.81</v>
      </c>
      <c r="G458" s="26" t="str">
        <f>Source!DD312</f>
        <v/>
      </c>
      <c r="H458" s="27">
        <f>ROUND(Source!AC312*Source!I312, 2)</f>
        <v>0.24</v>
      </c>
      <c r="I458" s="26"/>
      <c r="J458" s="26">
        <f>IF(Source!BC312&lt;&gt; 0, Source!BC312, 1)</f>
        <v>1</v>
      </c>
      <c r="K458" s="27">
        <f>Source!P312</f>
        <v>0.24</v>
      </c>
      <c r="L458" s="28"/>
    </row>
    <row r="459" spans="1:26" ht="14.25" x14ac:dyDescent="0.2">
      <c r="A459" s="42"/>
      <c r="B459" s="43"/>
      <c r="C459" s="43" t="s">
        <v>730</v>
      </c>
      <c r="D459" s="24" t="s">
        <v>731</v>
      </c>
      <c r="E459" s="11">
        <f>Source!BZ312</f>
        <v>79</v>
      </c>
      <c r="F459" s="46"/>
      <c r="G459" s="26"/>
      <c r="H459" s="27">
        <f>SUM(S453:S463)</f>
        <v>91.17</v>
      </c>
      <c r="I459" s="30"/>
      <c r="J459" s="23">
        <f>Source!AT312</f>
        <v>79</v>
      </c>
      <c r="K459" s="27">
        <f>SUM(T453:T463)</f>
        <v>91.17</v>
      </c>
      <c r="L459" s="28"/>
    </row>
    <row r="460" spans="1:26" ht="14.25" x14ac:dyDescent="0.2">
      <c r="A460" s="42"/>
      <c r="B460" s="43"/>
      <c r="C460" s="43" t="s">
        <v>732</v>
      </c>
      <c r="D460" s="24" t="s">
        <v>731</v>
      </c>
      <c r="E460" s="11">
        <f>Source!CA312</f>
        <v>50</v>
      </c>
      <c r="F460" s="46"/>
      <c r="G460" s="26"/>
      <c r="H460" s="27">
        <f>SUM(U453:U463)</f>
        <v>57.7</v>
      </c>
      <c r="I460" s="30"/>
      <c r="J460" s="23">
        <f>Source!AU312</f>
        <v>50</v>
      </c>
      <c r="K460" s="27">
        <f>SUM(V453:V463)</f>
        <v>57.7</v>
      </c>
      <c r="L460" s="28"/>
    </row>
    <row r="461" spans="1:26" ht="14.25" x14ac:dyDescent="0.2">
      <c r="A461" s="42"/>
      <c r="B461" s="43"/>
      <c r="C461" s="43" t="s">
        <v>733</v>
      </c>
      <c r="D461" s="24" t="s">
        <v>734</v>
      </c>
      <c r="E461" s="11">
        <f>Source!AQ312</f>
        <v>87</v>
      </c>
      <c r="F461" s="25"/>
      <c r="G461" s="26" t="str">
        <f>Source!DI312</f>
        <v>)*1,15</v>
      </c>
      <c r="H461" s="27"/>
      <c r="I461" s="26"/>
      <c r="J461" s="26"/>
      <c r="K461" s="27"/>
      <c r="L461" s="31">
        <f>Source!U312</f>
        <v>13.376685</v>
      </c>
    </row>
    <row r="462" spans="1:26" ht="28.5" x14ac:dyDescent="0.2">
      <c r="A462" s="42" t="str">
        <f>Source!E314</f>
        <v>44,1</v>
      </c>
      <c r="B462" s="43" t="str">
        <f>Source!F314</f>
        <v>04.3.02.05-0002</v>
      </c>
      <c r="C462" s="43" t="str">
        <f>Source!G314</f>
        <v>Смесь штукатурная «Ротбанд», КНАУФ</v>
      </c>
      <c r="D462" s="24" t="str">
        <f>Source!H314</f>
        <v>кг</v>
      </c>
      <c r="E462" s="11">
        <f>Source!I314</f>
        <v>165.11949999999999</v>
      </c>
      <c r="F462" s="25">
        <f>Source!AL314+Source!AM314+Source!AO314</f>
        <v>2.0699999999999998</v>
      </c>
      <c r="G462" s="41" t="s">
        <v>6</v>
      </c>
      <c r="H462" s="27">
        <f>ROUND(Source!AC314*Source!I314, 2)+ROUND(Source!AD314*Source!I314, 2)+ROUND(Source!AF314*Source!I314, 2)</f>
        <v>341.8</v>
      </c>
      <c r="I462" s="26"/>
      <c r="J462" s="26">
        <f>IF(Source!BC314&lt;&gt; 0, Source!BC314, 1)</f>
        <v>1</v>
      </c>
      <c r="K462" s="27">
        <f>Source!O314</f>
        <v>341.8</v>
      </c>
      <c r="L462" s="28"/>
      <c r="S462">
        <f>ROUND((Source!FX314/100)*((ROUND(Source!AF314*Source!I314, 2)+ROUND(Source!AE314*Source!I314, 2))), 2)</f>
        <v>0</v>
      </c>
      <c r="T462">
        <f>Source!X314</f>
        <v>0</v>
      </c>
      <c r="U462">
        <f>ROUND((Source!FY314/100)*((ROUND(Source!AF314*Source!I314, 2)+ROUND(Source!AE314*Source!I314, 2))), 2)</f>
        <v>0</v>
      </c>
      <c r="V462">
        <f>Source!Y314</f>
        <v>0</v>
      </c>
      <c r="W462">
        <f>IF(Source!BI314&lt;=1,H462, 0)</f>
        <v>341.8</v>
      </c>
      <c r="X462">
        <f>IF(Source!BI314=2,H462, 0)</f>
        <v>0</v>
      </c>
      <c r="Y462">
        <f>IF(Source!BI314=3,H462, 0)</f>
        <v>0</v>
      </c>
      <c r="Z462">
        <f>IF(Source!BI314=4,H462, 0)</f>
        <v>0</v>
      </c>
    </row>
    <row r="463" spans="1:26" ht="28.5" x14ac:dyDescent="0.2">
      <c r="A463" s="44" t="str">
        <f>Source!E316</f>
        <v>44,2</v>
      </c>
      <c r="B463" s="45" t="str">
        <f>Source!F316</f>
        <v>14.3.01.01-0001</v>
      </c>
      <c r="C463" s="45" t="str">
        <f>Source!G316</f>
        <v>Грунтовка: «Бетоконтакт», КНАУФ</v>
      </c>
      <c r="D463" s="32" t="str">
        <f>Source!H316</f>
        <v>кг</v>
      </c>
      <c r="E463" s="33">
        <f>Source!I316</f>
        <v>1.7381</v>
      </c>
      <c r="F463" s="34">
        <f>Source!AL316+Source!AM316+Source!AO316</f>
        <v>15.09</v>
      </c>
      <c r="G463" s="35" t="s">
        <v>6</v>
      </c>
      <c r="H463" s="36">
        <f>ROUND(Source!AC316*Source!I316, 2)+ROUND(Source!AD316*Source!I316, 2)+ROUND(Source!AF316*Source!I316, 2)</f>
        <v>26.23</v>
      </c>
      <c r="I463" s="37"/>
      <c r="J463" s="37">
        <f>IF(Source!BC316&lt;&gt; 0, Source!BC316, 1)</f>
        <v>1</v>
      </c>
      <c r="K463" s="36">
        <f>Source!O316</f>
        <v>26.23</v>
      </c>
      <c r="L463" s="38"/>
      <c r="S463">
        <f>ROUND((Source!FX316/100)*((ROUND(Source!AF316*Source!I316, 2)+ROUND(Source!AE316*Source!I316, 2))), 2)</f>
        <v>0</v>
      </c>
      <c r="T463">
        <f>Source!X316</f>
        <v>0</v>
      </c>
      <c r="U463">
        <f>ROUND((Source!FY316/100)*((ROUND(Source!AF316*Source!I316, 2)+ROUND(Source!AE316*Source!I316, 2))), 2)</f>
        <v>0</v>
      </c>
      <c r="V463">
        <f>Source!Y316</f>
        <v>0</v>
      </c>
      <c r="W463">
        <f>IF(Source!BI316&lt;=1,H463, 0)</f>
        <v>26.23</v>
      </c>
      <c r="X463">
        <f>IF(Source!BI316=2,H463, 0)</f>
        <v>0</v>
      </c>
      <c r="Y463">
        <f>IF(Source!BI316=3,H463, 0)</f>
        <v>0</v>
      </c>
      <c r="Z463">
        <f>IF(Source!BI316=4,H463, 0)</f>
        <v>0</v>
      </c>
    </row>
    <row r="464" spans="1:26" ht="15" x14ac:dyDescent="0.25">
      <c r="G464" s="49">
        <f>H455+H456+H458+H459+H460+SUM(H462:H463)</f>
        <v>633.97</v>
      </c>
      <c r="H464" s="49"/>
      <c r="J464" s="49">
        <f>K455+K456+K458+K459+K460+SUM(K462:K463)</f>
        <v>633.97</v>
      </c>
      <c r="K464" s="49"/>
      <c r="L464" s="39">
        <f>Source!U312</f>
        <v>13.376685</v>
      </c>
      <c r="O464" s="21">
        <f>G464</f>
        <v>633.97</v>
      </c>
      <c r="P464" s="21">
        <f>J464</f>
        <v>633.97</v>
      </c>
      <c r="Q464" s="21">
        <f>L464</f>
        <v>13.376685</v>
      </c>
      <c r="W464">
        <f>IF(Source!BI312&lt;=1,H455+H456+H458+H459+H460, 0)</f>
        <v>265.94</v>
      </c>
      <c r="X464">
        <f>IF(Source!BI312=2,H455+H456+H458+H459+H460, 0)</f>
        <v>0</v>
      </c>
      <c r="Y464">
        <f>IF(Source!BI312=3,H455+H456+H458+H459+H460, 0)</f>
        <v>0</v>
      </c>
      <c r="Z464">
        <f>IF(Source!BI312=4,H455+H456+H458+H459+H460, 0)</f>
        <v>0</v>
      </c>
    </row>
    <row r="465" spans="1:26" ht="57" x14ac:dyDescent="0.2">
      <c r="A465" s="42" t="str">
        <f>Source!E318</f>
        <v>45</v>
      </c>
      <c r="B465" s="43" t="str">
        <f>Source!F318</f>
        <v>15-07-003-02</v>
      </c>
      <c r="C465" s="43" t="str">
        <f>Source!G318</f>
        <v>Грунтование водно-дисперсионной грунтовкой "Нортекс-Грунт" поверхностей пористых (камень, кирпич, бетон и т д)</v>
      </c>
      <c r="D465" s="24" t="str">
        <f>Source!H318</f>
        <v>100 м2</v>
      </c>
      <c r="E465" s="11">
        <f>Source!I318</f>
        <v>0.4</v>
      </c>
      <c r="F465" s="25">
        <f>Source!AL318+Source!AM318+Source!AO318</f>
        <v>268.3</v>
      </c>
      <c r="G465" s="26"/>
      <c r="H465" s="27"/>
      <c r="I465" s="26" t="str">
        <f>Source!BO318</f>
        <v/>
      </c>
      <c r="J465" s="26"/>
      <c r="K465" s="27"/>
      <c r="L465" s="28"/>
      <c r="S465">
        <f>ROUND((Source!FX318/100)*((ROUND(Source!AF318*Source!I318, 2)+ROUND(Source!AE318*Source!I318, 2))), 2)</f>
        <v>20.239999999999998</v>
      </c>
      <c r="T465">
        <f>Source!X318</f>
        <v>20.350000000000001</v>
      </c>
      <c r="U465">
        <f>ROUND((Source!FY318/100)*((ROUND(Source!AF318*Source!I318, 2)+ROUND(Source!AE318*Source!I318, 2))), 2)</f>
        <v>10.01</v>
      </c>
      <c r="V465">
        <f>Source!Y318</f>
        <v>10.07</v>
      </c>
    </row>
    <row r="466" spans="1:26" x14ac:dyDescent="0.2">
      <c r="C466" s="20" t="str">
        <f>"Объем: "&amp;Source!I318&amp;"=40/"&amp;"100"</f>
        <v>Объем: 0,4=40/100</v>
      </c>
    </row>
    <row r="467" spans="1:26" ht="14.25" x14ac:dyDescent="0.2">
      <c r="A467" s="42"/>
      <c r="B467" s="43"/>
      <c r="C467" s="43" t="s">
        <v>728</v>
      </c>
      <c r="D467" s="24"/>
      <c r="E467" s="11"/>
      <c r="F467" s="25">
        <f>Source!AO318</f>
        <v>33.869999999999997</v>
      </c>
      <c r="G467" s="26" t="str">
        <f>Source!DG318</f>
        <v>)*1,15)*1,35</v>
      </c>
      <c r="H467" s="27">
        <f>ROUND(Source!AF318*Source!I318, 2)</f>
        <v>21.03</v>
      </c>
      <c r="I467" s="26"/>
      <c r="J467" s="26">
        <f>IF(Source!BA318&lt;&gt; 0, Source!BA318, 1)</f>
        <v>1</v>
      </c>
      <c r="K467" s="27">
        <f>Source!S318</f>
        <v>21.03</v>
      </c>
      <c r="L467" s="28"/>
      <c r="R467">
        <f>H467</f>
        <v>21.03</v>
      </c>
    </row>
    <row r="468" spans="1:26" ht="14.25" x14ac:dyDescent="0.2">
      <c r="A468" s="42"/>
      <c r="B468" s="43"/>
      <c r="C468" s="43" t="s">
        <v>307</v>
      </c>
      <c r="D468" s="24"/>
      <c r="E468" s="11"/>
      <c r="F468" s="25">
        <f>Source!AM318</f>
        <v>22.14</v>
      </c>
      <c r="G468" s="26" t="str">
        <f>Source!DE318</f>
        <v>)*1,25)*1,35</v>
      </c>
      <c r="H468" s="27">
        <f>ROUND(Source!AD318*Source!I318, 2)</f>
        <v>14.94</v>
      </c>
      <c r="I468" s="26"/>
      <c r="J468" s="26">
        <f>IF(Source!BB318&lt;&gt; 0, Source!BB318, 1)</f>
        <v>1</v>
      </c>
      <c r="K468" s="27">
        <f>Source!Q318</f>
        <v>14.94</v>
      </c>
      <c r="L468" s="28"/>
    </row>
    <row r="469" spans="1:26" ht="14.25" x14ac:dyDescent="0.2">
      <c r="A469" s="42"/>
      <c r="B469" s="43"/>
      <c r="C469" s="43" t="s">
        <v>729</v>
      </c>
      <c r="D469" s="24"/>
      <c r="E469" s="11"/>
      <c r="F469" s="25">
        <f>Source!AN318</f>
        <v>0.57999999999999996</v>
      </c>
      <c r="G469" s="26" t="str">
        <f>Source!DF318</f>
        <v>)*1,25)*1,35</v>
      </c>
      <c r="H469" s="29">
        <f>ROUND(Source!AE318*Source!I318, 2)</f>
        <v>0.39</v>
      </c>
      <c r="I469" s="26"/>
      <c r="J469" s="26">
        <f>IF(Source!BS318&lt;&gt; 0, Source!BS318, 1)</f>
        <v>1</v>
      </c>
      <c r="K469" s="29">
        <f>Source!R318</f>
        <v>0.39</v>
      </c>
      <c r="L469" s="28"/>
      <c r="R469">
        <f>H469</f>
        <v>0.39</v>
      </c>
    </row>
    <row r="470" spans="1:26" ht="14.25" x14ac:dyDescent="0.2">
      <c r="A470" s="42"/>
      <c r="B470" s="43"/>
      <c r="C470" s="43" t="s">
        <v>735</v>
      </c>
      <c r="D470" s="24"/>
      <c r="E470" s="11"/>
      <c r="F470" s="25">
        <f>Source!AL318</f>
        <v>212.29</v>
      </c>
      <c r="G470" s="26" t="str">
        <f>Source!DD318</f>
        <v/>
      </c>
      <c r="H470" s="27">
        <f>ROUND(Source!AC318*Source!I318, 2)</f>
        <v>84.92</v>
      </c>
      <c r="I470" s="26"/>
      <c r="J470" s="26">
        <f>IF(Source!BC318&lt;&gt; 0, Source!BC318, 1)</f>
        <v>1</v>
      </c>
      <c r="K470" s="27">
        <f>Source!P318</f>
        <v>84.92</v>
      </c>
      <c r="L470" s="28"/>
    </row>
    <row r="471" spans="1:26" ht="14.25" x14ac:dyDescent="0.2">
      <c r="A471" s="42"/>
      <c r="B471" s="43"/>
      <c r="C471" s="43" t="s">
        <v>730</v>
      </c>
      <c r="D471" s="24" t="s">
        <v>731</v>
      </c>
      <c r="E471" s="11">
        <f>Source!BZ318</f>
        <v>105</v>
      </c>
      <c r="F471" s="50" t="str">
        <f>CONCATENATE(" )", Source!DL318, Source!FT318, "=", Source!FX318)</f>
        <v xml:space="preserve"> )*0,9=94,5</v>
      </c>
      <c r="G471" s="51"/>
      <c r="H471" s="27">
        <f>SUM(S465:S473)</f>
        <v>20.239999999999998</v>
      </c>
      <c r="I471" s="30"/>
      <c r="J471" s="23">
        <f>Source!AT318</f>
        <v>95</v>
      </c>
      <c r="K471" s="27">
        <f>SUM(T465:T473)</f>
        <v>20.350000000000001</v>
      </c>
      <c r="L471" s="28"/>
    </row>
    <row r="472" spans="1:26" ht="14.25" x14ac:dyDescent="0.2">
      <c r="A472" s="42"/>
      <c r="B472" s="43"/>
      <c r="C472" s="43" t="s">
        <v>732</v>
      </c>
      <c r="D472" s="24" t="s">
        <v>731</v>
      </c>
      <c r="E472" s="11">
        <f>Source!CA318</f>
        <v>55</v>
      </c>
      <c r="F472" s="50" t="str">
        <f>CONCATENATE(" )", Source!DM318, Source!FU318, "=", Source!FY318)</f>
        <v xml:space="preserve"> )*0,85=46,75</v>
      </c>
      <c r="G472" s="51"/>
      <c r="H472" s="27">
        <f>SUM(U465:U473)</f>
        <v>10.01</v>
      </c>
      <c r="I472" s="30"/>
      <c r="J472" s="23">
        <f>Source!AU318</f>
        <v>47</v>
      </c>
      <c r="K472" s="27">
        <f>SUM(V465:V473)</f>
        <v>10.07</v>
      </c>
      <c r="L472" s="28"/>
    </row>
    <row r="473" spans="1:26" ht="14.25" x14ac:dyDescent="0.2">
      <c r="A473" s="44"/>
      <c r="B473" s="45"/>
      <c r="C473" s="45" t="s">
        <v>733</v>
      </c>
      <c r="D473" s="32" t="s">
        <v>734</v>
      </c>
      <c r="E473" s="33">
        <f>Source!AQ318</f>
        <v>3.69</v>
      </c>
      <c r="F473" s="34"/>
      <c r="G473" s="37" t="str">
        <f>Source!DI318</f>
        <v>)*1,15)*1,35</v>
      </c>
      <c r="H473" s="36"/>
      <c r="I473" s="37"/>
      <c r="J473" s="37"/>
      <c r="K473" s="36"/>
      <c r="L473" s="40">
        <f>Source!U318</f>
        <v>2.2914900000000005</v>
      </c>
    </row>
    <row r="474" spans="1:26" ht="15" x14ac:dyDescent="0.25">
      <c r="G474" s="49">
        <f>H467+H468+H470+H471+H472</f>
        <v>151.13999999999999</v>
      </c>
      <c r="H474" s="49"/>
      <c r="J474" s="49">
        <f>K467+K468+K470+K471+K472</f>
        <v>151.31</v>
      </c>
      <c r="K474" s="49"/>
      <c r="L474" s="39">
        <f>Source!U318</f>
        <v>2.2914900000000005</v>
      </c>
      <c r="O474" s="21">
        <f>G474</f>
        <v>151.13999999999999</v>
      </c>
      <c r="P474" s="21">
        <f>J474</f>
        <v>151.31</v>
      </c>
      <c r="Q474" s="21">
        <f>L474</f>
        <v>2.2914900000000005</v>
      </c>
      <c r="W474">
        <f>IF(Source!BI318&lt;=1,H467+H468+H470+H471+H472, 0)</f>
        <v>151.13999999999999</v>
      </c>
      <c r="X474">
        <f>IF(Source!BI318=2,H467+H468+H470+H471+H472, 0)</f>
        <v>0</v>
      </c>
      <c r="Y474">
        <f>IF(Source!BI318=3,H467+H468+H470+H471+H472, 0)</f>
        <v>0</v>
      </c>
      <c r="Z474">
        <f>IF(Source!BI318=4,H467+H468+H470+H471+H472, 0)</f>
        <v>0</v>
      </c>
    </row>
    <row r="475" spans="1:26" ht="28.5" x14ac:dyDescent="0.2">
      <c r="A475" s="42" t="str">
        <f>Source!E320</f>
        <v>46</v>
      </c>
      <c r="B475" s="43" t="str">
        <f>Source!F320</f>
        <v>57-10-3</v>
      </c>
      <c r="C475" s="43" t="str">
        <f>Source!G320</f>
        <v>Заделка выбоин в полах цементных площадью до 1,0 м2</v>
      </c>
      <c r="D475" s="24" t="str">
        <f>Source!H320</f>
        <v>100 мест</v>
      </c>
      <c r="E475" s="11">
        <f>Source!I320</f>
        <v>0.05</v>
      </c>
      <c r="F475" s="25">
        <f>Source!AL320+Source!AM320+Source!AO320</f>
        <v>1106.8800000000001</v>
      </c>
      <c r="G475" s="26"/>
      <c r="H475" s="27"/>
      <c r="I475" s="26" t="str">
        <f>Source!BO320</f>
        <v/>
      </c>
      <c r="J475" s="26"/>
      <c r="K475" s="27"/>
      <c r="L475" s="28"/>
      <c r="S475">
        <f>ROUND((Source!FX320/100)*((ROUND(Source!AF320*Source!I320, 2)+ROUND(Source!AE320*Source!I320, 2))), 2)</f>
        <v>48.74</v>
      </c>
      <c r="T475">
        <f>Source!X320</f>
        <v>48.74</v>
      </c>
      <c r="U475">
        <f>ROUND((Source!FY320/100)*((ROUND(Source!AF320*Source!I320, 2)+ROUND(Source!AE320*Source!I320, 2))), 2)</f>
        <v>41.43</v>
      </c>
      <c r="V475">
        <f>Source!Y320</f>
        <v>41.43</v>
      </c>
    </row>
    <row r="476" spans="1:26" x14ac:dyDescent="0.2">
      <c r="C476" s="20" t="str">
        <f>"Объем: "&amp;Source!I320&amp;"=5/"&amp;"100"</f>
        <v>Объем: 0,05=5/100</v>
      </c>
    </row>
    <row r="477" spans="1:26" ht="14.25" x14ac:dyDescent="0.2">
      <c r="A477" s="42"/>
      <c r="B477" s="43"/>
      <c r="C477" s="43" t="s">
        <v>728</v>
      </c>
      <c r="D477" s="24"/>
      <c r="E477" s="11"/>
      <c r="F477" s="25">
        <f>Source!AO320</f>
        <v>1059.68</v>
      </c>
      <c r="G477" s="26" t="str">
        <f>Source!DG320</f>
        <v>)*1,15</v>
      </c>
      <c r="H477" s="27">
        <f>ROUND(Source!AF320*Source!I320, 2)</f>
        <v>60.93</v>
      </c>
      <c r="I477" s="26"/>
      <c r="J477" s="26">
        <f>IF(Source!BA320&lt;&gt; 0, Source!BA320, 1)</f>
        <v>1</v>
      </c>
      <c r="K477" s="27">
        <f>Source!S320</f>
        <v>60.93</v>
      </c>
      <c r="L477" s="28"/>
      <c r="R477">
        <f>H477</f>
        <v>60.93</v>
      </c>
    </row>
    <row r="478" spans="1:26" ht="14.25" x14ac:dyDescent="0.2">
      <c r="A478" s="42"/>
      <c r="B478" s="43"/>
      <c r="C478" s="43" t="s">
        <v>307</v>
      </c>
      <c r="D478" s="24"/>
      <c r="E478" s="11"/>
      <c r="F478" s="25">
        <f>Source!AM320</f>
        <v>46.96</v>
      </c>
      <c r="G478" s="26" t="str">
        <f>Source!DE320</f>
        <v>)*1,15</v>
      </c>
      <c r="H478" s="27">
        <f>ROUND(Source!AD320*Source!I320, 2)</f>
        <v>2.7</v>
      </c>
      <c r="I478" s="26"/>
      <c r="J478" s="26">
        <f>IF(Source!BB320&lt;&gt; 0, Source!BB320, 1)</f>
        <v>1</v>
      </c>
      <c r="K478" s="27">
        <f>Source!Q320</f>
        <v>2.7</v>
      </c>
      <c r="L478" s="28"/>
    </row>
    <row r="479" spans="1:26" ht="14.25" x14ac:dyDescent="0.2">
      <c r="A479" s="42"/>
      <c r="B479" s="43"/>
      <c r="C479" s="43" t="s">
        <v>735</v>
      </c>
      <c r="D479" s="24"/>
      <c r="E479" s="11"/>
      <c r="F479" s="25">
        <f>Source!AL320</f>
        <v>0.24</v>
      </c>
      <c r="G479" s="26" t="str">
        <f>Source!DD320</f>
        <v/>
      </c>
      <c r="H479" s="27">
        <f>ROUND(Source!AC320*Source!I320, 2)</f>
        <v>0.01</v>
      </c>
      <c r="I479" s="26"/>
      <c r="J479" s="26">
        <f>IF(Source!BC320&lt;&gt; 0, Source!BC320, 1)</f>
        <v>1</v>
      </c>
      <c r="K479" s="27">
        <f>Source!P320</f>
        <v>0.01</v>
      </c>
      <c r="L479" s="28"/>
    </row>
    <row r="480" spans="1:26" ht="14.25" x14ac:dyDescent="0.2">
      <c r="A480" s="42"/>
      <c r="B480" s="43"/>
      <c r="C480" s="43" t="s">
        <v>730</v>
      </c>
      <c r="D480" s="24" t="s">
        <v>731</v>
      </c>
      <c r="E480" s="11">
        <f>Source!BZ320</f>
        <v>80</v>
      </c>
      <c r="F480" s="46"/>
      <c r="G480" s="26"/>
      <c r="H480" s="27">
        <f>SUM(S475:S485)</f>
        <v>48.74</v>
      </c>
      <c r="I480" s="30"/>
      <c r="J480" s="23">
        <f>Source!AT320</f>
        <v>80</v>
      </c>
      <c r="K480" s="27">
        <f>SUM(T475:T485)</f>
        <v>48.74</v>
      </c>
      <c r="L480" s="28"/>
    </row>
    <row r="481" spans="1:26" ht="14.25" x14ac:dyDescent="0.2">
      <c r="A481" s="42"/>
      <c r="B481" s="43"/>
      <c r="C481" s="43" t="s">
        <v>732</v>
      </c>
      <c r="D481" s="24" t="s">
        <v>731</v>
      </c>
      <c r="E481" s="11">
        <f>Source!CA320</f>
        <v>68</v>
      </c>
      <c r="F481" s="46"/>
      <c r="G481" s="26"/>
      <c r="H481" s="27">
        <f>SUM(U475:U485)</f>
        <v>41.43</v>
      </c>
      <c r="I481" s="30"/>
      <c r="J481" s="23">
        <f>Source!AU320</f>
        <v>68</v>
      </c>
      <c r="K481" s="27">
        <f>SUM(V475:V485)</f>
        <v>41.43</v>
      </c>
      <c r="L481" s="28"/>
    </row>
    <row r="482" spans="1:26" ht="14.25" x14ac:dyDescent="0.2">
      <c r="A482" s="42"/>
      <c r="B482" s="43"/>
      <c r="C482" s="43" t="s">
        <v>733</v>
      </c>
      <c r="D482" s="24" t="s">
        <v>734</v>
      </c>
      <c r="E482" s="11">
        <f>Source!AQ320</f>
        <v>124.23</v>
      </c>
      <c r="F482" s="25"/>
      <c r="G482" s="26" t="str">
        <f>Source!DI320</f>
        <v>)*1,15</v>
      </c>
      <c r="H482" s="27"/>
      <c r="I482" s="26"/>
      <c r="J482" s="26"/>
      <c r="K482" s="27"/>
      <c r="L482" s="31">
        <f>Source!U320</f>
        <v>7.1432250000000002</v>
      </c>
    </row>
    <row r="483" spans="1:26" ht="14.25" x14ac:dyDescent="0.2">
      <c r="A483" s="42" t="str">
        <f>Source!E322</f>
        <v>46,1</v>
      </c>
      <c r="B483" s="43" t="str">
        <f>Source!F322</f>
        <v>01.7.07.07</v>
      </c>
      <c r="C483" s="43" t="str">
        <f>Source!G322</f>
        <v>Строительный мусор</v>
      </c>
      <c r="D483" s="24" t="str">
        <f>Source!H322</f>
        <v>т</v>
      </c>
      <c r="E483" s="11">
        <f>Source!I322</f>
        <v>7.3999999999999996E-2</v>
      </c>
      <c r="F483" s="25">
        <f>Source!AL322+Source!AM322+Source!AO322</f>
        <v>0</v>
      </c>
      <c r="G483" s="41" t="s">
        <v>6</v>
      </c>
      <c r="H483" s="27">
        <f>ROUND(Source!AC322*Source!I322, 2)+ROUND(Source!AD322*Source!I322, 2)+ROUND(Source!AF322*Source!I322, 2)</f>
        <v>0</v>
      </c>
      <c r="I483" s="26"/>
      <c r="J483" s="26">
        <f>IF(Source!BC322&lt;&gt; 0, Source!BC322, 1)</f>
        <v>1</v>
      </c>
      <c r="K483" s="27">
        <f>Source!O322</f>
        <v>0</v>
      </c>
      <c r="L483" s="28"/>
      <c r="S483">
        <f>ROUND((Source!FX322/100)*((ROUND(Source!AF322*Source!I322, 2)+ROUND(Source!AE322*Source!I322, 2))), 2)</f>
        <v>0</v>
      </c>
      <c r="T483">
        <f>Source!X322</f>
        <v>0</v>
      </c>
      <c r="U483">
        <f>ROUND((Source!FY322/100)*((ROUND(Source!AF322*Source!I322, 2)+ROUND(Source!AE322*Source!I322, 2))), 2)</f>
        <v>0</v>
      </c>
      <c r="V483">
        <f>Source!Y322</f>
        <v>0</v>
      </c>
      <c r="W483">
        <f>IF(Source!BI322&lt;=1,H483, 0)</f>
        <v>0</v>
      </c>
      <c r="X483">
        <f>IF(Source!BI322=2,H483, 0)</f>
        <v>0</v>
      </c>
      <c r="Y483">
        <f>IF(Source!BI322=3,H483, 0)</f>
        <v>0</v>
      </c>
      <c r="Z483">
        <f>IF(Source!BI322=4,H483, 0)</f>
        <v>0</v>
      </c>
    </row>
    <row r="484" spans="1:26" ht="42.75" x14ac:dyDescent="0.2">
      <c r="A484" s="42" t="str">
        <f>Source!E324</f>
        <v>46,2</v>
      </c>
      <c r="B484" s="43" t="str">
        <f>Source!F324</f>
        <v>03.2.02.11-0002</v>
      </c>
      <c r="C484" s="43" t="str">
        <f>Source!G324</f>
        <v>Цемент для работ, где расход цемента указан непосредственно в сборниках элементных сметных норм</v>
      </c>
      <c r="D484" s="24" t="str">
        <f>Source!H324</f>
        <v>т</v>
      </c>
      <c r="E484" s="11">
        <f>Source!I324</f>
        <v>2.2499999999999998E-3</v>
      </c>
      <c r="F484" s="25">
        <f>Source!AL324+Source!AM324+Source!AO324</f>
        <v>220.04</v>
      </c>
      <c r="G484" s="41" t="s">
        <v>6</v>
      </c>
      <c r="H484" s="27">
        <f>ROUND(Source!AC324*Source!I324, 2)+ROUND(Source!AD324*Source!I324, 2)+ROUND(Source!AF324*Source!I324, 2)</f>
        <v>0.5</v>
      </c>
      <c r="I484" s="26"/>
      <c r="J484" s="26">
        <f>IF(Source!BC324&lt;&gt; 0, Source!BC324, 1)</f>
        <v>1</v>
      </c>
      <c r="K484" s="27">
        <f>Source!O324</f>
        <v>0.5</v>
      </c>
      <c r="L484" s="28"/>
      <c r="S484">
        <f>ROUND((Source!FX324/100)*((ROUND(Source!AF324*Source!I324, 2)+ROUND(Source!AE324*Source!I324, 2))), 2)</f>
        <v>0</v>
      </c>
      <c r="T484">
        <f>Source!X324</f>
        <v>0</v>
      </c>
      <c r="U484">
        <f>ROUND((Source!FY324/100)*((ROUND(Source!AF324*Source!I324, 2)+ROUND(Source!AE324*Source!I324, 2))), 2)</f>
        <v>0</v>
      </c>
      <c r="V484">
        <f>Source!Y324</f>
        <v>0</v>
      </c>
      <c r="W484">
        <f>IF(Source!BI324&lt;=1,H484, 0)</f>
        <v>0.5</v>
      </c>
      <c r="X484">
        <f>IF(Source!BI324=2,H484, 0)</f>
        <v>0</v>
      </c>
      <c r="Y484">
        <f>IF(Source!BI324=3,H484, 0)</f>
        <v>0</v>
      </c>
      <c r="Z484">
        <f>IF(Source!BI324=4,H484, 0)</f>
        <v>0</v>
      </c>
    </row>
    <row r="485" spans="1:26" ht="28.5" x14ac:dyDescent="0.2">
      <c r="A485" s="44" t="str">
        <f>Source!E326</f>
        <v>46,3</v>
      </c>
      <c r="B485" s="45" t="str">
        <f>Source!F326</f>
        <v>04.3.01.09-0014</v>
      </c>
      <c r="C485" s="45" t="str">
        <f>Source!G326</f>
        <v>Раствор готовый кладочный цементный марки 100</v>
      </c>
      <c r="D485" s="32" t="str">
        <f>Source!H326</f>
        <v>м3</v>
      </c>
      <c r="E485" s="33">
        <f>Source!I326</f>
        <v>0.10699999999999998</v>
      </c>
      <c r="F485" s="34">
        <f>Source!AL326+Source!AM326+Source!AO326</f>
        <v>519.79999999999995</v>
      </c>
      <c r="G485" s="35" t="s">
        <v>6</v>
      </c>
      <c r="H485" s="36">
        <f>ROUND(Source!AC326*Source!I326, 2)+ROUND(Source!AD326*Source!I326, 2)+ROUND(Source!AF326*Source!I326, 2)</f>
        <v>55.62</v>
      </c>
      <c r="I485" s="37"/>
      <c r="J485" s="37">
        <f>IF(Source!BC326&lt;&gt; 0, Source!BC326, 1)</f>
        <v>1</v>
      </c>
      <c r="K485" s="36">
        <f>Source!O326</f>
        <v>55.62</v>
      </c>
      <c r="L485" s="38"/>
      <c r="S485">
        <f>ROUND((Source!FX326/100)*((ROUND(Source!AF326*Source!I326, 2)+ROUND(Source!AE326*Source!I326, 2))), 2)</f>
        <v>0</v>
      </c>
      <c r="T485">
        <f>Source!X326</f>
        <v>0</v>
      </c>
      <c r="U485">
        <f>ROUND((Source!FY326/100)*((ROUND(Source!AF326*Source!I326, 2)+ROUND(Source!AE326*Source!I326, 2))), 2)</f>
        <v>0</v>
      </c>
      <c r="V485">
        <f>Source!Y326</f>
        <v>0</v>
      </c>
      <c r="W485">
        <f>IF(Source!BI326&lt;=1,H485, 0)</f>
        <v>55.62</v>
      </c>
      <c r="X485">
        <f>IF(Source!BI326=2,H485, 0)</f>
        <v>0</v>
      </c>
      <c r="Y485">
        <f>IF(Source!BI326=3,H485, 0)</f>
        <v>0</v>
      </c>
      <c r="Z485">
        <f>IF(Source!BI326=4,H485, 0)</f>
        <v>0</v>
      </c>
    </row>
    <row r="486" spans="1:26" ht="15" x14ac:dyDescent="0.25">
      <c r="G486" s="49">
        <f>H477+H478+H479+H480+H481+SUM(H483:H485)</f>
        <v>209.93</v>
      </c>
      <c r="H486" s="49"/>
      <c r="J486" s="49">
        <f>K477+K478+K479+K480+K481+SUM(K483:K485)</f>
        <v>209.93</v>
      </c>
      <c r="K486" s="49"/>
      <c r="L486" s="39">
        <f>Source!U320</f>
        <v>7.1432250000000002</v>
      </c>
      <c r="O486" s="21">
        <f>G486</f>
        <v>209.93</v>
      </c>
      <c r="P486" s="21">
        <f>J486</f>
        <v>209.93</v>
      </c>
      <c r="Q486" s="21">
        <f>L486</f>
        <v>7.1432250000000002</v>
      </c>
      <c r="W486">
        <f>IF(Source!BI320&lt;=1,H477+H478+H479+H480+H481, 0)</f>
        <v>153.81</v>
      </c>
      <c r="X486">
        <f>IF(Source!BI320=2,H477+H478+H479+H480+H481, 0)</f>
        <v>0</v>
      </c>
      <c r="Y486">
        <f>IF(Source!BI320=3,H477+H478+H479+H480+H481, 0)</f>
        <v>0</v>
      </c>
      <c r="Z486">
        <f>IF(Source!BI320=4,H477+H478+H479+H480+H481, 0)</f>
        <v>0</v>
      </c>
    </row>
    <row r="487" spans="1:26" ht="28.5" x14ac:dyDescent="0.2">
      <c r="A487" s="42" t="str">
        <f>Source!E328</f>
        <v>47</v>
      </c>
      <c r="B487" s="43" t="str">
        <f>Source!F328</f>
        <v>11-01-047-01</v>
      </c>
      <c r="C487" s="43" t="str">
        <f>Source!G328</f>
        <v>Устройство покрытий из плит керамогранитных размером 30х30 см</v>
      </c>
      <c r="D487" s="24" t="str">
        <f>Source!H328</f>
        <v>100 м2</v>
      </c>
      <c r="E487" s="11">
        <f>Source!I328</f>
        <v>0.4</v>
      </c>
      <c r="F487" s="25">
        <f>Source!AL328+Source!AM328+Source!AO328</f>
        <v>21576.86</v>
      </c>
      <c r="G487" s="26"/>
      <c r="H487" s="27"/>
      <c r="I487" s="26" t="str">
        <f>Source!BO328</f>
        <v/>
      </c>
      <c r="J487" s="26"/>
      <c r="K487" s="27"/>
      <c r="L487" s="28"/>
      <c r="S487">
        <f>ROUND((Source!FX328/100)*((ROUND(Source!AF328*Source!I328, 2)+ROUND(Source!AE328*Source!I328, 2))), 2)</f>
        <v>1878.18</v>
      </c>
      <c r="T487">
        <f>Source!X328</f>
        <v>1883.27</v>
      </c>
      <c r="U487">
        <f>ROUND((Source!FY328/100)*((ROUND(Source!AF328*Source!I328, 2)+ROUND(Source!AE328*Source!I328, 2))), 2)</f>
        <v>1081.6099999999999</v>
      </c>
      <c r="V487">
        <f>Source!Y328</f>
        <v>1085.8499999999999</v>
      </c>
    </row>
    <row r="488" spans="1:26" x14ac:dyDescent="0.2">
      <c r="C488" s="20" t="str">
        <f>"Объем: "&amp;Source!I328&amp;"=40/"&amp;"100"</f>
        <v>Объем: 0,4=40/100</v>
      </c>
    </row>
    <row r="489" spans="1:26" ht="14.25" x14ac:dyDescent="0.2">
      <c r="A489" s="42"/>
      <c r="B489" s="43"/>
      <c r="C489" s="43" t="s">
        <v>728</v>
      </c>
      <c r="D489" s="24"/>
      <c r="E489" s="11"/>
      <c r="F489" s="25">
        <f>Source!AO328</f>
        <v>2713.07</v>
      </c>
      <c r="G489" s="26" t="str">
        <f>Source!DG328</f>
        <v>)*1,15)*1,35</v>
      </c>
      <c r="H489" s="27">
        <f>ROUND(Source!AF328*Source!I328, 2)</f>
        <v>1684.82</v>
      </c>
      <c r="I489" s="26"/>
      <c r="J489" s="26">
        <f>IF(Source!BA328&lt;&gt; 0, Source!BA328, 1)</f>
        <v>1</v>
      </c>
      <c r="K489" s="27">
        <f>Source!S328</f>
        <v>1684.82</v>
      </c>
      <c r="L489" s="28"/>
      <c r="R489">
        <f>H489</f>
        <v>1684.82</v>
      </c>
    </row>
    <row r="490" spans="1:26" ht="14.25" x14ac:dyDescent="0.2">
      <c r="A490" s="42"/>
      <c r="B490" s="43"/>
      <c r="C490" s="43" t="s">
        <v>307</v>
      </c>
      <c r="D490" s="24"/>
      <c r="E490" s="11"/>
      <c r="F490" s="25">
        <f>Source!AM328</f>
        <v>24.15</v>
      </c>
      <c r="G490" s="26" t="str">
        <f>Source!DE328</f>
        <v>)*1,25)*1,35</v>
      </c>
      <c r="H490" s="27">
        <f>ROUND(Source!AD328*Source!I328, 2)</f>
        <v>16.3</v>
      </c>
      <c r="I490" s="26"/>
      <c r="J490" s="26">
        <f>IF(Source!BB328&lt;&gt; 0, Source!BB328, 1)</f>
        <v>1</v>
      </c>
      <c r="K490" s="27">
        <f>Source!Q328</f>
        <v>16.3</v>
      </c>
      <c r="L490" s="28"/>
    </row>
    <row r="491" spans="1:26" ht="14.25" x14ac:dyDescent="0.2">
      <c r="A491" s="42"/>
      <c r="B491" s="43"/>
      <c r="C491" s="43" t="s">
        <v>729</v>
      </c>
      <c r="D491" s="24"/>
      <c r="E491" s="11"/>
      <c r="F491" s="25">
        <f>Source!AN328</f>
        <v>17.510000000000002</v>
      </c>
      <c r="G491" s="26" t="str">
        <f>Source!DF328</f>
        <v>)*1,25)*1,35</v>
      </c>
      <c r="H491" s="29">
        <f>ROUND(Source!AE328*Source!I328, 2)</f>
        <v>11.82</v>
      </c>
      <c r="I491" s="26"/>
      <c r="J491" s="26">
        <f>IF(Source!BS328&lt;&gt; 0, Source!BS328, 1)</f>
        <v>1</v>
      </c>
      <c r="K491" s="29">
        <f>Source!R328</f>
        <v>11.82</v>
      </c>
      <c r="L491" s="28"/>
      <c r="R491">
        <f>H491</f>
        <v>11.82</v>
      </c>
    </row>
    <row r="492" spans="1:26" ht="14.25" x14ac:dyDescent="0.2">
      <c r="A492" s="42"/>
      <c r="B492" s="43"/>
      <c r="C492" s="43" t="s">
        <v>735</v>
      </c>
      <c r="D492" s="24"/>
      <c r="E492" s="11"/>
      <c r="F492" s="25">
        <f>Source!AL328</f>
        <v>18839.64</v>
      </c>
      <c r="G492" s="26" t="str">
        <f>Source!DD328</f>
        <v/>
      </c>
      <c r="H492" s="27">
        <f>ROUND(Source!AC328*Source!I328, 2)</f>
        <v>7535.86</v>
      </c>
      <c r="I492" s="26"/>
      <c r="J492" s="26">
        <f>IF(Source!BC328&lt;&gt; 0, Source!BC328, 1)</f>
        <v>1</v>
      </c>
      <c r="K492" s="27">
        <f>Source!P328</f>
        <v>7535.86</v>
      </c>
      <c r="L492" s="28"/>
    </row>
    <row r="493" spans="1:26" ht="14.25" x14ac:dyDescent="0.2">
      <c r="A493" s="42"/>
      <c r="B493" s="43"/>
      <c r="C493" s="43" t="s">
        <v>730</v>
      </c>
      <c r="D493" s="24" t="s">
        <v>731</v>
      </c>
      <c r="E493" s="11">
        <f>Source!BZ328</f>
        <v>123</v>
      </c>
      <c r="F493" s="50" t="str">
        <f>CONCATENATE(" )", Source!DL328, Source!FT328, "=", Source!FX328)</f>
        <v xml:space="preserve"> )*0,9=110,7</v>
      </c>
      <c r="G493" s="51"/>
      <c r="H493" s="27">
        <f>SUM(S487:S498)</f>
        <v>1878.18</v>
      </c>
      <c r="I493" s="30"/>
      <c r="J493" s="23">
        <f>Source!AT328</f>
        <v>111</v>
      </c>
      <c r="K493" s="27">
        <f>SUM(T487:T498)</f>
        <v>1883.27</v>
      </c>
      <c r="L493" s="28"/>
    </row>
    <row r="494" spans="1:26" ht="14.25" x14ac:dyDescent="0.2">
      <c r="A494" s="42"/>
      <c r="B494" s="43"/>
      <c r="C494" s="43" t="s">
        <v>732</v>
      </c>
      <c r="D494" s="24" t="s">
        <v>731</v>
      </c>
      <c r="E494" s="11">
        <f>Source!CA328</f>
        <v>75</v>
      </c>
      <c r="F494" s="50" t="str">
        <f>CONCATENATE(" )", Source!DM328, Source!FU328, "=", Source!FY328)</f>
        <v xml:space="preserve"> )*0,85=63,75</v>
      </c>
      <c r="G494" s="51"/>
      <c r="H494" s="27">
        <f>SUM(U487:U498)</f>
        <v>1081.6099999999999</v>
      </c>
      <c r="I494" s="30"/>
      <c r="J494" s="23">
        <f>Source!AU328</f>
        <v>64</v>
      </c>
      <c r="K494" s="27">
        <f>SUM(V487:V498)</f>
        <v>1085.8499999999999</v>
      </c>
      <c r="L494" s="28"/>
    </row>
    <row r="495" spans="1:26" ht="14.25" x14ac:dyDescent="0.2">
      <c r="A495" s="42"/>
      <c r="B495" s="43"/>
      <c r="C495" s="43" t="s">
        <v>733</v>
      </c>
      <c r="D495" s="24" t="s">
        <v>734</v>
      </c>
      <c r="E495" s="11">
        <f>Source!AQ328</f>
        <v>310.42</v>
      </c>
      <c r="F495" s="25"/>
      <c r="G495" s="26" t="str">
        <f>Source!DI328</f>
        <v>)*1,15)*1,35</v>
      </c>
      <c r="H495" s="27"/>
      <c r="I495" s="26"/>
      <c r="J495" s="26"/>
      <c r="K495" s="27"/>
      <c r="L495" s="31">
        <f>Source!U328</f>
        <v>192.77082000000004</v>
      </c>
    </row>
    <row r="496" spans="1:26" ht="28.5" x14ac:dyDescent="0.2">
      <c r="A496" s="42" t="str">
        <f>Source!E330</f>
        <v>47,1</v>
      </c>
      <c r="B496" s="43" t="str">
        <f>Source!F330</f>
        <v>14.4.01.02-0113</v>
      </c>
      <c r="C496" s="43" t="str">
        <f>Source!G330</f>
        <v>Грунтовка акриловая НОРТЕКС-ГРУНТ</v>
      </c>
      <c r="D496" s="24" t="str">
        <f>Source!H330</f>
        <v>кг</v>
      </c>
      <c r="E496" s="11">
        <f>Source!I330</f>
        <v>5.2</v>
      </c>
      <c r="F496" s="25">
        <f>Source!AL330+Source!AM330+Source!AO330</f>
        <v>15.25</v>
      </c>
      <c r="G496" s="41" t="s">
        <v>6</v>
      </c>
      <c r="H496" s="27">
        <f>ROUND(Source!AC330*Source!I330, 2)+ROUND(Source!AD330*Source!I330, 2)+ROUND(Source!AF330*Source!I330, 2)</f>
        <v>79.3</v>
      </c>
      <c r="I496" s="26"/>
      <c r="J496" s="26">
        <f>IF(Source!BC330&lt;&gt; 0, Source!BC330, 1)</f>
        <v>1</v>
      </c>
      <c r="K496" s="27">
        <f>Source!O330</f>
        <v>79.3</v>
      </c>
      <c r="L496" s="28"/>
      <c r="S496">
        <f>ROUND((Source!FX330/100)*((ROUND(Source!AF330*Source!I330, 2)+ROUND(Source!AE330*Source!I330, 2))), 2)</f>
        <v>0</v>
      </c>
      <c r="T496">
        <f>Source!X330</f>
        <v>0</v>
      </c>
      <c r="U496">
        <f>ROUND((Source!FY330/100)*((ROUND(Source!AF330*Source!I330, 2)+ROUND(Source!AE330*Source!I330, 2))), 2)</f>
        <v>0</v>
      </c>
      <c r="V496">
        <f>Source!Y330</f>
        <v>0</v>
      </c>
      <c r="W496">
        <f>IF(Source!BI330&lt;=1,H496, 0)</f>
        <v>79.3</v>
      </c>
      <c r="X496">
        <f>IF(Source!BI330=2,H496, 0)</f>
        <v>0</v>
      </c>
      <c r="Y496">
        <f>IF(Source!BI330=3,H496, 0)</f>
        <v>0</v>
      </c>
      <c r="Z496">
        <f>IF(Source!BI330=4,H496, 0)</f>
        <v>0</v>
      </c>
    </row>
    <row r="497" spans="1:26" ht="42.75" x14ac:dyDescent="0.2">
      <c r="A497" s="42" t="str">
        <f>Source!E332</f>
        <v>47,2</v>
      </c>
      <c r="B497" s="43" t="str">
        <f>Source!F332</f>
        <v>06.2.05.03-0003</v>
      </c>
      <c r="C497" s="43" t="str">
        <f>Source!G332</f>
        <v>Гранит керамический многоцветный неполированный, размером 400х400х9 мм</v>
      </c>
      <c r="D497" s="24" t="str">
        <f>Source!H332</f>
        <v>м2</v>
      </c>
      <c r="E497" s="11">
        <f>Source!I332</f>
        <v>-40.799999999999997</v>
      </c>
      <c r="F497" s="25">
        <f>Source!AL332+Source!AM332+Source!AO332</f>
        <v>140.44999999999999</v>
      </c>
      <c r="G497" s="41" t="s">
        <v>6</v>
      </c>
      <c r="H497" s="27">
        <f>ROUND(Source!AC332*Source!I332, 2)+ROUND(Source!AD332*Source!I332, 2)+ROUND(Source!AF332*Source!I332, 2)</f>
        <v>-5730.36</v>
      </c>
      <c r="I497" s="26"/>
      <c r="J497" s="26">
        <f>IF(Source!BC332&lt;&gt; 0, Source!BC332, 1)</f>
        <v>1</v>
      </c>
      <c r="K497" s="27">
        <f>Source!O332</f>
        <v>-5730.36</v>
      </c>
      <c r="L497" s="28"/>
      <c r="S497">
        <f>ROUND((Source!FX332/100)*((ROUND(Source!AF332*Source!I332, 2)+ROUND(Source!AE332*Source!I332, 2))), 2)</f>
        <v>0</v>
      </c>
      <c r="T497">
        <f>Source!X332</f>
        <v>0</v>
      </c>
      <c r="U497">
        <f>ROUND((Source!FY332/100)*((ROUND(Source!AF332*Source!I332, 2)+ROUND(Source!AE332*Source!I332, 2))), 2)</f>
        <v>0</v>
      </c>
      <c r="V497">
        <f>Source!Y332</f>
        <v>0</v>
      </c>
      <c r="W497">
        <f>IF(Source!BI332&lt;=1,H497, 0)</f>
        <v>-5730.36</v>
      </c>
      <c r="X497">
        <f>IF(Source!BI332=2,H497, 0)</f>
        <v>0</v>
      </c>
      <c r="Y497">
        <f>IF(Source!BI332=3,H497, 0)</f>
        <v>0</v>
      </c>
      <c r="Z497">
        <f>IF(Source!BI332=4,H497, 0)</f>
        <v>0</v>
      </c>
    </row>
    <row r="498" spans="1:26" ht="28.5" x14ac:dyDescent="0.2">
      <c r="A498" s="44" t="str">
        <f>Source!E334</f>
        <v>47,3</v>
      </c>
      <c r="B498" s="45" t="str">
        <f>Source!F334</f>
        <v>06.2.05.03-0042</v>
      </c>
      <c r="C498" s="45" t="str">
        <f>Source!G334</f>
        <v>Плитки керамогранитные размером 300х300х8 мм</v>
      </c>
      <c r="D498" s="32" t="str">
        <f>Source!H334</f>
        <v>м2</v>
      </c>
      <c r="E498" s="33">
        <f>Source!I334</f>
        <v>40.799999999999997</v>
      </c>
      <c r="F498" s="34">
        <f>Source!AL334+Source!AM334+Source!AO334</f>
        <v>57.79</v>
      </c>
      <c r="G498" s="35" t="s">
        <v>6</v>
      </c>
      <c r="H498" s="36">
        <f>ROUND(Source!AC334*Source!I334, 2)+ROUND(Source!AD334*Source!I334, 2)+ROUND(Source!AF334*Source!I334, 2)</f>
        <v>2357.83</v>
      </c>
      <c r="I498" s="37"/>
      <c r="J498" s="37">
        <f>IF(Source!BC334&lt;&gt; 0, Source!BC334, 1)</f>
        <v>1</v>
      </c>
      <c r="K498" s="36">
        <f>Source!O334</f>
        <v>2357.83</v>
      </c>
      <c r="L498" s="38"/>
      <c r="S498">
        <f>ROUND((Source!FX334/100)*((ROUND(Source!AF334*Source!I334, 2)+ROUND(Source!AE334*Source!I334, 2))), 2)</f>
        <v>0</v>
      </c>
      <c r="T498">
        <f>Source!X334</f>
        <v>0</v>
      </c>
      <c r="U498">
        <f>ROUND((Source!FY334/100)*((ROUND(Source!AF334*Source!I334, 2)+ROUND(Source!AE334*Source!I334, 2))), 2)</f>
        <v>0</v>
      </c>
      <c r="V498">
        <f>Source!Y334</f>
        <v>0</v>
      </c>
      <c r="W498">
        <f>IF(Source!BI334&lt;=1,H498, 0)</f>
        <v>2357.83</v>
      </c>
      <c r="X498">
        <f>IF(Source!BI334=2,H498, 0)</f>
        <v>0</v>
      </c>
      <c r="Y498">
        <f>IF(Source!BI334=3,H498, 0)</f>
        <v>0</v>
      </c>
      <c r="Z498">
        <f>IF(Source!BI334=4,H498, 0)</f>
        <v>0</v>
      </c>
    </row>
    <row r="499" spans="1:26" ht="15" x14ac:dyDescent="0.25">
      <c r="G499" s="49">
        <f>H489+H490+H492+H493+H494+SUM(H496:H498)</f>
        <v>8903.5400000000009</v>
      </c>
      <c r="H499" s="49"/>
      <c r="J499" s="49">
        <f>K489+K490+K492+K493+K494+SUM(K496:K498)</f>
        <v>8912.8700000000008</v>
      </c>
      <c r="K499" s="49"/>
      <c r="L499" s="39">
        <f>Source!U328</f>
        <v>192.77082000000004</v>
      </c>
      <c r="O499" s="21">
        <f>G499</f>
        <v>8903.5400000000009</v>
      </c>
      <c r="P499" s="21">
        <f>J499</f>
        <v>8912.8700000000008</v>
      </c>
      <c r="Q499" s="21">
        <f>L499</f>
        <v>192.77082000000004</v>
      </c>
      <c r="W499">
        <f>IF(Source!BI328&lt;=1,H489+H490+H492+H493+H494, 0)</f>
        <v>12196.77</v>
      </c>
      <c r="X499">
        <f>IF(Source!BI328=2,H489+H490+H492+H493+H494, 0)</f>
        <v>0</v>
      </c>
      <c r="Y499">
        <f>IF(Source!BI328=3,H489+H490+H492+H493+H494, 0)</f>
        <v>0</v>
      </c>
      <c r="Z499">
        <f>IF(Source!BI328=4,H489+H490+H492+H493+H494, 0)</f>
        <v>0</v>
      </c>
    </row>
    <row r="500" spans="1:26" ht="28.5" x14ac:dyDescent="0.2">
      <c r="A500" s="42" t="str">
        <f>Source!E336</f>
        <v>48</v>
      </c>
      <c r="B500" s="43" t="str">
        <f>Source!F336</f>
        <v>11-01-039-04</v>
      </c>
      <c r="C500" s="43" t="str">
        <f>Source!G336</f>
        <v>Устройство плинтусов из плиток керамогранитных</v>
      </c>
      <c r="D500" s="24" t="str">
        <f>Source!H336</f>
        <v>100 м</v>
      </c>
      <c r="E500" s="11">
        <f>Source!I336</f>
        <v>0.54200000000000004</v>
      </c>
      <c r="F500" s="25">
        <f>Source!AL336+Source!AM336+Source!AO336</f>
        <v>232.03</v>
      </c>
      <c r="G500" s="26"/>
      <c r="H500" s="27"/>
      <c r="I500" s="26" t="str">
        <f>Source!BO336</f>
        <v/>
      </c>
      <c r="J500" s="26"/>
      <c r="K500" s="27"/>
      <c r="L500" s="28"/>
      <c r="S500">
        <f>ROUND((Source!FX336/100)*((ROUND(Source!AF336*Source!I336, 2)+ROUND(Source!AE336*Source!I336, 2))), 2)</f>
        <v>212.4</v>
      </c>
      <c r="T500">
        <f>Source!X336</f>
        <v>212.98</v>
      </c>
      <c r="U500">
        <f>ROUND((Source!FY336/100)*((ROUND(Source!AF336*Source!I336, 2)+ROUND(Source!AE336*Source!I336, 2))), 2)</f>
        <v>122.32</v>
      </c>
      <c r="V500">
        <f>Source!Y336</f>
        <v>122.8</v>
      </c>
    </row>
    <row r="501" spans="1:26" x14ac:dyDescent="0.2">
      <c r="C501" s="20" t="str">
        <f>"Объем: "&amp;Source!I336&amp;"=54,2/"&amp;"100"</f>
        <v>Объем: 0,542=54,2/100</v>
      </c>
    </row>
    <row r="502" spans="1:26" ht="14.25" x14ac:dyDescent="0.2">
      <c r="A502" s="42"/>
      <c r="B502" s="43"/>
      <c r="C502" s="43" t="s">
        <v>728</v>
      </c>
      <c r="D502" s="24"/>
      <c r="E502" s="11"/>
      <c r="F502" s="25">
        <f>Source!AO336</f>
        <v>226.53</v>
      </c>
      <c r="G502" s="26" t="str">
        <f>Source!DG336</f>
        <v>)*1,15)*1,35</v>
      </c>
      <c r="H502" s="27">
        <f>ROUND(Source!AF336*Source!I336, 2)</f>
        <v>190.61</v>
      </c>
      <c r="I502" s="26"/>
      <c r="J502" s="26">
        <f>IF(Source!BA336&lt;&gt; 0, Source!BA336, 1)</f>
        <v>1</v>
      </c>
      <c r="K502" s="27">
        <f>Source!S336</f>
        <v>190.61</v>
      </c>
      <c r="L502" s="28"/>
      <c r="R502">
        <f>H502</f>
        <v>190.61</v>
      </c>
    </row>
    <row r="503" spans="1:26" ht="14.25" x14ac:dyDescent="0.2">
      <c r="A503" s="42"/>
      <c r="B503" s="43"/>
      <c r="C503" s="43" t="s">
        <v>307</v>
      </c>
      <c r="D503" s="24"/>
      <c r="E503" s="11"/>
      <c r="F503" s="25">
        <f>Source!AM336</f>
        <v>5.5</v>
      </c>
      <c r="G503" s="26" t="str">
        <f>Source!DE336</f>
        <v>)*1,25)*1,35</v>
      </c>
      <c r="H503" s="27">
        <f>ROUND(Source!AD336*Source!I336, 2)</f>
        <v>5.03</v>
      </c>
      <c r="I503" s="26"/>
      <c r="J503" s="26">
        <f>IF(Source!BB336&lt;&gt; 0, Source!BB336, 1)</f>
        <v>1</v>
      </c>
      <c r="K503" s="27">
        <f>Source!Q336</f>
        <v>5.03</v>
      </c>
      <c r="L503" s="28"/>
    </row>
    <row r="504" spans="1:26" ht="14.25" x14ac:dyDescent="0.2">
      <c r="A504" s="42"/>
      <c r="B504" s="43"/>
      <c r="C504" s="43" t="s">
        <v>729</v>
      </c>
      <c r="D504" s="24"/>
      <c r="E504" s="11"/>
      <c r="F504" s="25">
        <f>Source!AN336</f>
        <v>1.38</v>
      </c>
      <c r="G504" s="26" t="str">
        <f>Source!DF336</f>
        <v>)*1,25)*1,35</v>
      </c>
      <c r="H504" s="29">
        <f>ROUND(Source!AE336*Source!I336, 2)</f>
        <v>1.26</v>
      </c>
      <c r="I504" s="26"/>
      <c r="J504" s="26">
        <f>IF(Source!BS336&lt;&gt; 0, Source!BS336, 1)</f>
        <v>1</v>
      </c>
      <c r="K504" s="29">
        <f>Source!R336</f>
        <v>1.26</v>
      </c>
      <c r="L504" s="28"/>
      <c r="R504">
        <f>H504</f>
        <v>1.26</v>
      </c>
    </row>
    <row r="505" spans="1:26" ht="14.25" x14ac:dyDescent="0.2">
      <c r="A505" s="42"/>
      <c r="B505" s="43"/>
      <c r="C505" s="43" t="s">
        <v>730</v>
      </c>
      <c r="D505" s="24" t="s">
        <v>731</v>
      </c>
      <c r="E505" s="11">
        <f>Source!BZ336</f>
        <v>123</v>
      </c>
      <c r="F505" s="50" t="str">
        <f>CONCATENATE(" )", Source!DL336, Source!FT336, "=", Source!FX336)</f>
        <v xml:space="preserve"> )*0,9=110,7</v>
      </c>
      <c r="G505" s="51"/>
      <c r="H505" s="27">
        <f>SUM(S500:S509)</f>
        <v>212.4</v>
      </c>
      <c r="I505" s="30"/>
      <c r="J505" s="23">
        <f>Source!AT336</f>
        <v>111</v>
      </c>
      <c r="K505" s="27">
        <f>SUM(T500:T509)</f>
        <v>212.98</v>
      </c>
      <c r="L505" s="28"/>
    </row>
    <row r="506" spans="1:26" ht="14.25" x14ac:dyDescent="0.2">
      <c r="A506" s="42"/>
      <c r="B506" s="43"/>
      <c r="C506" s="43" t="s">
        <v>732</v>
      </c>
      <c r="D506" s="24" t="s">
        <v>731</v>
      </c>
      <c r="E506" s="11">
        <f>Source!CA336</f>
        <v>75</v>
      </c>
      <c r="F506" s="50" t="str">
        <f>CONCATENATE(" )", Source!DM336, Source!FU336, "=", Source!FY336)</f>
        <v xml:space="preserve"> )*0,85=63,75</v>
      </c>
      <c r="G506" s="51"/>
      <c r="H506" s="27">
        <f>SUM(U500:U509)</f>
        <v>122.32</v>
      </c>
      <c r="I506" s="30"/>
      <c r="J506" s="23">
        <f>Source!AU336</f>
        <v>64</v>
      </c>
      <c r="K506" s="27">
        <f>SUM(V500:V509)</f>
        <v>122.8</v>
      </c>
      <c r="L506" s="28"/>
    </row>
    <row r="507" spans="1:26" ht="14.25" x14ac:dyDescent="0.2">
      <c r="A507" s="42"/>
      <c r="B507" s="43"/>
      <c r="C507" s="43" t="s">
        <v>733</v>
      </c>
      <c r="D507" s="24" t="s">
        <v>734</v>
      </c>
      <c r="E507" s="11">
        <f>Source!AQ336</f>
        <v>23.82</v>
      </c>
      <c r="F507" s="25"/>
      <c r="G507" s="26" t="str">
        <f>Source!DI336</f>
        <v>)*1,15)*1,35</v>
      </c>
      <c r="H507" s="27"/>
      <c r="I507" s="26"/>
      <c r="J507" s="26"/>
      <c r="K507" s="27"/>
      <c r="L507" s="31">
        <f>Source!U336</f>
        <v>20.043458100000002</v>
      </c>
    </row>
    <row r="508" spans="1:26" ht="28.5" x14ac:dyDescent="0.2">
      <c r="A508" s="42" t="str">
        <f>Source!E338</f>
        <v>48,1</v>
      </c>
      <c r="B508" s="43" t="str">
        <f>Source!F338</f>
        <v>04.3.01.09-0013</v>
      </c>
      <c r="C508" s="43" t="str">
        <f>Source!G338</f>
        <v>Раствор готовый кладочный цементный марки 75</v>
      </c>
      <c r="D508" s="24" t="str">
        <f>Source!H338</f>
        <v>м3</v>
      </c>
      <c r="E508" s="11">
        <f>Source!I338</f>
        <v>8.6720000000000005E-2</v>
      </c>
      <c r="F508" s="25">
        <f>Source!AL338+Source!AM338+Source!AO338</f>
        <v>496.4</v>
      </c>
      <c r="G508" s="41" t="s">
        <v>6</v>
      </c>
      <c r="H508" s="27">
        <f>ROUND(Source!AC338*Source!I338, 2)+ROUND(Source!AD338*Source!I338, 2)+ROUND(Source!AF338*Source!I338, 2)</f>
        <v>43.05</v>
      </c>
      <c r="I508" s="26"/>
      <c r="J508" s="26">
        <f>IF(Source!BC338&lt;&gt; 0, Source!BC338, 1)</f>
        <v>1</v>
      </c>
      <c r="K508" s="27">
        <f>Source!O338</f>
        <v>43.05</v>
      </c>
      <c r="L508" s="28"/>
      <c r="S508">
        <f>ROUND((Source!FX338/100)*((ROUND(Source!AF338*Source!I338, 2)+ROUND(Source!AE338*Source!I338, 2))), 2)</f>
        <v>0</v>
      </c>
      <c r="T508">
        <f>Source!X338</f>
        <v>0</v>
      </c>
      <c r="U508">
        <f>ROUND((Source!FY338/100)*((ROUND(Source!AF338*Source!I338, 2)+ROUND(Source!AE338*Source!I338, 2))), 2)</f>
        <v>0</v>
      </c>
      <c r="V508">
        <f>Source!Y338</f>
        <v>0</v>
      </c>
      <c r="W508">
        <f>IF(Source!BI338&lt;=1,H508, 0)</f>
        <v>43.05</v>
      </c>
      <c r="X508">
        <f>IF(Source!BI338=2,H508, 0)</f>
        <v>0</v>
      </c>
      <c r="Y508">
        <f>IF(Source!BI338=3,H508, 0)</f>
        <v>0</v>
      </c>
      <c r="Z508">
        <f>IF(Source!BI338=4,H508, 0)</f>
        <v>0</v>
      </c>
    </row>
    <row r="509" spans="1:26" ht="28.5" x14ac:dyDescent="0.2">
      <c r="A509" s="44" t="str">
        <f>Source!E340</f>
        <v>48,2</v>
      </c>
      <c r="B509" s="45" t="str">
        <f>Source!F340</f>
        <v>06.2.05.03-0042</v>
      </c>
      <c r="C509" s="45" t="str">
        <f>Source!G340</f>
        <v>Плитки керамогранитные размером 300х300х8 мм, бело-серые</v>
      </c>
      <c r="D509" s="32" t="str">
        <f>Source!H340</f>
        <v>м2</v>
      </c>
      <c r="E509" s="33">
        <f>Source!I340</f>
        <v>3.7940000000000005</v>
      </c>
      <c r="F509" s="34">
        <f>Source!AL340+Source!AM340+Source!AO340</f>
        <v>57.79</v>
      </c>
      <c r="G509" s="35" t="s">
        <v>6</v>
      </c>
      <c r="H509" s="36">
        <f>ROUND(Source!AC340*Source!I340, 2)+ROUND(Source!AD340*Source!I340, 2)+ROUND(Source!AF340*Source!I340, 2)</f>
        <v>219.26</v>
      </c>
      <c r="I509" s="37"/>
      <c r="J509" s="37">
        <f>IF(Source!BC340&lt;&gt; 0, Source!BC340, 1)</f>
        <v>1</v>
      </c>
      <c r="K509" s="36">
        <f>Source!O340</f>
        <v>219.26</v>
      </c>
      <c r="L509" s="38"/>
      <c r="S509">
        <f>ROUND((Source!FX340/100)*((ROUND(Source!AF340*Source!I340, 2)+ROUND(Source!AE340*Source!I340, 2))), 2)</f>
        <v>0</v>
      </c>
      <c r="T509">
        <f>Source!X340</f>
        <v>0</v>
      </c>
      <c r="U509">
        <f>ROUND((Source!FY340/100)*((ROUND(Source!AF340*Source!I340, 2)+ROUND(Source!AE340*Source!I340, 2))), 2)</f>
        <v>0</v>
      </c>
      <c r="V509">
        <f>Source!Y340</f>
        <v>0</v>
      </c>
      <c r="W509">
        <f>IF(Source!BI340&lt;=1,H509, 0)</f>
        <v>219.26</v>
      </c>
      <c r="X509">
        <f>IF(Source!BI340=2,H509, 0)</f>
        <v>0</v>
      </c>
      <c r="Y509">
        <f>IF(Source!BI340=3,H509, 0)</f>
        <v>0</v>
      </c>
      <c r="Z509">
        <f>IF(Source!BI340=4,H509, 0)</f>
        <v>0</v>
      </c>
    </row>
    <row r="510" spans="1:26" ht="15" x14ac:dyDescent="0.25">
      <c r="G510" s="49">
        <f>H502+H503+H505+H506+SUM(H508:H509)</f>
        <v>792.67000000000007</v>
      </c>
      <c r="H510" s="49"/>
      <c r="J510" s="49">
        <f>K502+K503+K505+K506+SUM(K508:K509)</f>
        <v>793.73</v>
      </c>
      <c r="K510" s="49"/>
      <c r="L510" s="39">
        <f>Source!U336</f>
        <v>20.043458100000002</v>
      </c>
      <c r="O510" s="21">
        <f>G510</f>
        <v>792.67000000000007</v>
      </c>
      <c r="P510" s="21">
        <f>J510</f>
        <v>793.73</v>
      </c>
      <c r="Q510" s="21">
        <f>L510</f>
        <v>20.043458100000002</v>
      </c>
      <c r="W510">
        <f>IF(Source!BI336&lt;=1,H502+H503+H505+H506, 0)</f>
        <v>530.36</v>
      </c>
      <c r="X510">
        <f>IF(Source!BI336=2,H502+H503+H505+H506, 0)</f>
        <v>0</v>
      </c>
      <c r="Y510">
        <f>IF(Source!BI336=3,H502+H503+H505+H506, 0)</f>
        <v>0</v>
      </c>
      <c r="Z510">
        <f>IF(Source!BI336=4,H502+H503+H505+H506, 0)</f>
        <v>0</v>
      </c>
    </row>
    <row r="511" spans="1:26" ht="71.25" x14ac:dyDescent="0.2">
      <c r="A511" s="42" t="str">
        <f>Source!E342</f>
        <v>49</v>
      </c>
      <c r="B511" s="43" t="str">
        <f>Source!F342</f>
        <v>61-2-7</v>
      </c>
      <c r="C511" s="43" t="str">
        <f>Source!G342</f>
        <v>Ремонт штукатурки внутренних стен по камню и бетону цементно-известковым раствором, площадью отдельных мест до 1 м2 толщиной слоя до 20 мм</v>
      </c>
      <c r="D511" s="24" t="str">
        <f>Source!H342</f>
        <v>100 м2</v>
      </c>
      <c r="E511" s="11">
        <f>Source!I342</f>
        <v>0.06</v>
      </c>
      <c r="F511" s="25">
        <f>Source!AL342+Source!AM342+Source!AO342</f>
        <v>3184.37</v>
      </c>
      <c r="G511" s="26"/>
      <c r="H511" s="27"/>
      <c r="I511" s="26" t="str">
        <f>Source!BO342</f>
        <v/>
      </c>
      <c r="J511" s="26"/>
      <c r="K511" s="27"/>
      <c r="L511" s="28"/>
      <c r="S511">
        <f>ROUND((Source!FX342/100)*((ROUND(Source!AF342*Source!I342, 2)+ROUND(Source!AE342*Source!I342, 2))), 2)</f>
        <v>110.77</v>
      </c>
      <c r="T511">
        <f>Source!X342</f>
        <v>110.77</v>
      </c>
      <c r="U511">
        <f>ROUND((Source!FY342/100)*((ROUND(Source!AF342*Source!I342, 2)+ROUND(Source!AE342*Source!I342, 2))), 2)</f>
        <v>70.11</v>
      </c>
      <c r="V511">
        <f>Source!Y342</f>
        <v>70.11</v>
      </c>
    </row>
    <row r="512" spans="1:26" x14ac:dyDescent="0.2">
      <c r="C512" s="20" t="str">
        <f>"Объем: "&amp;Source!I342&amp;"=6/"&amp;"100"</f>
        <v>Объем: 0,06=6/100</v>
      </c>
    </row>
    <row r="513" spans="1:26" ht="14.25" x14ac:dyDescent="0.2">
      <c r="A513" s="42"/>
      <c r="B513" s="43"/>
      <c r="C513" s="43" t="s">
        <v>728</v>
      </c>
      <c r="D513" s="24"/>
      <c r="E513" s="11"/>
      <c r="F513" s="25">
        <f>Source!AO342</f>
        <v>2023.18</v>
      </c>
      <c r="G513" s="26" t="str">
        <f>Source!DG342</f>
        <v>)*1,15</v>
      </c>
      <c r="H513" s="27">
        <f>ROUND(Source!AF342*Source!I342, 2)</f>
        <v>139.6</v>
      </c>
      <c r="I513" s="26"/>
      <c r="J513" s="26">
        <f>IF(Source!BA342&lt;&gt; 0, Source!BA342, 1)</f>
        <v>1</v>
      </c>
      <c r="K513" s="27">
        <f>Source!S342</f>
        <v>139.6</v>
      </c>
      <c r="L513" s="28"/>
      <c r="R513">
        <f>H513</f>
        <v>139.6</v>
      </c>
    </row>
    <row r="514" spans="1:26" ht="14.25" x14ac:dyDescent="0.2">
      <c r="A514" s="42"/>
      <c r="B514" s="43"/>
      <c r="C514" s="43" t="s">
        <v>307</v>
      </c>
      <c r="D514" s="24"/>
      <c r="E514" s="11"/>
      <c r="F514" s="25">
        <f>Source!AM342</f>
        <v>20.94</v>
      </c>
      <c r="G514" s="26" t="str">
        <f>Source!DE342</f>
        <v>)*1,15</v>
      </c>
      <c r="H514" s="27">
        <f>ROUND(Source!AD342*Source!I342, 2)</f>
        <v>1.44</v>
      </c>
      <c r="I514" s="26"/>
      <c r="J514" s="26">
        <f>IF(Source!BB342&lt;&gt; 0, Source!BB342, 1)</f>
        <v>1</v>
      </c>
      <c r="K514" s="27">
        <f>Source!Q342</f>
        <v>1.44</v>
      </c>
      <c r="L514" s="28"/>
    </row>
    <row r="515" spans="1:26" ht="14.25" x14ac:dyDescent="0.2">
      <c r="A515" s="42"/>
      <c r="B515" s="43"/>
      <c r="C515" s="43" t="s">
        <v>729</v>
      </c>
      <c r="D515" s="24"/>
      <c r="E515" s="11"/>
      <c r="F515" s="25">
        <f>Source!AN342</f>
        <v>9.0500000000000007</v>
      </c>
      <c r="G515" s="26" t="str">
        <f>Source!DF342</f>
        <v>)*1,15</v>
      </c>
      <c r="H515" s="29">
        <f>ROUND(Source!AE342*Source!I342, 2)</f>
        <v>0.62</v>
      </c>
      <c r="I515" s="26"/>
      <c r="J515" s="26">
        <f>IF(Source!BS342&lt;&gt; 0, Source!BS342, 1)</f>
        <v>1</v>
      </c>
      <c r="K515" s="29">
        <f>Source!R342</f>
        <v>0.62</v>
      </c>
      <c r="L515" s="28"/>
      <c r="R515">
        <f>H515</f>
        <v>0.62</v>
      </c>
    </row>
    <row r="516" spans="1:26" ht="14.25" x14ac:dyDescent="0.2">
      <c r="A516" s="42"/>
      <c r="B516" s="43"/>
      <c r="C516" s="43" t="s">
        <v>735</v>
      </c>
      <c r="D516" s="24"/>
      <c r="E516" s="11"/>
      <c r="F516" s="25">
        <f>Source!AL342</f>
        <v>1140.25</v>
      </c>
      <c r="G516" s="26" t="str">
        <f>Source!DD342</f>
        <v/>
      </c>
      <c r="H516" s="27">
        <f>ROUND(Source!AC342*Source!I342, 2)</f>
        <v>68.42</v>
      </c>
      <c r="I516" s="26"/>
      <c r="J516" s="26">
        <f>IF(Source!BC342&lt;&gt; 0, Source!BC342, 1)</f>
        <v>1</v>
      </c>
      <c r="K516" s="27">
        <f>Source!P342</f>
        <v>68.42</v>
      </c>
      <c r="L516" s="28"/>
    </row>
    <row r="517" spans="1:26" ht="14.25" x14ac:dyDescent="0.2">
      <c r="A517" s="42"/>
      <c r="B517" s="43"/>
      <c r="C517" s="43" t="s">
        <v>730</v>
      </c>
      <c r="D517" s="24" t="s">
        <v>731</v>
      </c>
      <c r="E517" s="11">
        <f>Source!BZ342</f>
        <v>79</v>
      </c>
      <c r="F517" s="46"/>
      <c r="G517" s="26"/>
      <c r="H517" s="27">
        <f>SUM(S511:S520)</f>
        <v>110.77</v>
      </c>
      <c r="I517" s="30"/>
      <c r="J517" s="23">
        <f>Source!AT342</f>
        <v>79</v>
      </c>
      <c r="K517" s="27">
        <f>SUM(T511:T520)</f>
        <v>110.77</v>
      </c>
      <c r="L517" s="28"/>
    </row>
    <row r="518" spans="1:26" ht="14.25" x14ac:dyDescent="0.2">
      <c r="A518" s="42"/>
      <c r="B518" s="43"/>
      <c r="C518" s="43" t="s">
        <v>732</v>
      </c>
      <c r="D518" s="24" t="s">
        <v>731</v>
      </c>
      <c r="E518" s="11">
        <f>Source!CA342</f>
        <v>50</v>
      </c>
      <c r="F518" s="46"/>
      <c r="G518" s="26"/>
      <c r="H518" s="27">
        <f>SUM(U511:U520)</f>
        <v>70.11</v>
      </c>
      <c r="I518" s="30"/>
      <c r="J518" s="23">
        <f>Source!AU342</f>
        <v>50</v>
      </c>
      <c r="K518" s="27">
        <f>SUM(V511:V520)</f>
        <v>70.11</v>
      </c>
      <c r="L518" s="28"/>
    </row>
    <row r="519" spans="1:26" ht="14.25" x14ac:dyDescent="0.2">
      <c r="A519" s="42"/>
      <c r="B519" s="43"/>
      <c r="C519" s="43" t="s">
        <v>733</v>
      </c>
      <c r="D519" s="24" t="s">
        <v>734</v>
      </c>
      <c r="E519" s="11">
        <f>Source!AQ342</f>
        <v>228.35</v>
      </c>
      <c r="F519" s="25"/>
      <c r="G519" s="26" t="str">
        <f>Source!DI342</f>
        <v>)*1,15</v>
      </c>
      <c r="H519" s="27"/>
      <c r="I519" s="26"/>
      <c r="J519" s="26"/>
      <c r="K519" s="27"/>
      <c r="L519" s="31">
        <f>Source!U342</f>
        <v>15.756149999999998</v>
      </c>
    </row>
    <row r="520" spans="1:26" ht="14.25" x14ac:dyDescent="0.2">
      <c r="A520" s="44" t="str">
        <f>Source!E344</f>
        <v>49,1</v>
      </c>
      <c r="B520" s="45" t="str">
        <f>Source!F344</f>
        <v>01.7.07.07</v>
      </c>
      <c r="C520" s="45" t="str">
        <f>Source!G344</f>
        <v>Строительный мусор</v>
      </c>
      <c r="D520" s="32" t="str">
        <f>Source!H344</f>
        <v>т</v>
      </c>
      <c r="E520" s="33">
        <f>Source!I344</f>
        <v>0.20280000000000001</v>
      </c>
      <c r="F520" s="34">
        <f>Source!AL344+Source!AM344+Source!AO344</f>
        <v>0</v>
      </c>
      <c r="G520" s="35" t="s">
        <v>6</v>
      </c>
      <c r="H520" s="36">
        <f>ROUND(Source!AC344*Source!I344, 2)+ROUND(Source!AD344*Source!I344, 2)+ROUND(Source!AF344*Source!I344, 2)</f>
        <v>0</v>
      </c>
      <c r="I520" s="37"/>
      <c r="J520" s="37">
        <f>IF(Source!BC344&lt;&gt; 0, Source!BC344, 1)</f>
        <v>1</v>
      </c>
      <c r="K520" s="36">
        <f>Source!O344</f>
        <v>0</v>
      </c>
      <c r="L520" s="38"/>
      <c r="S520">
        <f>ROUND((Source!FX344/100)*((ROUND(Source!AF344*Source!I344, 2)+ROUND(Source!AE344*Source!I344, 2))), 2)</f>
        <v>0</v>
      </c>
      <c r="T520">
        <f>Source!X344</f>
        <v>0</v>
      </c>
      <c r="U520">
        <f>ROUND((Source!FY344/100)*((ROUND(Source!AF344*Source!I344, 2)+ROUND(Source!AE344*Source!I344, 2))), 2)</f>
        <v>0</v>
      </c>
      <c r="V520">
        <f>Source!Y344</f>
        <v>0</v>
      </c>
      <c r="W520">
        <f>IF(Source!BI344&lt;=1,H520, 0)</f>
        <v>0</v>
      </c>
      <c r="X520">
        <f>IF(Source!BI344=2,H520, 0)</f>
        <v>0</v>
      </c>
      <c r="Y520">
        <f>IF(Source!BI344=3,H520, 0)</f>
        <v>0</v>
      </c>
      <c r="Z520">
        <f>IF(Source!BI344=4,H520, 0)</f>
        <v>0</v>
      </c>
    </row>
    <row r="521" spans="1:26" ht="15" x14ac:dyDescent="0.25">
      <c r="G521" s="49">
        <f>H513+H514+H516+H517+H518+SUM(H520:H520)</f>
        <v>390.34</v>
      </c>
      <c r="H521" s="49"/>
      <c r="J521" s="49">
        <f>K513+K514+K516+K517+K518+SUM(K520:K520)</f>
        <v>390.34</v>
      </c>
      <c r="K521" s="49"/>
      <c r="L521" s="39">
        <f>Source!U342</f>
        <v>15.756149999999998</v>
      </c>
      <c r="O521" s="21">
        <f>G521</f>
        <v>390.34</v>
      </c>
      <c r="P521" s="21">
        <f>J521</f>
        <v>390.34</v>
      </c>
      <c r="Q521" s="21">
        <f>L521</f>
        <v>15.756149999999998</v>
      </c>
      <c r="W521">
        <f>IF(Source!BI342&lt;=1,H513+H514+H516+H517+H518, 0)</f>
        <v>390.34</v>
      </c>
      <c r="X521">
        <f>IF(Source!BI342=2,H513+H514+H516+H517+H518, 0)</f>
        <v>0</v>
      </c>
      <c r="Y521">
        <f>IF(Source!BI342=3,H513+H514+H516+H517+H518, 0)</f>
        <v>0</v>
      </c>
      <c r="Z521">
        <f>IF(Source!BI342=4,H513+H514+H516+H517+H518, 0)</f>
        <v>0</v>
      </c>
    </row>
    <row r="522" spans="1:26" ht="85.5" x14ac:dyDescent="0.2">
      <c r="A522" s="42" t="str">
        <f>Source!E346</f>
        <v>50</v>
      </c>
      <c r="B522" s="43" t="str">
        <f>Source!F346</f>
        <v>61-1-9</v>
      </c>
      <c r="C522" s="43" t="str">
        <f>Source!G346</f>
        <v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 стен</v>
      </c>
      <c r="D522" s="24" t="str">
        <f>Source!H346</f>
        <v>100 м2</v>
      </c>
      <c r="E522" s="11">
        <f>Source!I346</f>
        <v>2.8849999999999998</v>
      </c>
      <c r="F522" s="25">
        <f>Source!AL346+Source!AM346+Source!AO346</f>
        <v>321.53000000000003</v>
      </c>
      <c r="G522" s="26"/>
      <c r="H522" s="27"/>
      <c r="I522" s="26" t="str">
        <f>Source!BO346</f>
        <v/>
      </c>
      <c r="J522" s="26"/>
      <c r="K522" s="27"/>
      <c r="L522" s="28"/>
      <c r="S522">
        <f>ROUND((Source!FX346/100)*((ROUND(Source!AF346*Source!I346, 2)+ROUND(Source!AE346*Source!I346, 2))), 2)</f>
        <v>821.17</v>
      </c>
      <c r="T522">
        <f>Source!X346</f>
        <v>821.17</v>
      </c>
      <c r="U522">
        <f>ROUND((Source!FY346/100)*((ROUND(Source!AF346*Source!I346, 2)+ROUND(Source!AE346*Source!I346, 2))), 2)</f>
        <v>519.73</v>
      </c>
      <c r="V522">
        <f>Source!Y346</f>
        <v>519.73</v>
      </c>
    </row>
    <row r="523" spans="1:26" x14ac:dyDescent="0.2">
      <c r="C523" s="20" t="str">
        <f>"Объем: "&amp;Source!I346&amp;"=288,5/"&amp;"100"</f>
        <v>Объем: 2,885=288,5/100</v>
      </c>
    </row>
    <row r="524" spans="1:26" ht="14.25" x14ac:dyDescent="0.2">
      <c r="A524" s="42"/>
      <c r="B524" s="43"/>
      <c r="C524" s="43" t="s">
        <v>728</v>
      </c>
      <c r="D524" s="24"/>
      <c r="E524" s="11"/>
      <c r="F524" s="25">
        <f>Source!AO346</f>
        <v>303.12</v>
      </c>
      <c r="G524" s="26" t="str">
        <f>Source!DG346</f>
        <v>)*1,15</v>
      </c>
      <c r="H524" s="27">
        <f>ROUND(Source!AF346*Source!I346, 2)</f>
        <v>1005.68</v>
      </c>
      <c r="I524" s="26"/>
      <c r="J524" s="26">
        <f>IF(Source!BA346&lt;&gt; 0, Source!BA346, 1)</f>
        <v>1</v>
      </c>
      <c r="K524" s="27">
        <f>Source!S346</f>
        <v>1005.68</v>
      </c>
      <c r="L524" s="28"/>
      <c r="R524">
        <f>H524</f>
        <v>1005.68</v>
      </c>
    </row>
    <row r="525" spans="1:26" ht="14.25" x14ac:dyDescent="0.2">
      <c r="A525" s="42"/>
      <c r="B525" s="43"/>
      <c r="C525" s="43" t="s">
        <v>307</v>
      </c>
      <c r="D525" s="24"/>
      <c r="E525" s="11"/>
      <c r="F525" s="25">
        <f>Source!AM346</f>
        <v>17.16</v>
      </c>
      <c r="G525" s="26" t="str">
        <f>Source!DE346</f>
        <v>)*1,15</v>
      </c>
      <c r="H525" s="27">
        <f>ROUND(Source!AD346*Source!I346, 2)</f>
        <v>56.93</v>
      </c>
      <c r="I525" s="26"/>
      <c r="J525" s="26">
        <f>IF(Source!BB346&lt;&gt; 0, Source!BB346, 1)</f>
        <v>1</v>
      </c>
      <c r="K525" s="27">
        <f>Source!Q346</f>
        <v>56.93</v>
      </c>
      <c r="L525" s="28"/>
    </row>
    <row r="526" spans="1:26" ht="14.25" x14ac:dyDescent="0.2">
      <c r="A526" s="42"/>
      <c r="B526" s="43"/>
      <c r="C526" s="43" t="s">
        <v>729</v>
      </c>
      <c r="D526" s="24"/>
      <c r="E526" s="11"/>
      <c r="F526" s="25">
        <f>Source!AN346</f>
        <v>10.18</v>
      </c>
      <c r="G526" s="26" t="str">
        <f>Source!DF346</f>
        <v>)*1,15</v>
      </c>
      <c r="H526" s="29">
        <f>ROUND(Source!AE346*Source!I346, 2)</f>
        <v>33.770000000000003</v>
      </c>
      <c r="I526" s="26"/>
      <c r="J526" s="26">
        <f>IF(Source!BS346&lt;&gt; 0, Source!BS346, 1)</f>
        <v>1</v>
      </c>
      <c r="K526" s="29">
        <f>Source!R346</f>
        <v>33.770000000000003</v>
      </c>
      <c r="L526" s="28"/>
      <c r="R526">
        <f>H526</f>
        <v>33.770000000000003</v>
      </c>
    </row>
    <row r="527" spans="1:26" ht="14.25" x14ac:dyDescent="0.2">
      <c r="A527" s="42"/>
      <c r="B527" s="43"/>
      <c r="C527" s="43" t="s">
        <v>735</v>
      </c>
      <c r="D527" s="24"/>
      <c r="E527" s="11"/>
      <c r="F527" s="25">
        <f>Source!AL346</f>
        <v>1.25</v>
      </c>
      <c r="G527" s="26" t="str">
        <f>Source!DD346</f>
        <v/>
      </c>
      <c r="H527" s="27">
        <f>ROUND(Source!AC346*Source!I346, 2)</f>
        <v>3.61</v>
      </c>
      <c r="I527" s="26"/>
      <c r="J527" s="26">
        <f>IF(Source!BC346&lt;&gt; 0, Source!BC346, 1)</f>
        <v>1</v>
      </c>
      <c r="K527" s="27">
        <f>Source!P346</f>
        <v>3.61</v>
      </c>
      <c r="L527" s="28"/>
    </row>
    <row r="528" spans="1:26" ht="14.25" x14ac:dyDescent="0.2">
      <c r="A528" s="42"/>
      <c r="B528" s="43"/>
      <c r="C528" s="43" t="s">
        <v>730</v>
      </c>
      <c r="D528" s="24" t="s">
        <v>731</v>
      </c>
      <c r="E528" s="11">
        <f>Source!BZ346</f>
        <v>79</v>
      </c>
      <c r="F528" s="46"/>
      <c r="G528" s="26"/>
      <c r="H528" s="27">
        <f>SUM(S522:S532)</f>
        <v>821.17</v>
      </c>
      <c r="I528" s="30"/>
      <c r="J528" s="23">
        <f>Source!AT346</f>
        <v>79</v>
      </c>
      <c r="K528" s="27">
        <f>SUM(T522:T532)</f>
        <v>821.17</v>
      </c>
      <c r="L528" s="28"/>
    </row>
    <row r="529" spans="1:26" ht="14.25" x14ac:dyDescent="0.2">
      <c r="A529" s="42"/>
      <c r="B529" s="43"/>
      <c r="C529" s="43" t="s">
        <v>732</v>
      </c>
      <c r="D529" s="24" t="s">
        <v>731</v>
      </c>
      <c r="E529" s="11">
        <f>Source!CA346</f>
        <v>50</v>
      </c>
      <c r="F529" s="46"/>
      <c r="G529" s="26"/>
      <c r="H529" s="27">
        <f>SUM(U522:U532)</f>
        <v>519.73</v>
      </c>
      <c r="I529" s="30"/>
      <c r="J529" s="23">
        <f>Source!AU346</f>
        <v>50</v>
      </c>
      <c r="K529" s="27">
        <f>SUM(V522:V532)</f>
        <v>519.73</v>
      </c>
      <c r="L529" s="28"/>
    </row>
    <row r="530" spans="1:26" ht="14.25" x14ac:dyDescent="0.2">
      <c r="A530" s="42"/>
      <c r="B530" s="43"/>
      <c r="C530" s="43" t="s">
        <v>733</v>
      </c>
      <c r="D530" s="24" t="s">
        <v>734</v>
      </c>
      <c r="E530" s="11">
        <f>Source!AQ346</f>
        <v>35.83</v>
      </c>
      <c r="F530" s="25"/>
      <c r="G530" s="26" t="str">
        <f>Source!DI346</f>
        <v>)*1,15</v>
      </c>
      <c r="H530" s="27"/>
      <c r="I530" s="26"/>
      <c r="J530" s="26"/>
      <c r="K530" s="27"/>
      <c r="L530" s="31">
        <f>Source!U346</f>
        <v>118.87498249999997</v>
      </c>
    </row>
    <row r="531" spans="1:26" ht="28.5" x14ac:dyDescent="0.2">
      <c r="A531" s="42" t="str">
        <f>Source!E348</f>
        <v>50,1</v>
      </c>
      <c r="B531" s="43" t="str">
        <f>Source!F348</f>
        <v>04.3.02.05-0002</v>
      </c>
      <c r="C531" s="43" t="str">
        <f>Source!G348</f>
        <v>Смесь штукатурная «Ротбанд», КНАУФ</v>
      </c>
      <c r="D531" s="24" t="str">
        <f>Source!H348</f>
        <v>кг</v>
      </c>
      <c r="E531" s="11">
        <f>Source!I348</f>
        <v>2466.6750000000002</v>
      </c>
      <c r="F531" s="25">
        <f>Source!AL348+Source!AM348+Source!AO348</f>
        <v>2.0699999999999998</v>
      </c>
      <c r="G531" s="41" t="s">
        <v>6</v>
      </c>
      <c r="H531" s="27">
        <f>ROUND(Source!AC348*Source!I348, 2)+ROUND(Source!AD348*Source!I348, 2)+ROUND(Source!AF348*Source!I348, 2)</f>
        <v>5106.0200000000004</v>
      </c>
      <c r="I531" s="26"/>
      <c r="J531" s="26">
        <f>IF(Source!BC348&lt;&gt; 0, Source!BC348, 1)</f>
        <v>1</v>
      </c>
      <c r="K531" s="27">
        <f>Source!O348</f>
        <v>5106.0200000000004</v>
      </c>
      <c r="L531" s="28"/>
      <c r="S531">
        <f>ROUND((Source!FX348/100)*((ROUND(Source!AF348*Source!I348, 2)+ROUND(Source!AE348*Source!I348, 2))), 2)</f>
        <v>0</v>
      </c>
      <c r="T531">
        <f>Source!X348</f>
        <v>0</v>
      </c>
      <c r="U531">
        <f>ROUND((Source!FY348/100)*((ROUND(Source!AF348*Source!I348, 2)+ROUND(Source!AE348*Source!I348, 2))), 2)</f>
        <v>0</v>
      </c>
      <c r="V531">
        <f>Source!Y348</f>
        <v>0</v>
      </c>
      <c r="W531">
        <f>IF(Source!BI348&lt;=1,H531, 0)</f>
        <v>5106.0200000000004</v>
      </c>
      <c r="X531">
        <f>IF(Source!BI348=2,H531, 0)</f>
        <v>0</v>
      </c>
      <c r="Y531">
        <f>IF(Source!BI348=3,H531, 0)</f>
        <v>0</v>
      </c>
      <c r="Z531">
        <f>IF(Source!BI348=4,H531, 0)</f>
        <v>0</v>
      </c>
    </row>
    <row r="532" spans="1:26" ht="28.5" x14ac:dyDescent="0.2">
      <c r="A532" s="44" t="str">
        <f>Source!E350</f>
        <v>50,2</v>
      </c>
      <c r="B532" s="45" t="str">
        <f>Source!F350</f>
        <v>14.3.01.01-0001</v>
      </c>
      <c r="C532" s="45" t="str">
        <f>Source!G350</f>
        <v>Грунтовка: «Бетоконтакт», КНАУФ</v>
      </c>
      <c r="D532" s="32" t="str">
        <f>Source!H350</f>
        <v>кг</v>
      </c>
      <c r="E532" s="33">
        <f>Source!I350</f>
        <v>37.505000000000003</v>
      </c>
      <c r="F532" s="34">
        <f>Source!AL350+Source!AM350+Source!AO350</f>
        <v>15.09</v>
      </c>
      <c r="G532" s="35" t="s">
        <v>6</v>
      </c>
      <c r="H532" s="36">
        <f>ROUND(Source!AC350*Source!I350, 2)+ROUND(Source!AD350*Source!I350, 2)+ROUND(Source!AF350*Source!I350, 2)</f>
        <v>565.95000000000005</v>
      </c>
      <c r="I532" s="37"/>
      <c r="J532" s="37">
        <f>IF(Source!BC350&lt;&gt; 0, Source!BC350, 1)</f>
        <v>1</v>
      </c>
      <c r="K532" s="36">
        <f>Source!O350</f>
        <v>565.95000000000005</v>
      </c>
      <c r="L532" s="38"/>
      <c r="S532">
        <f>ROUND((Source!FX350/100)*((ROUND(Source!AF350*Source!I350, 2)+ROUND(Source!AE350*Source!I350, 2))), 2)</f>
        <v>0</v>
      </c>
      <c r="T532">
        <f>Source!X350</f>
        <v>0</v>
      </c>
      <c r="U532">
        <f>ROUND((Source!FY350/100)*((ROUND(Source!AF350*Source!I350, 2)+ROUND(Source!AE350*Source!I350, 2))), 2)</f>
        <v>0</v>
      </c>
      <c r="V532">
        <f>Source!Y350</f>
        <v>0</v>
      </c>
      <c r="W532">
        <f>IF(Source!BI350&lt;=1,H532, 0)</f>
        <v>565.95000000000005</v>
      </c>
      <c r="X532">
        <f>IF(Source!BI350=2,H532, 0)</f>
        <v>0</v>
      </c>
      <c r="Y532">
        <f>IF(Source!BI350=3,H532, 0)</f>
        <v>0</v>
      </c>
      <c r="Z532">
        <f>IF(Source!BI350=4,H532, 0)</f>
        <v>0</v>
      </c>
    </row>
    <row r="533" spans="1:26" ht="15" x14ac:dyDescent="0.25">
      <c r="G533" s="49">
        <f>H524+H525+H527+H528+H529+SUM(H531:H532)</f>
        <v>8079.09</v>
      </c>
      <c r="H533" s="49"/>
      <c r="J533" s="49">
        <f>K524+K525+K527+K528+K529+SUM(K531:K532)</f>
        <v>8079.09</v>
      </c>
      <c r="K533" s="49"/>
      <c r="L533" s="39">
        <f>Source!U346</f>
        <v>118.87498249999997</v>
      </c>
      <c r="O533" s="21">
        <f>G533</f>
        <v>8079.09</v>
      </c>
      <c r="P533" s="21">
        <f>J533</f>
        <v>8079.09</v>
      </c>
      <c r="Q533" s="21">
        <f>L533</f>
        <v>118.87498249999997</v>
      </c>
      <c r="W533">
        <f>IF(Source!BI346&lt;=1,H524+H525+H527+H528+H529, 0)</f>
        <v>2407.12</v>
      </c>
      <c r="X533">
        <f>IF(Source!BI346=2,H524+H525+H527+H528+H529, 0)</f>
        <v>0</v>
      </c>
      <c r="Y533">
        <f>IF(Source!BI346=3,H524+H525+H527+H528+H529, 0)</f>
        <v>0</v>
      </c>
      <c r="Z533">
        <f>IF(Source!BI346=4,H524+H525+H527+H528+H529, 0)</f>
        <v>0</v>
      </c>
    </row>
    <row r="534" spans="1:26" ht="42.75" x14ac:dyDescent="0.2">
      <c r="A534" s="42" t="str">
        <f>Source!E352</f>
        <v>51</v>
      </c>
      <c r="B534" s="43" t="str">
        <f>Source!F352</f>
        <v>15-04-007-01</v>
      </c>
      <c r="C534" s="43" t="str">
        <f>Source!G352</f>
        <v>Окраска водно-дисперсионными акриловыми составами улучшенная по штукатурке стен</v>
      </c>
      <c r="D534" s="24" t="str">
        <f>Source!H352</f>
        <v>100 м2</v>
      </c>
      <c r="E534" s="11">
        <f>Source!I352</f>
        <v>3.0186999999999999</v>
      </c>
      <c r="F534" s="25">
        <f>Source!AL352+Source!AM352+Source!AO352</f>
        <v>1033.6799999999998</v>
      </c>
      <c r="G534" s="26"/>
      <c r="H534" s="27"/>
      <c r="I534" s="26" t="str">
        <f>Source!BO352</f>
        <v/>
      </c>
      <c r="J534" s="26"/>
      <c r="K534" s="27"/>
      <c r="L534" s="28"/>
      <c r="S534">
        <f>ROUND((Source!FX352/100)*((ROUND(Source!AF352*Source!I352, 2)+ROUND(Source!AE352*Source!I352, 2))), 2)</f>
        <v>1695.57</v>
      </c>
      <c r="T534">
        <f>Source!X352</f>
        <v>1704.54</v>
      </c>
      <c r="U534">
        <f>ROUND((Source!FY352/100)*((ROUND(Source!AF352*Source!I352, 2)+ROUND(Source!AE352*Source!I352, 2))), 2)</f>
        <v>838.81</v>
      </c>
      <c r="V534">
        <f>Source!Y352</f>
        <v>843.3</v>
      </c>
    </row>
    <row r="535" spans="1:26" x14ac:dyDescent="0.2">
      <c r="C535" s="20" t="str">
        <f>"Объем: "&amp;Source!I352&amp;"=(13,37+"&amp;"288,5)/"&amp;"100"</f>
        <v>Объем: 3,0187=(13,37+288,5)/100</v>
      </c>
    </row>
    <row r="536" spans="1:26" ht="14.25" x14ac:dyDescent="0.2">
      <c r="A536" s="42"/>
      <c r="B536" s="43"/>
      <c r="C536" s="43" t="s">
        <v>728</v>
      </c>
      <c r="D536" s="24"/>
      <c r="E536" s="11"/>
      <c r="F536" s="25">
        <f>Source!AO352</f>
        <v>380.71</v>
      </c>
      <c r="G536" s="26" t="str">
        <f>Source!DG352</f>
        <v>)*1,15)*1,35</v>
      </c>
      <c r="H536" s="27">
        <f>ROUND(Source!AF352*Source!I352, 2)</f>
        <v>1784.21</v>
      </c>
      <c r="I536" s="26"/>
      <c r="J536" s="26">
        <f>IF(Source!BA352&lt;&gt; 0, Source!BA352, 1)</f>
        <v>1</v>
      </c>
      <c r="K536" s="27">
        <f>Source!S352</f>
        <v>1784.21</v>
      </c>
      <c r="L536" s="28"/>
      <c r="R536">
        <f>H536</f>
        <v>1784.21</v>
      </c>
    </row>
    <row r="537" spans="1:26" ht="14.25" x14ac:dyDescent="0.2">
      <c r="A537" s="42"/>
      <c r="B537" s="43"/>
      <c r="C537" s="43" t="s">
        <v>307</v>
      </c>
      <c r="D537" s="24"/>
      <c r="E537" s="11"/>
      <c r="F537" s="25">
        <f>Source!AM352</f>
        <v>10.41</v>
      </c>
      <c r="G537" s="26" t="str">
        <f>Source!DE352</f>
        <v>)*1,25)*1,35</v>
      </c>
      <c r="H537" s="27">
        <f>ROUND(Source!AD352*Source!I352, 2)</f>
        <v>53.03</v>
      </c>
      <c r="I537" s="26"/>
      <c r="J537" s="26">
        <f>IF(Source!BB352&lt;&gt; 0, Source!BB352, 1)</f>
        <v>1</v>
      </c>
      <c r="K537" s="27">
        <f>Source!Q352</f>
        <v>53.03</v>
      </c>
      <c r="L537" s="28"/>
    </row>
    <row r="538" spans="1:26" ht="14.25" x14ac:dyDescent="0.2">
      <c r="A538" s="42"/>
      <c r="B538" s="43"/>
      <c r="C538" s="43" t="s">
        <v>729</v>
      </c>
      <c r="D538" s="24"/>
      <c r="E538" s="11"/>
      <c r="F538" s="25">
        <f>Source!AN352</f>
        <v>1.97</v>
      </c>
      <c r="G538" s="26" t="str">
        <f>Source!DF352</f>
        <v>)*1,25)*1,35</v>
      </c>
      <c r="H538" s="29">
        <f>ROUND(Source!AE352*Source!I352, 2)</f>
        <v>10.039999999999999</v>
      </c>
      <c r="I538" s="26"/>
      <c r="J538" s="26">
        <f>IF(Source!BS352&lt;&gt; 0, Source!BS352, 1)</f>
        <v>1</v>
      </c>
      <c r="K538" s="29">
        <f>Source!R352</f>
        <v>10.039999999999999</v>
      </c>
      <c r="L538" s="28"/>
      <c r="R538">
        <f>H538</f>
        <v>10.039999999999999</v>
      </c>
    </row>
    <row r="539" spans="1:26" ht="14.25" x14ac:dyDescent="0.2">
      <c r="A539" s="42"/>
      <c r="B539" s="43"/>
      <c r="C539" s="43" t="s">
        <v>735</v>
      </c>
      <c r="D539" s="24"/>
      <c r="E539" s="11"/>
      <c r="F539" s="25">
        <f>Source!AL352</f>
        <v>642.55999999999995</v>
      </c>
      <c r="G539" s="26" t="str">
        <f>Source!DD352</f>
        <v/>
      </c>
      <c r="H539" s="27">
        <f>ROUND(Source!AC352*Source!I352, 2)</f>
        <v>1939.7</v>
      </c>
      <c r="I539" s="26"/>
      <c r="J539" s="26">
        <f>IF(Source!BC352&lt;&gt; 0, Source!BC352, 1)</f>
        <v>1</v>
      </c>
      <c r="K539" s="27">
        <f>Source!P352</f>
        <v>1939.7</v>
      </c>
      <c r="L539" s="28"/>
    </row>
    <row r="540" spans="1:26" ht="14.25" x14ac:dyDescent="0.2">
      <c r="A540" s="42"/>
      <c r="B540" s="43"/>
      <c r="C540" s="43" t="s">
        <v>730</v>
      </c>
      <c r="D540" s="24" t="s">
        <v>731</v>
      </c>
      <c r="E540" s="11">
        <f>Source!BZ352</f>
        <v>105</v>
      </c>
      <c r="F540" s="50" t="str">
        <f>CONCATENATE(" )", Source!DL352, Source!FT352, "=", Source!FX352)</f>
        <v xml:space="preserve"> )*0,9=94,5</v>
      </c>
      <c r="G540" s="51"/>
      <c r="H540" s="27">
        <f>SUM(S534:S544)</f>
        <v>1695.57</v>
      </c>
      <c r="I540" s="30"/>
      <c r="J540" s="23">
        <f>Source!AT352</f>
        <v>95</v>
      </c>
      <c r="K540" s="27">
        <f>SUM(T534:T544)</f>
        <v>1704.54</v>
      </c>
      <c r="L540" s="28"/>
    </row>
    <row r="541" spans="1:26" ht="14.25" x14ac:dyDescent="0.2">
      <c r="A541" s="42"/>
      <c r="B541" s="43"/>
      <c r="C541" s="43" t="s">
        <v>732</v>
      </c>
      <c r="D541" s="24" t="s">
        <v>731</v>
      </c>
      <c r="E541" s="11">
        <f>Source!CA352</f>
        <v>55</v>
      </c>
      <c r="F541" s="50" t="str">
        <f>CONCATENATE(" )", Source!DM352, Source!FU352, "=", Source!FY352)</f>
        <v xml:space="preserve"> )*0,85=46,75</v>
      </c>
      <c r="G541" s="51"/>
      <c r="H541" s="27">
        <f>SUM(U534:U544)</f>
        <v>838.81</v>
      </c>
      <c r="I541" s="30"/>
      <c r="J541" s="23">
        <f>Source!AU352</f>
        <v>47</v>
      </c>
      <c r="K541" s="27">
        <f>SUM(V534:V544)</f>
        <v>843.3</v>
      </c>
      <c r="L541" s="28"/>
    </row>
    <row r="542" spans="1:26" ht="14.25" x14ac:dyDescent="0.2">
      <c r="A542" s="42"/>
      <c r="B542" s="43"/>
      <c r="C542" s="43" t="s">
        <v>733</v>
      </c>
      <c r="D542" s="24" t="s">
        <v>734</v>
      </c>
      <c r="E542" s="11">
        <f>Source!AQ352</f>
        <v>43.56</v>
      </c>
      <c r="F542" s="25"/>
      <c r="G542" s="26" t="str">
        <f>Source!DI352</f>
        <v>)*1,15)*1,35</v>
      </c>
      <c r="H542" s="27"/>
      <c r="I542" s="26"/>
      <c r="J542" s="26"/>
      <c r="K542" s="27"/>
      <c r="L542" s="31">
        <f>Source!U352</f>
        <v>204.14532303000001</v>
      </c>
    </row>
    <row r="543" spans="1:26" ht="42.75" x14ac:dyDescent="0.2">
      <c r="A543" s="42" t="str">
        <f>Source!E354</f>
        <v>51,1</v>
      </c>
      <c r="B543" s="43" t="str">
        <f>Source!F354</f>
        <v>14.3.02.01-0015</v>
      </c>
      <c r="C543" s="43" t="str">
        <f>Source!G354</f>
        <v>Краска акриловая Alpina ULTRAWEISS, CAPAROL водно-дисперсионная</v>
      </c>
      <c r="D543" s="24" t="str">
        <f>Source!H354</f>
        <v>т</v>
      </c>
      <c r="E543" s="11">
        <f>Source!I354</f>
        <v>9.0561000000000003E-2</v>
      </c>
      <c r="F543" s="25">
        <f>Source!AL354+Source!AM354+Source!AO354</f>
        <v>13287.69</v>
      </c>
      <c r="G543" s="41" t="s">
        <v>6</v>
      </c>
      <c r="H543" s="27">
        <f>ROUND(Source!AC354*Source!I354, 2)+ROUND(Source!AD354*Source!I354, 2)+ROUND(Source!AF354*Source!I354, 2)</f>
        <v>1203.3499999999999</v>
      </c>
      <c r="I543" s="26"/>
      <c r="J543" s="26">
        <f>IF(Source!BC354&lt;&gt; 0, Source!BC354, 1)</f>
        <v>1</v>
      </c>
      <c r="K543" s="27">
        <f>Source!O354</f>
        <v>1203.3499999999999</v>
      </c>
      <c r="L543" s="28"/>
      <c r="S543">
        <f>ROUND((Source!FX354/100)*((ROUND(Source!AF354*Source!I354, 2)+ROUND(Source!AE354*Source!I354, 2))), 2)</f>
        <v>0</v>
      </c>
      <c r="T543">
        <f>Source!X354</f>
        <v>0</v>
      </c>
      <c r="U543">
        <f>ROUND((Source!FY354/100)*((ROUND(Source!AF354*Source!I354, 2)+ROUND(Source!AE354*Source!I354, 2))), 2)</f>
        <v>0</v>
      </c>
      <c r="V543">
        <f>Source!Y354</f>
        <v>0</v>
      </c>
      <c r="W543">
        <f>IF(Source!BI354&lt;=1,H543, 0)</f>
        <v>1203.3499999999999</v>
      </c>
      <c r="X543">
        <f>IF(Source!BI354=2,H543, 0)</f>
        <v>0</v>
      </c>
      <c r="Y543">
        <f>IF(Source!BI354=3,H543, 0)</f>
        <v>0</v>
      </c>
      <c r="Z543">
        <f>IF(Source!BI354=4,H543, 0)</f>
        <v>0</v>
      </c>
    </row>
    <row r="544" spans="1:26" ht="28.5" x14ac:dyDescent="0.2">
      <c r="A544" s="44" t="str">
        <f>Source!E356</f>
        <v>51,2</v>
      </c>
      <c r="B544" s="45" t="str">
        <f>Source!F356</f>
        <v>14.4.01.02-0023</v>
      </c>
      <c r="C544" s="45" t="str">
        <f>Source!G356</f>
        <v>Грунтовка акриловая CAPASOL, CAPAROL</v>
      </c>
      <c r="D544" s="32" t="str">
        <f>Source!H356</f>
        <v>л</v>
      </c>
      <c r="E544" s="33">
        <f>Source!I356</f>
        <v>43.167409999999997</v>
      </c>
      <c r="F544" s="34">
        <f>Source!AL356+Source!AM356+Source!AO356</f>
        <v>30.67</v>
      </c>
      <c r="G544" s="35" t="s">
        <v>6</v>
      </c>
      <c r="H544" s="36">
        <f>ROUND(Source!AC356*Source!I356, 2)+ROUND(Source!AD356*Source!I356, 2)+ROUND(Source!AF356*Source!I356, 2)</f>
        <v>1323.94</v>
      </c>
      <c r="I544" s="37"/>
      <c r="J544" s="37">
        <f>IF(Source!BC356&lt;&gt; 0, Source!BC356, 1)</f>
        <v>1</v>
      </c>
      <c r="K544" s="36">
        <f>Source!O356</f>
        <v>1323.94</v>
      </c>
      <c r="L544" s="38"/>
      <c r="S544">
        <f>ROUND((Source!FX356/100)*((ROUND(Source!AF356*Source!I356, 2)+ROUND(Source!AE356*Source!I356, 2))), 2)</f>
        <v>0</v>
      </c>
      <c r="T544">
        <f>Source!X356</f>
        <v>0</v>
      </c>
      <c r="U544">
        <f>ROUND((Source!FY356/100)*((ROUND(Source!AF356*Source!I356, 2)+ROUND(Source!AE356*Source!I356, 2))), 2)</f>
        <v>0</v>
      </c>
      <c r="V544">
        <f>Source!Y356</f>
        <v>0</v>
      </c>
      <c r="W544">
        <f>IF(Source!BI356&lt;=1,H544, 0)</f>
        <v>1323.94</v>
      </c>
      <c r="X544">
        <f>IF(Source!BI356=2,H544, 0)</f>
        <v>0</v>
      </c>
      <c r="Y544">
        <f>IF(Source!BI356=3,H544, 0)</f>
        <v>0</v>
      </c>
      <c r="Z544">
        <f>IF(Source!BI356=4,H544, 0)</f>
        <v>0</v>
      </c>
    </row>
    <row r="545" spans="1:26" ht="15" x14ac:dyDescent="0.25">
      <c r="G545" s="49">
        <f>H536+H537+H539+H540+H541+SUM(H543:H544)</f>
        <v>8838.61</v>
      </c>
      <c r="H545" s="49"/>
      <c r="J545" s="49">
        <f>K536+K537+K539+K540+K541+SUM(K543:K544)</f>
        <v>8852.07</v>
      </c>
      <c r="K545" s="49"/>
      <c r="L545" s="39">
        <f>Source!U352</f>
        <v>204.14532303000001</v>
      </c>
      <c r="O545" s="21">
        <f>G545</f>
        <v>8838.61</v>
      </c>
      <c r="P545" s="21">
        <f>J545</f>
        <v>8852.07</v>
      </c>
      <c r="Q545" s="21">
        <f>L545</f>
        <v>204.14532303000001</v>
      </c>
      <c r="W545">
        <f>IF(Source!BI352&lt;=1,H536+H537+H539+H540+H541, 0)</f>
        <v>6311.32</v>
      </c>
      <c r="X545">
        <f>IF(Source!BI352=2,H536+H537+H539+H540+H541, 0)</f>
        <v>0</v>
      </c>
      <c r="Y545">
        <f>IF(Source!BI352=3,H536+H537+H539+H540+H541, 0)</f>
        <v>0</v>
      </c>
      <c r="Z545">
        <f>IF(Source!BI352=4,H536+H537+H539+H540+H541, 0)</f>
        <v>0</v>
      </c>
    </row>
    <row r="546" spans="1:26" ht="42.75" x14ac:dyDescent="0.2">
      <c r="A546" s="42" t="str">
        <f>Source!E358</f>
        <v>52</v>
      </c>
      <c r="B546" s="43" t="str">
        <f>Source!F358</f>
        <v>15-04-007-02</v>
      </c>
      <c r="C546" s="43" t="str">
        <f>Source!G358</f>
        <v>Окраска водно-дисперсионными акриловыми составами улучшенная по штукатурке потолков</v>
      </c>
      <c r="D546" s="24" t="str">
        <f>Source!H358</f>
        <v>100 м2</v>
      </c>
      <c r="E546" s="11">
        <f>Source!I358</f>
        <v>1.04</v>
      </c>
      <c r="F546" s="25">
        <f>Source!AL358+Source!AM358+Source!AO358</f>
        <v>1249.83</v>
      </c>
      <c r="G546" s="26"/>
      <c r="H546" s="27"/>
      <c r="I546" s="26" t="str">
        <f>Source!BO358</f>
        <v/>
      </c>
      <c r="J546" s="26"/>
      <c r="K546" s="27"/>
      <c r="L546" s="28"/>
      <c r="S546">
        <f>ROUND((Source!FX358/100)*((ROUND(Source!AF358*Source!I358, 2)+ROUND(Source!AE358*Source!I358, 2))), 2)</f>
        <v>843.6</v>
      </c>
      <c r="T546">
        <f>Source!X358</f>
        <v>848.07</v>
      </c>
      <c r="U546">
        <f>ROUND((Source!FY358/100)*((ROUND(Source!AF358*Source!I358, 2)+ROUND(Source!AE358*Source!I358, 2))), 2)</f>
        <v>417.34</v>
      </c>
      <c r="V546">
        <f>Source!Y358</f>
        <v>419.57</v>
      </c>
    </row>
    <row r="547" spans="1:26" x14ac:dyDescent="0.2">
      <c r="C547" s="20" t="str">
        <f>"Объем: "&amp;Source!I358&amp;"=104/"&amp;"100"</f>
        <v>Объем: 1,04=104/100</v>
      </c>
    </row>
    <row r="548" spans="1:26" ht="14.25" x14ac:dyDescent="0.2">
      <c r="A548" s="42"/>
      <c r="B548" s="43"/>
      <c r="C548" s="43" t="s">
        <v>728</v>
      </c>
      <c r="D548" s="24"/>
      <c r="E548" s="11"/>
      <c r="F548" s="25">
        <f>Source!AO358</f>
        <v>550.62</v>
      </c>
      <c r="G548" s="26" t="str">
        <f>Source!DG358</f>
        <v>)*1,15)*1,35</v>
      </c>
      <c r="H548" s="27">
        <f>ROUND(Source!AF358*Source!I358, 2)</f>
        <v>889.03</v>
      </c>
      <c r="I548" s="26"/>
      <c r="J548" s="26">
        <f>IF(Source!BA358&lt;&gt; 0, Source!BA358, 1)</f>
        <v>1</v>
      </c>
      <c r="K548" s="27">
        <f>Source!S358</f>
        <v>889.03</v>
      </c>
      <c r="L548" s="28"/>
      <c r="R548">
        <f>H548</f>
        <v>889.03</v>
      </c>
    </row>
    <row r="549" spans="1:26" ht="14.25" x14ac:dyDescent="0.2">
      <c r="A549" s="42"/>
      <c r="B549" s="43"/>
      <c r="C549" s="43" t="s">
        <v>307</v>
      </c>
      <c r="D549" s="24"/>
      <c r="E549" s="11"/>
      <c r="F549" s="25">
        <f>Source!AM358</f>
        <v>11.06</v>
      </c>
      <c r="G549" s="26" t="str">
        <f>Source!DE358</f>
        <v>)*1,25)*1,35</v>
      </c>
      <c r="H549" s="27">
        <f>ROUND(Source!AD358*Source!I358, 2)</f>
        <v>19.41</v>
      </c>
      <c r="I549" s="26"/>
      <c r="J549" s="26">
        <f>IF(Source!BB358&lt;&gt; 0, Source!BB358, 1)</f>
        <v>1</v>
      </c>
      <c r="K549" s="27">
        <f>Source!Q358</f>
        <v>19.41</v>
      </c>
      <c r="L549" s="28"/>
    </row>
    <row r="550" spans="1:26" ht="14.25" x14ac:dyDescent="0.2">
      <c r="A550" s="42"/>
      <c r="B550" s="43"/>
      <c r="C550" s="43" t="s">
        <v>729</v>
      </c>
      <c r="D550" s="24"/>
      <c r="E550" s="11"/>
      <c r="F550" s="25">
        <f>Source!AN358</f>
        <v>2.09</v>
      </c>
      <c r="G550" s="26" t="str">
        <f>Source!DF358</f>
        <v>)*1,25)*1,35</v>
      </c>
      <c r="H550" s="29">
        <f>ROUND(Source!AE358*Source!I358, 2)</f>
        <v>3.67</v>
      </c>
      <c r="I550" s="26"/>
      <c r="J550" s="26">
        <f>IF(Source!BS358&lt;&gt; 0, Source!BS358, 1)</f>
        <v>1</v>
      </c>
      <c r="K550" s="29">
        <f>Source!R358</f>
        <v>3.67</v>
      </c>
      <c r="L550" s="28"/>
      <c r="R550">
        <f>H550</f>
        <v>3.67</v>
      </c>
    </row>
    <row r="551" spans="1:26" ht="14.25" x14ac:dyDescent="0.2">
      <c r="A551" s="42"/>
      <c r="B551" s="43"/>
      <c r="C551" s="43" t="s">
        <v>735</v>
      </c>
      <c r="D551" s="24"/>
      <c r="E551" s="11"/>
      <c r="F551" s="25">
        <f>Source!AL358</f>
        <v>688.15</v>
      </c>
      <c r="G551" s="26" t="str">
        <f>Source!DD358</f>
        <v/>
      </c>
      <c r="H551" s="27">
        <f>ROUND(Source!AC358*Source!I358, 2)</f>
        <v>715.68</v>
      </c>
      <c r="I551" s="26"/>
      <c r="J551" s="26">
        <f>IF(Source!BC358&lt;&gt; 0, Source!BC358, 1)</f>
        <v>1</v>
      </c>
      <c r="K551" s="27">
        <f>Source!P358</f>
        <v>715.68</v>
      </c>
      <c r="L551" s="28"/>
    </row>
    <row r="552" spans="1:26" ht="14.25" x14ac:dyDescent="0.2">
      <c r="A552" s="42"/>
      <c r="B552" s="43"/>
      <c r="C552" s="43" t="s">
        <v>730</v>
      </c>
      <c r="D552" s="24" t="s">
        <v>731</v>
      </c>
      <c r="E552" s="11">
        <f>Source!BZ358</f>
        <v>105</v>
      </c>
      <c r="F552" s="50" t="str">
        <f>CONCATENATE(" )", Source!DL358, Source!FT358, "=", Source!FX358)</f>
        <v xml:space="preserve"> )*0,9=94,5</v>
      </c>
      <c r="G552" s="51"/>
      <c r="H552" s="27">
        <f>SUM(S546:S556)</f>
        <v>843.6</v>
      </c>
      <c r="I552" s="30"/>
      <c r="J552" s="23">
        <f>Source!AT358</f>
        <v>95</v>
      </c>
      <c r="K552" s="27">
        <f>SUM(T546:T556)</f>
        <v>848.07</v>
      </c>
      <c r="L552" s="28"/>
    </row>
    <row r="553" spans="1:26" ht="14.25" x14ac:dyDescent="0.2">
      <c r="A553" s="42"/>
      <c r="B553" s="43"/>
      <c r="C553" s="43" t="s">
        <v>732</v>
      </c>
      <c r="D553" s="24" t="s">
        <v>731</v>
      </c>
      <c r="E553" s="11">
        <f>Source!CA358</f>
        <v>55</v>
      </c>
      <c r="F553" s="50" t="str">
        <f>CONCATENATE(" )", Source!DM358, Source!FU358, "=", Source!FY358)</f>
        <v xml:space="preserve"> )*0,85=46,75</v>
      </c>
      <c r="G553" s="51"/>
      <c r="H553" s="27">
        <f>SUM(U546:U556)</f>
        <v>417.34</v>
      </c>
      <c r="I553" s="30"/>
      <c r="J553" s="23">
        <f>Source!AU358</f>
        <v>47</v>
      </c>
      <c r="K553" s="27">
        <f>SUM(V546:V556)</f>
        <v>419.57</v>
      </c>
      <c r="L553" s="28"/>
    </row>
    <row r="554" spans="1:26" ht="14.25" x14ac:dyDescent="0.2">
      <c r="A554" s="42"/>
      <c r="B554" s="43"/>
      <c r="C554" s="43" t="s">
        <v>733</v>
      </c>
      <c r="D554" s="24" t="s">
        <v>734</v>
      </c>
      <c r="E554" s="11">
        <f>Source!AQ358</f>
        <v>63</v>
      </c>
      <c r="F554" s="25"/>
      <c r="G554" s="26" t="str">
        <f>Source!DI358</f>
        <v>)*1,15)*1,35</v>
      </c>
      <c r="H554" s="27"/>
      <c r="I554" s="26"/>
      <c r="J554" s="26"/>
      <c r="K554" s="27"/>
      <c r="L554" s="31">
        <f>Source!U358</f>
        <v>101.71979999999999</v>
      </c>
    </row>
    <row r="555" spans="1:26" ht="42.75" x14ac:dyDescent="0.2">
      <c r="A555" s="42" t="str">
        <f>Source!E360</f>
        <v>52,1</v>
      </c>
      <c r="B555" s="43" t="str">
        <f>Source!F360</f>
        <v>14.3.02.01-0015</v>
      </c>
      <c r="C555" s="43" t="str">
        <f>Source!G360</f>
        <v>Краска акриловая Alpina ULTRAWEISS, CAPAROL водно-дисперсионная</v>
      </c>
      <c r="D555" s="24" t="str">
        <f>Source!H360</f>
        <v>т</v>
      </c>
      <c r="E555" s="11">
        <f>Source!I360</f>
        <v>3.4320000000000003E-2</v>
      </c>
      <c r="F555" s="25">
        <f>Source!AL360+Source!AM360+Source!AO360</f>
        <v>13287.69</v>
      </c>
      <c r="G555" s="41" t="s">
        <v>6</v>
      </c>
      <c r="H555" s="27">
        <f>ROUND(Source!AC360*Source!I360, 2)+ROUND(Source!AD360*Source!I360, 2)+ROUND(Source!AF360*Source!I360, 2)</f>
        <v>456.03</v>
      </c>
      <c r="I555" s="26"/>
      <c r="J555" s="26">
        <f>IF(Source!BC360&lt;&gt; 0, Source!BC360, 1)</f>
        <v>1</v>
      </c>
      <c r="K555" s="27">
        <f>Source!O360</f>
        <v>456.03</v>
      </c>
      <c r="L555" s="28"/>
      <c r="S555">
        <f>ROUND((Source!FX360/100)*((ROUND(Source!AF360*Source!I360, 2)+ROUND(Source!AE360*Source!I360, 2))), 2)</f>
        <v>0</v>
      </c>
      <c r="T555">
        <f>Source!X360</f>
        <v>0</v>
      </c>
      <c r="U555">
        <f>ROUND((Source!FY360/100)*((ROUND(Source!AF360*Source!I360, 2)+ROUND(Source!AE360*Source!I360, 2))), 2)</f>
        <v>0</v>
      </c>
      <c r="V555">
        <f>Source!Y360</f>
        <v>0</v>
      </c>
      <c r="W555">
        <f>IF(Source!BI360&lt;=1,H555, 0)</f>
        <v>456.03</v>
      </c>
      <c r="X555">
        <f>IF(Source!BI360=2,H555, 0)</f>
        <v>0</v>
      </c>
      <c r="Y555">
        <f>IF(Source!BI360=3,H555, 0)</f>
        <v>0</v>
      </c>
      <c r="Z555">
        <f>IF(Source!BI360=4,H555, 0)</f>
        <v>0</v>
      </c>
    </row>
    <row r="556" spans="1:26" ht="28.5" x14ac:dyDescent="0.2">
      <c r="A556" s="44" t="str">
        <f>Source!E362</f>
        <v>52,2</v>
      </c>
      <c r="B556" s="45" t="str">
        <f>Source!F362</f>
        <v>14.4.01.02-0023</v>
      </c>
      <c r="C556" s="45" t="str">
        <f>Source!G362</f>
        <v>Грунтовка акриловая CAPASOL, CAPAROL</v>
      </c>
      <c r="D556" s="32" t="str">
        <f>Source!H362</f>
        <v>л</v>
      </c>
      <c r="E556" s="33">
        <f>Source!I362</f>
        <v>16.327999999999999</v>
      </c>
      <c r="F556" s="34">
        <f>Source!AL362+Source!AM362+Source!AO362</f>
        <v>30.67</v>
      </c>
      <c r="G556" s="35" t="s">
        <v>6</v>
      </c>
      <c r="H556" s="36">
        <f>ROUND(Source!AC362*Source!I362, 2)+ROUND(Source!AD362*Source!I362, 2)+ROUND(Source!AF362*Source!I362, 2)</f>
        <v>500.78</v>
      </c>
      <c r="I556" s="37"/>
      <c r="J556" s="37">
        <f>IF(Source!BC362&lt;&gt; 0, Source!BC362, 1)</f>
        <v>1</v>
      </c>
      <c r="K556" s="36">
        <f>Source!O362</f>
        <v>500.78</v>
      </c>
      <c r="L556" s="38"/>
      <c r="S556">
        <f>ROUND((Source!FX362/100)*((ROUND(Source!AF362*Source!I362, 2)+ROUND(Source!AE362*Source!I362, 2))), 2)</f>
        <v>0</v>
      </c>
      <c r="T556">
        <f>Source!X362</f>
        <v>0</v>
      </c>
      <c r="U556">
        <f>ROUND((Source!FY362/100)*((ROUND(Source!AF362*Source!I362, 2)+ROUND(Source!AE362*Source!I362, 2))), 2)</f>
        <v>0</v>
      </c>
      <c r="V556">
        <f>Source!Y362</f>
        <v>0</v>
      </c>
      <c r="W556">
        <f>IF(Source!BI362&lt;=1,H556, 0)</f>
        <v>500.78</v>
      </c>
      <c r="X556">
        <f>IF(Source!BI362=2,H556, 0)</f>
        <v>0</v>
      </c>
      <c r="Y556">
        <f>IF(Source!BI362=3,H556, 0)</f>
        <v>0</v>
      </c>
      <c r="Z556">
        <f>IF(Source!BI362=4,H556, 0)</f>
        <v>0</v>
      </c>
    </row>
    <row r="557" spans="1:26" ht="15" x14ac:dyDescent="0.25">
      <c r="G557" s="49">
        <f>H548+H549+H551+H552+H553+SUM(H555:H556)</f>
        <v>3841.87</v>
      </c>
      <c r="H557" s="49"/>
      <c r="J557" s="49">
        <f>K548+K549+K551+K552+K553+SUM(K555:K556)</f>
        <v>3848.57</v>
      </c>
      <c r="K557" s="49"/>
      <c r="L557" s="39">
        <f>Source!U358</f>
        <v>101.71979999999999</v>
      </c>
      <c r="O557" s="21">
        <f>G557</f>
        <v>3841.87</v>
      </c>
      <c r="P557" s="21">
        <f>J557</f>
        <v>3848.57</v>
      </c>
      <c r="Q557" s="21">
        <f>L557</f>
        <v>101.71979999999999</v>
      </c>
      <c r="W557">
        <f>IF(Source!BI358&lt;=1,H548+H549+H551+H552+H553, 0)</f>
        <v>2885.06</v>
      </c>
      <c r="X557">
        <f>IF(Source!BI358=2,H548+H549+H551+H552+H553, 0)</f>
        <v>0</v>
      </c>
      <c r="Y557">
        <f>IF(Source!BI358=3,H548+H549+H551+H552+H553, 0)</f>
        <v>0</v>
      </c>
      <c r="Z557">
        <f>IF(Source!BI358=4,H548+H549+H551+H552+H553, 0)</f>
        <v>0</v>
      </c>
    </row>
    <row r="558" spans="1:26" ht="28.5" x14ac:dyDescent="0.2">
      <c r="A558" s="42" t="str">
        <f>Source!E364</f>
        <v>53</v>
      </c>
      <c r="B558" s="43" t="str">
        <f>Source!F364</f>
        <v>15-04-025-08</v>
      </c>
      <c r="C558" s="43" t="str">
        <f>Source!G364</f>
        <v>Улучшенная окраска масляными составами по штукатурке стен</v>
      </c>
      <c r="D558" s="24" t="str">
        <f>Source!H364</f>
        <v>100 м2</v>
      </c>
      <c r="E558" s="11">
        <f>Source!I364</f>
        <v>0.04</v>
      </c>
      <c r="F558" s="25">
        <f>Source!AL364+Source!AM364+Source!AO364</f>
        <v>1169.1400000000001</v>
      </c>
      <c r="G558" s="26"/>
      <c r="H558" s="27"/>
      <c r="I558" s="26" t="str">
        <f>Source!BO364</f>
        <v/>
      </c>
      <c r="J558" s="26"/>
      <c r="K558" s="27"/>
      <c r="L558" s="28"/>
      <c r="S558">
        <f>ROUND((Source!FX364/100)*((ROUND(Source!AF364*Source!I364, 2)+ROUND(Source!AE364*Source!I364, 2))), 2)</f>
        <v>27.24</v>
      </c>
      <c r="T558">
        <f>Source!X364</f>
        <v>27.39</v>
      </c>
      <c r="U558">
        <f>ROUND((Source!FY364/100)*((ROUND(Source!AF364*Source!I364, 2)+ROUND(Source!AE364*Source!I364, 2))), 2)</f>
        <v>13.48</v>
      </c>
      <c r="V558">
        <f>Source!Y364</f>
        <v>13.55</v>
      </c>
    </row>
    <row r="559" spans="1:26" x14ac:dyDescent="0.2">
      <c r="C559" s="20" t="str">
        <f>"Объем: "&amp;Source!I364&amp;"=4/"&amp;"100"</f>
        <v>Объем: 0,04=4/100</v>
      </c>
    </row>
    <row r="560" spans="1:26" ht="14.25" x14ac:dyDescent="0.2">
      <c r="A560" s="42"/>
      <c r="B560" s="43"/>
      <c r="C560" s="43" t="s">
        <v>728</v>
      </c>
      <c r="D560" s="24"/>
      <c r="E560" s="11"/>
      <c r="F560" s="25">
        <f>Source!AO364</f>
        <v>462.66</v>
      </c>
      <c r="G560" s="26" t="str">
        <f>Source!DG364</f>
        <v>)*1,15)*1,35</v>
      </c>
      <c r="H560" s="27">
        <f>ROUND(Source!AF364*Source!I364, 2)</f>
        <v>28.73</v>
      </c>
      <c r="I560" s="26"/>
      <c r="J560" s="26">
        <f>IF(Source!BA364&lt;&gt; 0, Source!BA364, 1)</f>
        <v>1</v>
      </c>
      <c r="K560" s="27">
        <f>Source!S364</f>
        <v>28.73</v>
      </c>
      <c r="L560" s="28"/>
      <c r="R560">
        <f>H560</f>
        <v>28.73</v>
      </c>
    </row>
    <row r="561" spans="1:26" ht="14.25" x14ac:dyDescent="0.2">
      <c r="A561" s="42"/>
      <c r="B561" s="43"/>
      <c r="C561" s="43" t="s">
        <v>307</v>
      </c>
      <c r="D561" s="24"/>
      <c r="E561" s="11"/>
      <c r="F561" s="25">
        <f>Source!AM364</f>
        <v>7.54</v>
      </c>
      <c r="G561" s="26" t="str">
        <f>Source!DE364</f>
        <v>)*1,25)*1,35</v>
      </c>
      <c r="H561" s="27">
        <f>ROUND(Source!AD364*Source!I364, 2)</f>
        <v>0.51</v>
      </c>
      <c r="I561" s="26"/>
      <c r="J561" s="26">
        <f>IF(Source!BB364&lt;&gt; 0, Source!BB364, 1)</f>
        <v>1</v>
      </c>
      <c r="K561" s="27">
        <f>Source!Q364</f>
        <v>0.51</v>
      </c>
      <c r="L561" s="28"/>
    </row>
    <row r="562" spans="1:26" ht="14.25" x14ac:dyDescent="0.2">
      <c r="A562" s="42"/>
      <c r="B562" s="43"/>
      <c r="C562" s="43" t="s">
        <v>729</v>
      </c>
      <c r="D562" s="24"/>
      <c r="E562" s="11"/>
      <c r="F562" s="25">
        <f>Source!AN364</f>
        <v>1.42</v>
      </c>
      <c r="G562" s="26" t="str">
        <f>Source!DF364</f>
        <v>)*1,25)*1,35</v>
      </c>
      <c r="H562" s="29">
        <f>ROUND(Source!AE364*Source!I364, 2)</f>
        <v>0.1</v>
      </c>
      <c r="I562" s="26"/>
      <c r="J562" s="26">
        <f>IF(Source!BS364&lt;&gt; 0, Source!BS364, 1)</f>
        <v>1</v>
      </c>
      <c r="K562" s="29">
        <f>Source!R364</f>
        <v>0.1</v>
      </c>
      <c r="L562" s="28"/>
      <c r="R562">
        <f>H562</f>
        <v>0.1</v>
      </c>
    </row>
    <row r="563" spans="1:26" ht="14.25" x14ac:dyDescent="0.2">
      <c r="A563" s="42"/>
      <c r="B563" s="43"/>
      <c r="C563" s="43" t="s">
        <v>735</v>
      </c>
      <c r="D563" s="24"/>
      <c r="E563" s="11"/>
      <c r="F563" s="25">
        <f>Source!AL364</f>
        <v>698.94</v>
      </c>
      <c r="G563" s="26" t="str">
        <f>Source!DD364</f>
        <v/>
      </c>
      <c r="H563" s="27">
        <f>ROUND(Source!AC364*Source!I364, 2)</f>
        <v>27.96</v>
      </c>
      <c r="I563" s="26"/>
      <c r="J563" s="26">
        <f>IF(Source!BC364&lt;&gt; 0, Source!BC364, 1)</f>
        <v>1</v>
      </c>
      <c r="K563" s="27">
        <f>Source!P364</f>
        <v>27.96</v>
      </c>
      <c r="L563" s="28"/>
    </row>
    <row r="564" spans="1:26" ht="14.25" x14ac:dyDescent="0.2">
      <c r="A564" s="42"/>
      <c r="B564" s="43"/>
      <c r="C564" s="43" t="s">
        <v>730</v>
      </c>
      <c r="D564" s="24" t="s">
        <v>731</v>
      </c>
      <c r="E564" s="11">
        <f>Source!BZ364</f>
        <v>105</v>
      </c>
      <c r="F564" s="50" t="str">
        <f>CONCATENATE(" )", Source!DL364, Source!FT364, "=", Source!FX364)</f>
        <v xml:space="preserve"> )*0,9=94,5</v>
      </c>
      <c r="G564" s="51"/>
      <c r="H564" s="27">
        <f>SUM(S558:S567)</f>
        <v>27.24</v>
      </c>
      <c r="I564" s="30"/>
      <c r="J564" s="23">
        <f>Source!AT364</f>
        <v>95</v>
      </c>
      <c r="K564" s="27">
        <f>SUM(T558:T567)</f>
        <v>27.39</v>
      </c>
      <c r="L564" s="28"/>
    </row>
    <row r="565" spans="1:26" ht="14.25" x14ac:dyDescent="0.2">
      <c r="A565" s="42"/>
      <c r="B565" s="43"/>
      <c r="C565" s="43" t="s">
        <v>732</v>
      </c>
      <c r="D565" s="24" t="s">
        <v>731</v>
      </c>
      <c r="E565" s="11">
        <f>Source!CA364</f>
        <v>55</v>
      </c>
      <c r="F565" s="50" t="str">
        <f>CONCATENATE(" )", Source!DM364, Source!FU364, "=", Source!FY364)</f>
        <v xml:space="preserve"> )*0,85=46,75</v>
      </c>
      <c r="G565" s="51"/>
      <c r="H565" s="27">
        <f>SUM(U558:U567)</f>
        <v>13.48</v>
      </c>
      <c r="I565" s="30"/>
      <c r="J565" s="23">
        <f>Source!AU364</f>
        <v>47</v>
      </c>
      <c r="K565" s="27">
        <f>SUM(V558:V567)</f>
        <v>13.55</v>
      </c>
      <c r="L565" s="28"/>
    </row>
    <row r="566" spans="1:26" ht="14.25" x14ac:dyDescent="0.2">
      <c r="A566" s="42"/>
      <c r="B566" s="43"/>
      <c r="C566" s="43" t="s">
        <v>733</v>
      </c>
      <c r="D566" s="24" t="s">
        <v>734</v>
      </c>
      <c r="E566" s="11">
        <f>Source!AQ364</f>
        <v>51.01</v>
      </c>
      <c r="F566" s="25"/>
      <c r="G566" s="26" t="str">
        <f>Source!DI364</f>
        <v>)*1,15)*1,35</v>
      </c>
      <c r="H566" s="27"/>
      <c r="I566" s="26"/>
      <c r="J566" s="26"/>
      <c r="K566" s="27"/>
      <c r="L566" s="31">
        <f>Source!U364</f>
        <v>3.1677210000000002</v>
      </c>
    </row>
    <row r="567" spans="1:26" ht="42.75" x14ac:dyDescent="0.2">
      <c r="A567" s="44" t="str">
        <f>Source!E366</f>
        <v>53,1</v>
      </c>
      <c r="B567" s="45" t="str">
        <f>Source!F366</f>
        <v>14.4.02.04-0101</v>
      </c>
      <c r="C567" s="45" t="str">
        <f>Source!G366</f>
        <v>Краски для внутренних работ масляные готовые к применению МА-15 БИО</v>
      </c>
      <c r="D567" s="32" t="str">
        <f>Source!H366</f>
        <v>т</v>
      </c>
      <c r="E567" s="33">
        <f>Source!I366</f>
        <v>7.3499999999999998E-4</v>
      </c>
      <c r="F567" s="34">
        <f>Source!AL366+Source!AM366+Source!AO366</f>
        <v>42508.19</v>
      </c>
      <c r="G567" s="35" t="s">
        <v>6</v>
      </c>
      <c r="H567" s="36">
        <f>ROUND(Source!AC366*Source!I366, 2)+ROUND(Source!AD366*Source!I366, 2)+ROUND(Source!AF366*Source!I366, 2)</f>
        <v>31.24</v>
      </c>
      <c r="I567" s="37"/>
      <c r="J567" s="37">
        <f>IF(Source!BC366&lt;&gt; 0, Source!BC366, 1)</f>
        <v>1</v>
      </c>
      <c r="K567" s="36">
        <f>Source!O366</f>
        <v>31.24</v>
      </c>
      <c r="L567" s="38"/>
      <c r="S567">
        <f>ROUND((Source!FX366/100)*((ROUND(Source!AF366*Source!I366, 2)+ROUND(Source!AE366*Source!I366, 2))), 2)</f>
        <v>0</v>
      </c>
      <c r="T567">
        <f>Source!X366</f>
        <v>0</v>
      </c>
      <c r="U567">
        <f>ROUND((Source!FY366/100)*((ROUND(Source!AF366*Source!I366, 2)+ROUND(Source!AE366*Source!I366, 2))), 2)</f>
        <v>0</v>
      </c>
      <c r="V567">
        <f>Source!Y366</f>
        <v>0</v>
      </c>
      <c r="W567">
        <f>IF(Source!BI366&lt;=1,H567, 0)</f>
        <v>31.24</v>
      </c>
      <c r="X567">
        <f>IF(Source!BI366=2,H567, 0)</f>
        <v>0</v>
      </c>
      <c r="Y567">
        <f>IF(Source!BI366=3,H567, 0)</f>
        <v>0</v>
      </c>
      <c r="Z567">
        <f>IF(Source!BI366=4,H567, 0)</f>
        <v>0</v>
      </c>
    </row>
    <row r="568" spans="1:26" ht="15" x14ac:dyDescent="0.25">
      <c r="G568" s="49">
        <f>H560+H561+H563+H564+H565+SUM(H567:H567)</f>
        <v>129.16</v>
      </c>
      <c r="H568" s="49"/>
      <c r="J568" s="49">
        <f>K560+K561+K563+K564+K565+SUM(K567:K567)</f>
        <v>129.38</v>
      </c>
      <c r="K568" s="49"/>
      <c r="L568" s="39">
        <f>Source!U364</f>
        <v>3.1677210000000002</v>
      </c>
      <c r="O568" s="21">
        <f>G568</f>
        <v>129.16</v>
      </c>
      <c r="P568" s="21">
        <f>J568</f>
        <v>129.38</v>
      </c>
      <c r="Q568" s="21">
        <f>L568</f>
        <v>3.1677210000000002</v>
      </c>
      <c r="W568">
        <f>IF(Source!BI364&lt;=1,H560+H561+H563+H564+H565, 0)</f>
        <v>97.92</v>
      </c>
      <c r="X568">
        <f>IF(Source!BI364=2,H560+H561+H563+H564+H565, 0)</f>
        <v>0</v>
      </c>
      <c r="Y568">
        <f>IF(Source!BI364=3,H560+H561+H563+H564+H565, 0)</f>
        <v>0</v>
      </c>
      <c r="Z568">
        <f>IF(Source!BI364=4,H560+H561+H563+H564+H565, 0)</f>
        <v>0</v>
      </c>
    </row>
    <row r="569" spans="1:26" ht="42.75" x14ac:dyDescent="0.2">
      <c r="A569" s="42" t="str">
        <f>Source!E368</f>
        <v>54</v>
      </c>
      <c r="B569" s="43" t="str">
        <f>Source!F368</f>
        <v>62-35-2</v>
      </c>
      <c r="C569" s="43" t="str">
        <f>Source!G368</f>
        <v>Окраска масляными составами ранее окрашенных металлических решеток и оград без рельефа за 2 раза</v>
      </c>
      <c r="D569" s="24" t="str">
        <f>Source!H368</f>
        <v>100 м2</v>
      </c>
      <c r="E569" s="11">
        <f>Source!I368</f>
        <v>0.11</v>
      </c>
      <c r="F569" s="25">
        <f>Source!AL368+Source!AM368+Source!AO368</f>
        <v>817</v>
      </c>
      <c r="G569" s="26"/>
      <c r="H569" s="27"/>
      <c r="I569" s="26" t="str">
        <f>Source!BO368</f>
        <v/>
      </c>
      <c r="J569" s="26"/>
      <c r="K569" s="27"/>
      <c r="L569" s="28"/>
      <c r="S569">
        <f>ROUND((Source!FX368/100)*((ROUND(Source!AF368*Source!I368, 2)+ROUND(Source!AE368*Source!I368, 2))), 2)</f>
        <v>70.61</v>
      </c>
      <c r="T569">
        <f>Source!X368</f>
        <v>70.61</v>
      </c>
      <c r="U569">
        <f>ROUND((Source!FY368/100)*((ROUND(Source!AF368*Source!I368, 2)+ROUND(Source!AE368*Source!I368, 2))), 2)</f>
        <v>44.13</v>
      </c>
      <c r="V569">
        <f>Source!Y368</f>
        <v>44.13</v>
      </c>
    </row>
    <row r="570" spans="1:26" x14ac:dyDescent="0.2">
      <c r="C570" s="20" t="str">
        <f>"Объем: "&amp;Source!I368&amp;"=11/"&amp;"100"</f>
        <v>Объем: 0,11=11/100</v>
      </c>
    </row>
    <row r="571" spans="1:26" ht="14.25" x14ac:dyDescent="0.2">
      <c r="A571" s="42"/>
      <c r="B571" s="43"/>
      <c r="C571" s="43" t="s">
        <v>728</v>
      </c>
      <c r="D571" s="24"/>
      <c r="E571" s="11"/>
      <c r="F571" s="25">
        <f>Source!AO368</f>
        <v>697.51</v>
      </c>
      <c r="G571" s="26" t="str">
        <f>Source!DG368</f>
        <v>)*1,15</v>
      </c>
      <c r="H571" s="27">
        <f>ROUND(Source!AF368*Source!I368, 2)</f>
        <v>88.24</v>
      </c>
      <c r="I571" s="26"/>
      <c r="J571" s="26">
        <f>IF(Source!BA368&lt;&gt; 0, Source!BA368, 1)</f>
        <v>1</v>
      </c>
      <c r="K571" s="27">
        <f>Source!S368</f>
        <v>88.24</v>
      </c>
      <c r="L571" s="28"/>
      <c r="R571">
        <f>H571</f>
        <v>88.24</v>
      </c>
    </row>
    <row r="572" spans="1:26" ht="14.25" x14ac:dyDescent="0.2">
      <c r="A572" s="42"/>
      <c r="B572" s="43"/>
      <c r="C572" s="43" t="s">
        <v>307</v>
      </c>
      <c r="D572" s="24"/>
      <c r="E572" s="11"/>
      <c r="F572" s="25">
        <f>Source!AM368</f>
        <v>0.66</v>
      </c>
      <c r="G572" s="26" t="str">
        <f>Source!DE368</f>
        <v>)*1,15</v>
      </c>
      <c r="H572" s="27">
        <f>ROUND(Source!AD368*Source!I368, 2)</f>
        <v>0.08</v>
      </c>
      <c r="I572" s="26"/>
      <c r="J572" s="26">
        <f>IF(Source!BB368&lt;&gt; 0, Source!BB368, 1)</f>
        <v>1</v>
      </c>
      <c r="K572" s="27">
        <f>Source!Q368</f>
        <v>0.08</v>
      </c>
      <c r="L572" s="28"/>
    </row>
    <row r="573" spans="1:26" ht="14.25" x14ac:dyDescent="0.2">
      <c r="A573" s="42"/>
      <c r="B573" s="43"/>
      <c r="C573" s="43" t="s">
        <v>729</v>
      </c>
      <c r="D573" s="24"/>
      <c r="E573" s="11"/>
      <c r="F573" s="25">
        <f>Source!AN368</f>
        <v>0.12</v>
      </c>
      <c r="G573" s="26" t="str">
        <f>Source!DF368</f>
        <v>)*1,15</v>
      </c>
      <c r="H573" s="29">
        <f>ROUND(Source!AE368*Source!I368, 2)</f>
        <v>0.02</v>
      </c>
      <c r="I573" s="26"/>
      <c r="J573" s="26">
        <f>IF(Source!BS368&lt;&gt; 0, Source!BS368, 1)</f>
        <v>1</v>
      </c>
      <c r="K573" s="29">
        <f>Source!R368</f>
        <v>0.02</v>
      </c>
      <c r="L573" s="28"/>
      <c r="R573">
        <f>H573</f>
        <v>0.02</v>
      </c>
    </row>
    <row r="574" spans="1:26" ht="14.25" x14ac:dyDescent="0.2">
      <c r="A574" s="42"/>
      <c r="B574" s="43"/>
      <c r="C574" s="43" t="s">
        <v>735</v>
      </c>
      <c r="D574" s="24"/>
      <c r="E574" s="11"/>
      <c r="F574" s="25">
        <f>Source!AL368</f>
        <v>118.83</v>
      </c>
      <c r="G574" s="26" t="str">
        <f>Source!DD368</f>
        <v/>
      </c>
      <c r="H574" s="27">
        <f>ROUND(Source!AC368*Source!I368, 2)</f>
        <v>13.07</v>
      </c>
      <c r="I574" s="26"/>
      <c r="J574" s="26">
        <f>IF(Source!BC368&lt;&gt; 0, Source!BC368, 1)</f>
        <v>1</v>
      </c>
      <c r="K574" s="27">
        <f>Source!P368</f>
        <v>13.07</v>
      </c>
      <c r="L574" s="28"/>
    </row>
    <row r="575" spans="1:26" ht="14.25" x14ac:dyDescent="0.2">
      <c r="A575" s="42"/>
      <c r="B575" s="43"/>
      <c r="C575" s="43" t="s">
        <v>730</v>
      </c>
      <c r="D575" s="24" t="s">
        <v>731</v>
      </c>
      <c r="E575" s="11">
        <f>Source!BZ368</f>
        <v>80</v>
      </c>
      <c r="F575" s="46"/>
      <c r="G575" s="26"/>
      <c r="H575" s="27">
        <f>SUM(S569:S578)</f>
        <v>70.61</v>
      </c>
      <c r="I575" s="30"/>
      <c r="J575" s="23">
        <f>Source!AT368</f>
        <v>80</v>
      </c>
      <c r="K575" s="27">
        <f>SUM(T569:T578)</f>
        <v>70.61</v>
      </c>
      <c r="L575" s="28"/>
    </row>
    <row r="576" spans="1:26" ht="14.25" x14ac:dyDescent="0.2">
      <c r="A576" s="42"/>
      <c r="B576" s="43"/>
      <c r="C576" s="43" t="s">
        <v>732</v>
      </c>
      <c r="D576" s="24" t="s">
        <v>731</v>
      </c>
      <c r="E576" s="11">
        <f>Source!CA368</f>
        <v>50</v>
      </c>
      <c r="F576" s="46"/>
      <c r="G576" s="26"/>
      <c r="H576" s="27">
        <f>SUM(U569:U578)</f>
        <v>44.13</v>
      </c>
      <c r="I576" s="30"/>
      <c r="J576" s="23">
        <f>Source!AU368</f>
        <v>50</v>
      </c>
      <c r="K576" s="27">
        <f>SUM(V569:V578)</f>
        <v>44.13</v>
      </c>
      <c r="L576" s="28"/>
    </row>
    <row r="577" spans="1:26" ht="14.25" x14ac:dyDescent="0.2">
      <c r="A577" s="42"/>
      <c r="B577" s="43"/>
      <c r="C577" s="43" t="s">
        <v>733</v>
      </c>
      <c r="D577" s="24" t="s">
        <v>734</v>
      </c>
      <c r="E577" s="11">
        <f>Source!AQ368</f>
        <v>80.73</v>
      </c>
      <c r="F577" s="25"/>
      <c r="G577" s="26" t="str">
        <f>Source!DI368</f>
        <v>)*1,15</v>
      </c>
      <c r="H577" s="27"/>
      <c r="I577" s="26"/>
      <c r="J577" s="26"/>
      <c r="K577" s="27"/>
      <c r="L577" s="31">
        <f>Source!U368</f>
        <v>10.212345000000001</v>
      </c>
    </row>
    <row r="578" spans="1:26" ht="42.75" x14ac:dyDescent="0.2">
      <c r="A578" s="44" t="str">
        <f>Source!E370</f>
        <v>54,1</v>
      </c>
      <c r="B578" s="45" t="str">
        <f>Source!F370</f>
        <v>14.4.02.04-0101</v>
      </c>
      <c r="C578" s="45" t="str">
        <f>Source!G370</f>
        <v>Краски для внутренних работ масляные готовые к применению МА-15 БИО</v>
      </c>
      <c r="D578" s="32" t="str">
        <f>Source!H370</f>
        <v>т</v>
      </c>
      <c r="E578" s="33">
        <f>Source!I370</f>
        <v>1.4959999999999999E-3</v>
      </c>
      <c r="F578" s="34">
        <f>Source!AL370+Source!AM370+Source!AO370</f>
        <v>42508.19</v>
      </c>
      <c r="G578" s="35" t="s">
        <v>6</v>
      </c>
      <c r="H578" s="36">
        <f>ROUND(Source!AC370*Source!I370, 2)+ROUND(Source!AD370*Source!I370, 2)+ROUND(Source!AF370*Source!I370, 2)</f>
        <v>63.59</v>
      </c>
      <c r="I578" s="37"/>
      <c r="J578" s="37">
        <f>IF(Source!BC370&lt;&gt; 0, Source!BC370, 1)</f>
        <v>1</v>
      </c>
      <c r="K578" s="36">
        <f>Source!O370</f>
        <v>63.59</v>
      </c>
      <c r="L578" s="38"/>
      <c r="S578">
        <f>ROUND((Source!FX370/100)*((ROUND(Source!AF370*Source!I370, 2)+ROUND(Source!AE370*Source!I370, 2))), 2)</f>
        <v>0</v>
      </c>
      <c r="T578">
        <f>Source!X370</f>
        <v>0</v>
      </c>
      <c r="U578">
        <f>ROUND((Source!FY370/100)*((ROUND(Source!AF370*Source!I370, 2)+ROUND(Source!AE370*Source!I370, 2))), 2)</f>
        <v>0</v>
      </c>
      <c r="V578">
        <f>Source!Y370</f>
        <v>0</v>
      </c>
      <c r="W578">
        <f>IF(Source!BI370&lt;=1,H578, 0)</f>
        <v>63.59</v>
      </c>
      <c r="X578">
        <f>IF(Source!BI370=2,H578, 0)</f>
        <v>0</v>
      </c>
      <c r="Y578">
        <f>IF(Source!BI370=3,H578, 0)</f>
        <v>0</v>
      </c>
      <c r="Z578">
        <f>IF(Source!BI370=4,H578, 0)</f>
        <v>0</v>
      </c>
    </row>
    <row r="579" spans="1:26" ht="15" x14ac:dyDescent="0.25">
      <c r="G579" s="49">
        <f>H571+H572+H574+H575+H576+SUM(H578:H578)</f>
        <v>279.72000000000003</v>
      </c>
      <c r="H579" s="49"/>
      <c r="J579" s="49">
        <f>K571+K572+K574+K575+K576+SUM(K578:K578)</f>
        <v>279.72000000000003</v>
      </c>
      <c r="K579" s="49"/>
      <c r="L579" s="39">
        <f>Source!U368</f>
        <v>10.212345000000001</v>
      </c>
      <c r="O579" s="21">
        <f>G579</f>
        <v>279.72000000000003</v>
      </c>
      <c r="P579" s="21">
        <f>J579</f>
        <v>279.72000000000003</v>
      </c>
      <c r="Q579" s="21">
        <f>L579</f>
        <v>10.212345000000001</v>
      </c>
      <c r="W579">
        <f>IF(Source!BI368&lt;=1,H571+H572+H574+H575+H576, 0)</f>
        <v>216.13</v>
      </c>
      <c r="X579">
        <f>IF(Source!BI368=2,H571+H572+H574+H575+H576, 0)</f>
        <v>0</v>
      </c>
      <c r="Y579">
        <f>IF(Source!BI368=3,H571+H572+H574+H575+H576, 0)</f>
        <v>0</v>
      </c>
      <c r="Z579">
        <f>IF(Source!BI368=4,H571+H572+H574+H575+H576, 0)</f>
        <v>0</v>
      </c>
    </row>
    <row r="580" spans="1:26" ht="42.75" x14ac:dyDescent="0.2">
      <c r="A580" s="42" t="str">
        <f>Source!E372</f>
        <v>55</v>
      </c>
      <c r="B580" s="43" t="str">
        <f>Source!F372</f>
        <v>62-32-2</v>
      </c>
      <c r="C580" s="43" t="str">
        <f>Source!G372</f>
        <v>Окраска масляными составами ранее окрашенных поверхностей труб стальных за 2 раза</v>
      </c>
      <c r="D580" s="24" t="str">
        <f>Source!H372</f>
        <v>100 м2</v>
      </c>
      <c r="E580" s="11">
        <f>Source!I372</f>
        <v>0.1</v>
      </c>
      <c r="F580" s="25">
        <f>Source!AL372+Source!AM372+Source!AO372</f>
        <v>805.43999999999994</v>
      </c>
      <c r="G580" s="26"/>
      <c r="H580" s="27"/>
      <c r="I580" s="26" t="str">
        <f>Source!BO372</f>
        <v/>
      </c>
      <c r="J580" s="26"/>
      <c r="K580" s="27"/>
      <c r="L580" s="28"/>
      <c r="S580">
        <f>ROUND((Source!FX372/100)*((ROUND(Source!AF372*Source!I372, 2)+ROUND(Source!AE372*Source!I372, 2))), 2)</f>
        <v>60</v>
      </c>
      <c r="T580">
        <f>Source!X372</f>
        <v>60</v>
      </c>
      <c r="U580">
        <f>ROUND((Source!FY372/100)*((ROUND(Source!AF372*Source!I372, 2)+ROUND(Source!AE372*Source!I372, 2))), 2)</f>
        <v>37.5</v>
      </c>
      <c r="V580">
        <f>Source!Y372</f>
        <v>37.5</v>
      </c>
    </row>
    <row r="581" spans="1:26" x14ac:dyDescent="0.2">
      <c r="C581" s="20" t="str">
        <f>"Объем: "&amp;Source!I372&amp;"=10/"&amp;"100"</f>
        <v>Объем: 0,1=10/100</v>
      </c>
    </row>
    <row r="582" spans="1:26" ht="14.25" x14ac:dyDescent="0.2">
      <c r="A582" s="42"/>
      <c r="B582" s="43"/>
      <c r="C582" s="43" t="s">
        <v>728</v>
      </c>
      <c r="D582" s="24"/>
      <c r="E582" s="11"/>
      <c r="F582" s="25">
        <f>Source!AO372</f>
        <v>652.04999999999995</v>
      </c>
      <c r="G582" s="26" t="str">
        <f>Source!DG372</f>
        <v>)*1,15</v>
      </c>
      <c r="H582" s="27">
        <f>ROUND(Source!AF372*Source!I372, 2)</f>
        <v>74.989999999999995</v>
      </c>
      <c r="I582" s="26"/>
      <c r="J582" s="26">
        <f>IF(Source!BA372&lt;&gt; 0, Source!BA372, 1)</f>
        <v>1</v>
      </c>
      <c r="K582" s="27">
        <f>Source!S372</f>
        <v>74.989999999999995</v>
      </c>
      <c r="L582" s="28"/>
      <c r="R582">
        <f>H582</f>
        <v>74.989999999999995</v>
      </c>
    </row>
    <row r="583" spans="1:26" ht="14.25" x14ac:dyDescent="0.2">
      <c r="A583" s="42"/>
      <c r="B583" s="43"/>
      <c r="C583" s="43" t="s">
        <v>307</v>
      </c>
      <c r="D583" s="24"/>
      <c r="E583" s="11"/>
      <c r="F583" s="25">
        <f>Source!AM372</f>
        <v>0.66</v>
      </c>
      <c r="G583" s="26" t="str">
        <f>Source!DE372</f>
        <v>)*1,15</v>
      </c>
      <c r="H583" s="27">
        <f>ROUND(Source!AD372*Source!I372, 2)</f>
        <v>0.08</v>
      </c>
      <c r="I583" s="26"/>
      <c r="J583" s="26">
        <f>IF(Source!BB372&lt;&gt; 0, Source!BB372, 1)</f>
        <v>1</v>
      </c>
      <c r="K583" s="27">
        <f>Source!Q372</f>
        <v>0.08</v>
      </c>
      <c r="L583" s="28"/>
    </row>
    <row r="584" spans="1:26" ht="14.25" x14ac:dyDescent="0.2">
      <c r="A584" s="42"/>
      <c r="B584" s="43"/>
      <c r="C584" s="43" t="s">
        <v>729</v>
      </c>
      <c r="D584" s="24"/>
      <c r="E584" s="11"/>
      <c r="F584" s="25">
        <f>Source!AN372</f>
        <v>0.12</v>
      </c>
      <c r="G584" s="26" t="str">
        <f>Source!DF372</f>
        <v>)*1,15</v>
      </c>
      <c r="H584" s="29">
        <f>ROUND(Source!AE372*Source!I372, 2)</f>
        <v>0.01</v>
      </c>
      <c r="I584" s="26"/>
      <c r="J584" s="26">
        <f>IF(Source!BS372&lt;&gt; 0, Source!BS372, 1)</f>
        <v>1</v>
      </c>
      <c r="K584" s="29">
        <f>Source!R372</f>
        <v>0.01</v>
      </c>
      <c r="L584" s="28"/>
      <c r="R584">
        <f>H584</f>
        <v>0.01</v>
      </c>
    </row>
    <row r="585" spans="1:26" ht="14.25" x14ac:dyDescent="0.2">
      <c r="A585" s="42"/>
      <c r="B585" s="43"/>
      <c r="C585" s="43" t="s">
        <v>735</v>
      </c>
      <c r="D585" s="24"/>
      <c r="E585" s="11"/>
      <c r="F585" s="25">
        <f>Source!AL372</f>
        <v>152.72999999999999</v>
      </c>
      <c r="G585" s="26" t="str">
        <f>Source!DD372</f>
        <v/>
      </c>
      <c r="H585" s="27">
        <f>ROUND(Source!AC372*Source!I372, 2)</f>
        <v>15.27</v>
      </c>
      <c r="I585" s="26"/>
      <c r="J585" s="26">
        <f>IF(Source!BC372&lt;&gt; 0, Source!BC372, 1)</f>
        <v>1</v>
      </c>
      <c r="K585" s="27">
        <f>Source!P372</f>
        <v>15.27</v>
      </c>
      <c r="L585" s="28"/>
    </row>
    <row r="586" spans="1:26" ht="14.25" x14ac:dyDescent="0.2">
      <c r="A586" s="42"/>
      <c r="B586" s="43"/>
      <c r="C586" s="43" t="s">
        <v>730</v>
      </c>
      <c r="D586" s="24" t="s">
        <v>731</v>
      </c>
      <c r="E586" s="11">
        <f>Source!BZ372</f>
        <v>80</v>
      </c>
      <c r="F586" s="46"/>
      <c r="G586" s="26"/>
      <c r="H586" s="27">
        <f>SUM(S580:S589)</f>
        <v>60</v>
      </c>
      <c r="I586" s="30"/>
      <c r="J586" s="23">
        <f>Source!AT372</f>
        <v>80</v>
      </c>
      <c r="K586" s="27">
        <f>SUM(T580:T589)</f>
        <v>60</v>
      </c>
      <c r="L586" s="28"/>
    </row>
    <row r="587" spans="1:26" ht="14.25" x14ac:dyDescent="0.2">
      <c r="A587" s="42"/>
      <c r="B587" s="43"/>
      <c r="C587" s="43" t="s">
        <v>732</v>
      </c>
      <c r="D587" s="24" t="s">
        <v>731</v>
      </c>
      <c r="E587" s="11">
        <f>Source!CA372</f>
        <v>50</v>
      </c>
      <c r="F587" s="46"/>
      <c r="G587" s="26"/>
      <c r="H587" s="27">
        <f>SUM(U580:U589)</f>
        <v>37.5</v>
      </c>
      <c r="I587" s="30"/>
      <c r="J587" s="23">
        <f>Source!AU372</f>
        <v>50</v>
      </c>
      <c r="K587" s="27">
        <f>SUM(V580:V589)</f>
        <v>37.5</v>
      </c>
      <c r="L587" s="28"/>
    </row>
    <row r="588" spans="1:26" ht="14.25" x14ac:dyDescent="0.2">
      <c r="A588" s="42"/>
      <c r="B588" s="43"/>
      <c r="C588" s="43" t="s">
        <v>733</v>
      </c>
      <c r="D588" s="24" t="s">
        <v>734</v>
      </c>
      <c r="E588" s="11">
        <f>Source!AQ372</f>
        <v>80.599999999999994</v>
      </c>
      <c r="F588" s="25"/>
      <c r="G588" s="26" t="str">
        <f>Source!DI372</f>
        <v>)*1,15</v>
      </c>
      <c r="H588" s="27"/>
      <c r="I588" s="26"/>
      <c r="J588" s="26"/>
      <c r="K588" s="27"/>
      <c r="L588" s="31">
        <f>Source!U372</f>
        <v>9.2689999999999984</v>
      </c>
    </row>
    <row r="589" spans="1:26" ht="42.75" x14ac:dyDescent="0.2">
      <c r="A589" s="44" t="str">
        <f>Source!E374</f>
        <v>55,1</v>
      </c>
      <c r="B589" s="45" t="str">
        <f>Source!F374</f>
        <v>14.4.02.04-0101</v>
      </c>
      <c r="C589" s="45" t="str">
        <f>Source!G374</f>
        <v>Краски для внутренних работ масляные готовые к применению МА-15 БИО</v>
      </c>
      <c r="D589" s="32" t="str">
        <f>Source!H374</f>
        <v>т</v>
      </c>
      <c r="E589" s="33">
        <f>Source!I374</f>
        <v>1.6100000000000001E-3</v>
      </c>
      <c r="F589" s="34">
        <f>Source!AL374+Source!AM374+Source!AO374</f>
        <v>42508.19</v>
      </c>
      <c r="G589" s="35" t="s">
        <v>6</v>
      </c>
      <c r="H589" s="36">
        <f>ROUND(Source!AC374*Source!I374, 2)+ROUND(Source!AD374*Source!I374, 2)+ROUND(Source!AF374*Source!I374, 2)</f>
        <v>68.44</v>
      </c>
      <c r="I589" s="37"/>
      <c r="J589" s="37">
        <f>IF(Source!BC374&lt;&gt; 0, Source!BC374, 1)</f>
        <v>1</v>
      </c>
      <c r="K589" s="36">
        <f>Source!O374</f>
        <v>68.44</v>
      </c>
      <c r="L589" s="38"/>
      <c r="S589">
        <f>ROUND((Source!FX374/100)*((ROUND(Source!AF374*Source!I374, 2)+ROUND(Source!AE374*Source!I374, 2))), 2)</f>
        <v>0</v>
      </c>
      <c r="T589">
        <f>Source!X374</f>
        <v>0</v>
      </c>
      <c r="U589">
        <f>ROUND((Source!FY374/100)*((ROUND(Source!AF374*Source!I374, 2)+ROUND(Source!AE374*Source!I374, 2))), 2)</f>
        <v>0</v>
      </c>
      <c r="V589">
        <f>Source!Y374</f>
        <v>0</v>
      </c>
      <c r="W589">
        <f>IF(Source!BI374&lt;=1,H589, 0)</f>
        <v>68.44</v>
      </c>
      <c r="X589">
        <f>IF(Source!BI374=2,H589, 0)</f>
        <v>0</v>
      </c>
      <c r="Y589">
        <f>IF(Source!BI374=3,H589, 0)</f>
        <v>0</v>
      </c>
      <c r="Z589">
        <f>IF(Source!BI374=4,H589, 0)</f>
        <v>0</v>
      </c>
    </row>
    <row r="590" spans="1:26" ht="15" x14ac:dyDescent="0.25">
      <c r="G590" s="49">
        <f>H582+H583+H585+H586+H587+SUM(H589:H589)</f>
        <v>256.27999999999997</v>
      </c>
      <c r="H590" s="49"/>
      <c r="J590" s="49">
        <f>K582+K583+K585+K586+K587+SUM(K589:K589)</f>
        <v>256.27999999999997</v>
      </c>
      <c r="K590" s="49"/>
      <c r="L590" s="39">
        <f>Source!U372</f>
        <v>9.2689999999999984</v>
      </c>
      <c r="O590" s="21">
        <f>G590</f>
        <v>256.27999999999997</v>
      </c>
      <c r="P590" s="21">
        <f>J590</f>
        <v>256.27999999999997</v>
      </c>
      <c r="Q590" s="21">
        <f>L590</f>
        <v>9.2689999999999984</v>
      </c>
      <c r="W590">
        <f>IF(Source!BI372&lt;=1,H582+H583+H585+H586+H587, 0)</f>
        <v>187.83999999999997</v>
      </c>
      <c r="X590">
        <f>IF(Source!BI372=2,H582+H583+H585+H586+H587, 0)</f>
        <v>0</v>
      </c>
      <c r="Y590">
        <f>IF(Source!BI372=3,H582+H583+H585+H586+H587, 0)</f>
        <v>0</v>
      </c>
      <c r="Z590">
        <f>IF(Source!BI372=4,H582+H583+H585+H586+H587, 0)</f>
        <v>0</v>
      </c>
    </row>
    <row r="591" spans="1:26" ht="42.75" x14ac:dyDescent="0.2">
      <c r="A591" s="42" t="str">
        <f>Source!E376</f>
        <v>56</v>
      </c>
      <c r="B591" s="43" t="str">
        <f>Source!F376</f>
        <v>11-01-040-03</v>
      </c>
      <c r="C591" s="43" t="str">
        <f>Source!G376</f>
        <v>Устройство поручней поливинилхлоридных на винтах самонарезающих</v>
      </c>
      <c r="D591" s="24" t="str">
        <f>Source!H376</f>
        <v>100 м</v>
      </c>
      <c r="E591" s="11">
        <f>Source!I376</f>
        <v>0.33</v>
      </c>
      <c r="F591" s="25">
        <f>Source!AL376+Source!AM376+Source!AO376</f>
        <v>137.09</v>
      </c>
      <c r="G591" s="26"/>
      <c r="H591" s="27"/>
      <c r="I591" s="26" t="str">
        <f>Source!BO376</f>
        <v/>
      </c>
      <c r="J591" s="26"/>
      <c r="K591" s="27"/>
      <c r="L591" s="28"/>
      <c r="S591">
        <f>ROUND((Source!FX376/100)*((ROUND(Source!AF376*Source!I376, 2)+ROUND(Source!AE376*Source!I376, 2))), 2)</f>
        <v>35.04</v>
      </c>
      <c r="T591">
        <f>Source!X376</f>
        <v>35.130000000000003</v>
      </c>
      <c r="U591">
        <f>ROUND((Source!FY376/100)*((ROUND(Source!AF376*Source!I376, 2)+ROUND(Source!AE376*Source!I376, 2))), 2)</f>
        <v>20.18</v>
      </c>
      <c r="V591">
        <f>Source!Y376</f>
        <v>20.260000000000002</v>
      </c>
    </row>
    <row r="592" spans="1:26" x14ac:dyDescent="0.2">
      <c r="C592" s="20" t="str">
        <f>"Объем: "&amp;Source!I376&amp;"=33/"&amp;"100"</f>
        <v>Объем: 0,33=33/100</v>
      </c>
    </row>
    <row r="593" spans="1:26" ht="14.25" x14ac:dyDescent="0.2">
      <c r="A593" s="42"/>
      <c r="B593" s="43"/>
      <c r="C593" s="43" t="s">
        <v>728</v>
      </c>
      <c r="D593" s="24"/>
      <c r="E593" s="11"/>
      <c r="F593" s="25">
        <f>Source!AO376</f>
        <v>61.32</v>
      </c>
      <c r="G593" s="26" t="str">
        <f>Source!DG376</f>
        <v>)*1,15)*1,35</v>
      </c>
      <c r="H593" s="27">
        <f>ROUND(Source!AF376*Source!I376, 2)</f>
        <v>31.42</v>
      </c>
      <c r="I593" s="26"/>
      <c r="J593" s="26">
        <f>IF(Source!BA376&lt;&gt; 0, Source!BA376, 1)</f>
        <v>1</v>
      </c>
      <c r="K593" s="27">
        <f>Source!S376</f>
        <v>31.42</v>
      </c>
      <c r="L593" s="28"/>
      <c r="R593">
        <f>H593</f>
        <v>31.42</v>
      </c>
    </row>
    <row r="594" spans="1:26" ht="14.25" x14ac:dyDescent="0.2">
      <c r="A594" s="42"/>
      <c r="B594" s="43"/>
      <c r="C594" s="43" t="s">
        <v>307</v>
      </c>
      <c r="D594" s="24"/>
      <c r="E594" s="11"/>
      <c r="F594" s="25">
        <f>Source!AM376</f>
        <v>2.13</v>
      </c>
      <c r="G594" s="26" t="str">
        <f>Source!DE376</f>
        <v>)*1,25)*1,35</v>
      </c>
      <c r="H594" s="27">
        <f>ROUND(Source!AD376*Source!I376, 2)</f>
        <v>1.19</v>
      </c>
      <c r="I594" s="26"/>
      <c r="J594" s="26">
        <f>IF(Source!BB376&lt;&gt; 0, Source!BB376, 1)</f>
        <v>1</v>
      </c>
      <c r="K594" s="27">
        <f>Source!Q376</f>
        <v>1.19</v>
      </c>
      <c r="L594" s="28"/>
    </row>
    <row r="595" spans="1:26" ht="14.25" x14ac:dyDescent="0.2">
      <c r="A595" s="42"/>
      <c r="B595" s="43"/>
      <c r="C595" s="43" t="s">
        <v>729</v>
      </c>
      <c r="D595" s="24"/>
      <c r="E595" s="11"/>
      <c r="F595" s="25">
        <f>Source!AN376</f>
        <v>0.42</v>
      </c>
      <c r="G595" s="26" t="str">
        <f>Source!DF376</f>
        <v>)*1,25)*1,35</v>
      </c>
      <c r="H595" s="29">
        <f>ROUND(Source!AE376*Source!I376, 2)</f>
        <v>0.23</v>
      </c>
      <c r="I595" s="26"/>
      <c r="J595" s="26">
        <f>IF(Source!BS376&lt;&gt; 0, Source!BS376, 1)</f>
        <v>1</v>
      </c>
      <c r="K595" s="29">
        <f>Source!R376</f>
        <v>0.23</v>
      </c>
      <c r="L595" s="28"/>
      <c r="R595">
        <f>H595</f>
        <v>0.23</v>
      </c>
    </row>
    <row r="596" spans="1:26" ht="14.25" x14ac:dyDescent="0.2">
      <c r="A596" s="42"/>
      <c r="B596" s="43"/>
      <c r="C596" s="43" t="s">
        <v>735</v>
      </c>
      <c r="D596" s="24"/>
      <c r="E596" s="11"/>
      <c r="F596" s="25">
        <f>Source!AL376</f>
        <v>73.64</v>
      </c>
      <c r="G596" s="26" t="str">
        <f>Source!DD376</f>
        <v/>
      </c>
      <c r="H596" s="27">
        <f>ROUND(Source!AC376*Source!I376, 2)</f>
        <v>24.3</v>
      </c>
      <c r="I596" s="26"/>
      <c r="J596" s="26">
        <f>IF(Source!BC376&lt;&gt; 0, Source!BC376, 1)</f>
        <v>1</v>
      </c>
      <c r="K596" s="27">
        <f>Source!P376</f>
        <v>24.3</v>
      </c>
      <c r="L596" s="28"/>
    </row>
    <row r="597" spans="1:26" ht="14.25" x14ac:dyDescent="0.2">
      <c r="A597" s="42"/>
      <c r="B597" s="43"/>
      <c r="C597" s="43" t="s">
        <v>730</v>
      </c>
      <c r="D597" s="24" t="s">
        <v>731</v>
      </c>
      <c r="E597" s="11">
        <f>Source!BZ376</f>
        <v>123</v>
      </c>
      <c r="F597" s="50" t="str">
        <f>CONCATENATE(" )", Source!DL376, Source!FT376, "=", Source!FX376)</f>
        <v xml:space="preserve"> )*0,9=110,7</v>
      </c>
      <c r="G597" s="51"/>
      <c r="H597" s="27">
        <f>SUM(S591:S600)</f>
        <v>35.04</v>
      </c>
      <c r="I597" s="30"/>
      <c r="J597" s="23">
        <f>Source!AT376</f>
        <v>111</v>
      </c>
      <c r="K597" s="27">
        <f>SUM(T591:T600)</f>
        <v>35.130000000000003</v>
      </c>
      <c r="L597" s="28"/>
    </row>
    <row r="598" spans="1:26" ht="14.25" x14ac:dyDescent="0.2">
      <c r="A598" s="42"/>
      <c r="B598" s="43"/>
      <c r="C598" s="43" t="s">
        <v>732</v>
      </c>
      <c r="D598" s="24" t="s">
        <v>731</v>
      </c>
      <c r="E598" s="11">
        <f>Source!CA376</f>
        <v>75</v>
      </c>
      <c r="F598" s="50" t="str">
        <f>CONCATENATE(" )", Source!DM376, Source!FU376, "=", Source!FY376)</f>
        <v xml:space="preserve"> )*0,85=63,75</v>
      </c>
      <c r="G598" s="51"/>
      <c r="H598" s="27">
        <f>SUM(U591:U600)</f>
        <v>20.18</v>
      </c>
      <c r="I598" s="30"/>
      <c r="J598" s="23">
        <f>Source!AU376</f>
        <v>64</v>
      </c>
      <c r="K598" s="27">
        <f>SUM(V591:V600)</f>
        <v>20.260000000000002</v>
      </c>
      <c r="L598" s="28"/>
    </row>
    <row r="599" spans="1:26" ht="14.25" x14ac:dyDescent="0.2">
      <c r="A599" s="42"/>
      <c r="B599" s="43"/>
      <c r="C599" s="43" t="s">
        <v>733</v>
      </c>
      <c r="D599" s="24" t="s">
        <v>734</v>
      </c>
      <c r="E599" s="11">
        <f>Source!AQ376</f>
        <v>6.68</v>
      </c>
      <c r="F599" s="25"/>
      <c r="G599" s="26" t="str">
        <f>Source!DI376</f>
        <v>)*1,15)*1,35</v>
      </c>
      <c r="H599" s="27"/>
      <c r="I599" s="26"/>
      <c r="J599" s="26"/>
      <c r="K599" s="27"/>
      <c r="L599" s="31">
        <f>Source!U376</f>
        <v>3.4223309999999998</v>
      </c>
    </row>
    <row r="600" spans="1:26" ht="28.5" x14ac:dyDescent="0.2">
      <c r="A600" s="44" t="str">
        <f>Source!E378</f>
        <v>56,1</v>
      </c>
      <c r="B600" s="45" t="str">
        <f>Source!F378</f>
        <v>11.1.01.15-0014</v>
      </c>
      <c r="C600" s="45" t="str">
        <f>Source!G378</f>
        <v>Поручни из пластика  размером 75 мм прим.</v>
      </c>
      <c r="D600" s="32" t="str">
        <f>Source!H378</f>
        <v>м</v>
      </c>
      <c r="E600" s="33">
        <f>Source!I378</f>
        <v>33</v>
      </c>
      <c r="F600" s="34">
        <f>Source!AL378+Source!AM378+Source!AO378</f>
        <v>27.32</v>
      </c>
      <c r="G600" s="35" t="s">
        <v>6</v>
      </c>
      <c r="H600" s="36">
        <f>ROUND(Source!AC378*Source!I378, 2)+ROUND(Source!AD378*Source!I378, 2)+ROUND(Source!AF378*Source!I378, 2)</f>
        <v>901.56</v>
      </c>
      <c r="I600" s="37"/>
      <c r="J600" s="37">
        <f>IF(Source!BC378&lt;&gt; 0, Source!BC378, 1)</f>
        <v>1</v>
      </c>
      <c r="K600" s="36">
        <f>Source!O378</f>
        <v>901.56</v>
      </c>
      <c r="L600" s="38"/>
      <c r="S600">
        <f>ROUND((Source!FX378/100)*((ROUND(Source!AF378*Source!I378, 2)+ROUND(Source!AE378*Source!I378, 2))), 2)</f>
        <v>0</v>
      </c>
      <c r="T600">
        <f>Source!X378</f>
        <v>0</v>
      </c>
      <c r="U600">
        <f>ROUND((Source!FY378/100)*((ROUND(Source!AF378*Source!I378, 2)+ROUND(Source!AE378*Source!I378, 2))), 2)</f>
        <v>0</v>
      </c>
      <c r="V600">
        <f>Source!Y378</f>
        <v>0</v>
      </c>
      <c r="W600">
        <f>IF(Source!BI378&lt;=1,H600, 0)</f>
        <v>901.56</v>
      </c>
      <c r="X600">
        <f>IF(Source!BI378=2,H600, 0)</f>
        <v>0</v>
      </c>
      <c r="Y600">
        <f>IF(Source!BI378=3,H600, 0)</f>
        <v>0</v>
      </c>
      <c r="Z600">
        <f>IF(Source!BI378=4,H600, 0)</f>
        <v>0</v>
      </c>
    </row>
    <row r="601" spans="1:26" ht="15" x14ac:dyDescent="0.25">
      <c r="G601" s="49">
        <f>H593+H594+H596+H597+H598+SUM(H600:H600)</f>
        <v>1013.6899999999999</v>
      </c>
      <c r="H601" s="49"/>
      <c r="J601" s="49">
        <f>K593+K594+K596+K597+K598+SUM(K600:K600)</f>
        <v>1013.8599999999999</v>
      </c>
      <c r="K601" s="49"/>
      <c r="L601" s="39">
        <f>Source!U376</f>
        <v>3.4223309999999998</v>
      </c>
      <c r="O601" s="21">
        <f>G601</f>
        <v>1013.6899999999999</v>
      </c>
      <c r="P601" s="21">
        <f>J601</f>
        <v>1013.8599999999999</v>
      </c>
      <c r="Q601" s="21">
        <f>L601</f>
        <v>3.4223309999999998</v>
      </c>
      <c r="W601">
        <f>IF(Source!BI376&lt;=1,H593+H594+H596+H597+H598, 0)</f>
        <v>112.13</v>
      </c>
      <c r="X601">
        <f>IF(Source!BI376=2,H593+H594+H596+H597+H598, 0)</f>
        <v>0</v>
      </c>
      <c r="Y601">
        <f>IF(Source!BI376=3,H593+H594+H596+H597+H598, 0)</f>
        <v>0</v>
      </c>
      <c r="Z601">
        <f>IF(Source!BI376=4,H593+H594+H596+H597+H598, 0)</f>
        <v>0</v>
      </c>
    </row>
    <row r="602" spans="1:26" ht="28.5" x14ac:dyDescent="0.2">
      <c r="A602" s="42" t="str">
        <f>Source!E380</f>
        <v>57</v>
      </c>
      <c r="B602" s="43" t="str">
        <f>Source!F380</f>
        <v>10-01-059-01</v>
      </c>
      <c r="C602" s="43" t="str">
        <f>Source!G380</f>
        <v>Установка шкафов пожарных</v>
      </c>
      <c r="D602" s="24" t="str">
        <f>Source!H380</f>
        <v>100 ШТ</v>
      </c>
      <c r="E602" s="11">
        <f>Source!I380</f>
        <v>0.05</v>
      </c>
      <c r="F602" s="25">
        <f>Source!AL380+Source!AM380+Source!AO380</f>
        <v>2452.4399999999996</v>
      </c>
      <c r="G602" s="26"/>
      <c r="H602" s="27"/>
      <c r="I602" s="26" t="str">
        <f>Source!BO380</f>
        <v/>
      </c>
      <c r="J602" s="26"/>
      <c r="K602" s="27"/>
      <c r="L602" s="28"/>
      <c r="S602">
        <f>ROUND((Source!FX380/100)*((ROUND(Source!AF380*Source!I380, 2)+ROUND(Source!AE380*Source!I380, 2))), 2)</f>
        <v>54.34</v>
      </c>
      <c r="T602">
        <f>Source!X380</f>
        <v>54.24</v>
      </c>
      <c r="U602">
        <f>ROUND((Source!FY380/100)*((ROUND(Source!AF380*Source!I380, 2)+ROUND(Source!AE380*Source!I380, 2))), 2)</f>
        <v>27.4</v>
      </c>
      <c r="V602">
        <f>Source!Y380</f>
        <v>27.63</v>
      </c>
    </row>
    <row r="603" spans="1:26" x14ac:dyDescent="0.2">
      <c r="C603" s="20" t="str">
        <f>"Объем: "&amp;Source!I380&amp;"=5/"&amp;"100"</f>
        <v>Объем: 0,05=5/100</v>
      </c>
    </row>
    <row r="604" spans="1:26" ht="14.25" x14ac:dyDescent="0.2">
      <c r="A604" s="42"/>
      <c r="B604" s="43"/>
      <c r="C604" s="43" t="s">
        <v>728</v>
      </c>
      <c r="D604" s="24"/>
      <c r="E604" s="11"/>
      <c r="F604" s="25">
        <f>Source!AO380</f>
        <v>602.70000000000005</v>
      </c>
      <c r="G604" s="26" t="str">
        <f>Source!DG380</f>
        <v>)*1,15)*1,35</v>
      </c>
      <c r="H604" s="27">
        <f>ROUND(Source!AF380*Source!I380, 2)</f>
        <v>46.78</v>
      </c>
      <c r="I604" s="26"/>
      <c r="J604" s="26">
        <f>IF(Source!BA380&lt;&gt; 0, Source!BA380, 1)</f>
        <v>1</v>
      </c>
      <c r="K604" s="27">
        <f>Source!S380</f>
        <v>46.78</v>
      </c>
      <c r="L604" s="28"/>
      <c r="R604">
        <f>H604</f>
        <v>46.78</v>
      </c>
    </row>
    <row r="605" spans="1:26" ht="14.25" x14ac:dyDescent="0.2">
      <c r="A605" s="42"/>
      <c r="B605" s="43"/>
      <c r="C605" s="43" t="s">
        <v>307</v>
      </c>
      <c r="D605" s="24"/>
      <c r="E605" s="11"/>
      <c r="F605" s="25">
        <f>Source!AM380</f>
        <v>216.38</v>
      </c>
      <c r="G605" s="26" t="str">
        <f>Source!DE380</f>
        <v>)*1,25)*1,35</v>
      </c>
      <c r="H605" s="27">
        <f>ROUND(Source!AD380*Source!I380, 2)</f>
        <v>18.260000000000002</v>
      </c>
      <c r="I605" s="26"/>
      <c r="J605" s="26">
        <f>IF(Source!BB380&lt;&gt; 0, Source!BB380, 1)</f>
        <v>1</v>
      </c>
      <c r="K605" s="27">
        <f>Source!Q380</f>
        <v>18.260000000000002</v>
      </c>
      <c r="L605" s="28"/>
    </row>
    <row r="606" spans="1:26" ht="14.25" x14ac:dyDescent="0.2">
      <c r="A606" s="42"/>
      <c r="B606" s="43"/>
      <c r="C606" s="43" t="s">
        <v>729</v>
      </c>
      <c r="D606" s="24"/>
      <c r="E606" s="11"/>
      <c r="F606" s="25">
        <f>Source!AN380</f>
        <v>52.01</v>
      </c>
      <c r="G606" s="26" t="str">
        <f>Source!DF380</f>
        <v>)*1,25)*1,35</v>
      </c>
      <c r="H606" s="29">
        <f>ROUND(Source!AE380*Source!I380, 2)</f>
        <v>4.3899999999999997</v>
      </c>
      <c r="I606" s="26"/>
      <c r="J606" s="26">
        <f>IF(Source!BS380&lt;&gt; 0, Source!BS380, 1)</f>
        <v>1</v>
      </c>
      <c r="K606" s="29">
        <f>Source!R380</f>
        <v>4.3899999999999997</v>
      </c>
      <c r="L606" s="28"/>
      <c r="R606">
        <f>H606</f>
        <v>4.3899999999999997</v>
      </c>
    </row>
    <row r="607" spans="1:26" ht="14.25" x14ac:dyDescent="0.2">
      <c r="A607" s="42"/>
      <c r="B607" s="43"/>
      <c r="C607" s="43" t="s">
        <v>735</v>
      </c>
      <c r="D607" s="24"/>
      <c r="E607" s="11"/>
      <c r="F607" s="25">
        <f>Source!AL380</f>
        <v>1633.36</v>
      </c>
      <c r="G607" s="26" t="str">
        <f>Source!DD380</f>
        <v/>
      </c>
      <c r="H607" s="27">
        <f>ROUND(Source!AC380*Source!I380, 2)</f>
        <v>81.67</v>
      </c>
      <c r="I607" s="26"/>
      <c r="J607" s="26">
        <f>IF(Source!BC380&lt;&gt; 0, Source!BC380, 1)</f>
        <v>1</v>
      </c>
      <c r="K607" s="27">
        <f>Source!P380</f>
        <v>81.67</v>
      </c>
      <c r="L607" s="28"/>
    </row>
    <row r="608" spans="1:26" ht="14.25" x14ac:dyDescent="0.2">
      <c r="A608" s="42"/>
      <c r="B608" s="43"/>
      <c r="C608" s="43" t="s">
        <v>730</v>
      </c>
      <c r="D608" s="24" t="s">
        <v>731</v>
      </c>
      <c r="E608" s="11">
        <f>Source!BZ380</f>
        <v>118</v>
      </c>
      <c r="F608" s="50" t="str">
        <f>CONCATENATE(" )", Source!DL380, Source!FT380, "=", Source!FX380)</f>
        <v xml:space="preserve"> )*0,9=106,2</v>
      </c>
      <c r="G608" s="51"/>
      <c r="H608" s="27">
        <f>SUM(S602:S611)</f>
        <v>54.34</v>
      </c>
      <c r="I608" s="30"/>
      <c r="J608" s="23">
        <f>Source!AT380</f>
        <v>106</v>
      </c>
      <c r="K608" s="27">
        <f>SUM(T602:T611)</f>
        <v>54.24</v>
      </c>
      <c r="L608" s="28"/>
    </row>
    <row r="609" spans="1:26" ht="14.25" x14ac:dyDescent="0.2">
      <c r="A609" s="42"/>
      <c r="B609" s="43"/>
      <c r="C609" s="43" t="s">
        <v>732</v>
      </c>
      <c r="D609" s="24" t="s">
        <v>731</v>
      </c>
      <c r="E609" s="11">
        <f>Source!CA380</f>
        <v>63</v>
      </c>
      <c r="F609" s="50" t="str">
        <f>CONCATENATE(" )", Source!DM380, Source!FU380, "=", Source!FY380)</f>
        <v xml:space="preserve"> )*0,85=53,55</v>
      </c>
      <c r="G609" s="51"/>
      <c r="H609" s="27">
        <f>SUM(U602:U611)</f>
        <v>27.4</v>
      </c>
      <c r="I609" s="30"/>
      <c r="J609" s="23">
        <f>Source!AU380</f>
        <v>54</v>
      </c>
      <c r="K609" s="27">
        <f>SUM(V602:V611)</f>
        <v>27.63</v>
      </c>
      <c r="L609" s="28"/>
    </row>
    <row r="610" spans="1:26" ht="14.25" x14ac:dyDescent="0.2">
      <c r="A610" s="42"/>
      <c r="B610" s="43"/>
      <c r="C610" s="43" t="s">
        <v>733</v>
      </c>
      <c r="D610" s="24" t="s">
        <v>734</v>
      </c>
      <c r="E610" s="11">
        <f>Source!AQ380</f>
        <v>75.150000000000006</v>
      </c>
      <c r="F610" s="25"/>
      <c r="G610" s="26" t="str">
        <f>Source!DI380</f>
        <v>)*1,15)*1,35</v>
      </c>
      <c r="H610" s="27"/>
      <c r="I610" s="26"/>
      <c r="J610" s="26"/>
      <c r="K610" s="27"/>
      <c r="L610" s="31">
        <f>Source!U380</f>
        <v>5.8335187500000005</v>
      </c>
    </row>
    <row r="611" spans="1:26" ht="28.5" x14ac:dyDescent="0.2">
      <c r="A611" s="44" t="str">
        <f>Source!E382</f>
        <v>57,1</v>
      </c>
      <c r="B611" s="45" t="str">
        <f>Source!F382</f>
        <v>18.3.02.02-0001</v>
      </c>
      <c r="C611" s="45" t="str">
        <f>Source!G382</f>
        <v>Шкаф пожарный ШПК-310 встроенный закрытый</v>
      </c>
      <c r="D611" s="32" t="str">
        <f>Source!H382</f>
        <v>шт.</v>
      </c>
      <c r="E611" s="33">
        <f>Source!I382</f>
        <v>5</v>
      </c>
      <c r="F611" s="34">
        <f>Source!AL382+Source!AM382+Source!AO382</f>
        <v>191.19</v>
      </c>
      <c r="G611" s="35" t="s">
        <v>6</v>
      </c>
      <c r="H611" s="36">
        <f>ROUND(Source!AC382*Source!I382, 2)+ROUND(Source!AD382*Source!I382, 2)+ROUND(Source!AF382*Source!I382, 2)</f>
        <v>955.95</v>
      </c>
      <c r="I611" s="37"/>
      <c r="J611" s="37">
        <f>IF(Source!BC382&lt;&gt; 0, Source!BC382, 1)</f>
        <v>1</v>
      </c>
      <c r="K611" s="36">
        <f>Source!O382</f>
        <v>955.95</v>
      </c>
      <c r="L611" s="38"/>
      <c r="S611">
        <f>ROUND((Source!FX382/100)*((ROUND(Source!AF382*Source!I382, 2)+ROUND(Source!AE382*Source!I382, 2))), 2)</f>
        <v>0</v>
      </c>
      <c r="T611">
        <f>Source!X382</f>
        <v>0</v>
      </c>
      <c r="U611">
        <f>ROUND((Source!FY382/100)*((ROUND(Source!AF382*Source!I382, 2)+ROUND(Source!AE382*Source!I382, 2))), 2)</f>
        <v>0</v>
      </c>
      <c r="V611">
        <f>Source!Y382</f>
        <v>0</v>
      </c>
      <c r="W611">
        <f>IF(Source!BI382&lt;=1,H611, 0)</f>
        <v>955.95</v>
      </c>
      <c r="X611">
        <f>IF(Source!BI382=2,H611, 0)</f>
        <v>0</v>
      </c>
      <c r="Y611">
        <f>IF(Source!BI382=3,H611, 0)</f>
        <v>0</v>
      </c>
      <c r="Z611">
        <f>IF(Source!BI382=4,H611, 0)</f>
        <v>0</v>
      </c>
    </row>
    <row r="612" spans="1:26" ht="15" x14ac:dyDescent="0.25">
      <c r="G612" s="49">
        <f>H604+H605+H607+H608+H609+SUM(H611:H611)</f>
        <v>1184.4000000000001</v>
      </c>
      <c r="H612" s="49"/>
      <c r="J612" s="49">
        <f>K604+K605+K607+K608+K609+SUM(K611:K611)</f>
        <v>1184.53</v>
      </c>
      <c r="K612" s="49"/>
      <c r="L612" s="39">
        <f>Source!U380</f>
        <v>5.8335187500000005</v>
      </c>
      <c r="O612" s="21">
        <f>G612</f>
        <v>1184.4000000000001</v>
      </c>
      <c r="P612" s="21">
        <f>J612</f>
        <v>1184.53</v>
      </c>
      <c r="Q612" s="21">
        <f>L612</f>
        <v>5.8335187500000005</v>
      </c>
      <c r="W612">
        <f>IF(Source!BI380&lt;=1,H604+H605+H607+H608+H609, 0)</f>
        <v>228.45000000000002</v>
      </c>
      <c r="X612">
        <f>IF(Source!BI380=2,H604+H605+H607+H608+H609, 0)</f>
        <v>0</v>
      </c>
      <c r="Y612">
        <f>IF(Source!BI380=3,H604+H605+H607+H608+H609, 0)</f>
        <v>0</v>
      </c>
      <c r="Z612">
        <f>IF(Source!BI380=4,H604+H605+H607+H608+H609, 0)</f>
        <v>0</v>
      </c>
    </row>
    <row r="613" spans="1:26" ht="28.5" x14ac:dyDescent="0.2">
      <c r="A613" s="42" t="str">
        <f>Source!E384</f>
        <v>58</v>
      </c>
      <c r="B613" s="43" t="str">
        <f>Source!F384</f>
        <v>69-15-1</v>
      </c>
      <c r="C613" s="43" t="str">
        <f>Source!G384</f>
        <v>Затаривание строительного мусора в мешки</v>
      </c>
      <c r="D613" s="24" t="str">
        <f>Source!H384</f>
        <v>т</v>
      </c>
      <c r="E613" s="11">
        <f>Source!I384</f>
        <v>5</v>
      </c>
      <c r="F613" s="25">
        <f>Source!AL384+Source!AM384+Source!AO384</f>
        <v>23.81</v>
      </c>
      <c r="G613" s="26"/>
      <c r="H613" s="27"/>
      <c r="I613" s="26" t="str">
        <f>Source!BO384</f>
        <v/>
      </c>
      <c r="J613" s="26"/>
      <c r="K613" s="27"/>
      <c r="L613" s="28"/>
      <c r="S613">
        <f>ROUND((Source!FX384/100)*((ROUND(Source!AF384*Source!I384, 2)+ROUND(Source!AE384*Source!I384, 2))), 2)</f>
        <v>33.24</v>
      </c>
      <c r="T613">
        <f>Source!X384</f>
        <v>33.24</v>
      </c>
      <c r="U613">
        <f>ROUND((Source!FY384/100)*((ROUND(Source!AF384*Source!I384, 2)+ROUND(Source!AE384*Source!I384, 2))), 2)</f>
        <v>21.31</v>
      </c>
      <c r="V613">
        <f>Source!Y384</f>
        <v>21.31</v>
      </c>
    </row>
    <row r="614" spans="1:26" ht="14.25" x14ac:dyDescent="0.2">
      <c r="A614" s="42"/>
      <c r="B614" s="43"/>
      <c r="C614" s="43" t="s">
        <v>728</v>
      </c>
      <c r="D614" s="24"/>
      <c r="E614" s="11"/>
      <c r="F614" s="25">
        <f>Source!AO384</f>
        <v>7.41</v>
      </c>
      <c r="G614" s="26" t="str">
        <f>Source!DG384</f>
        <v>)*1,15</v>
      </c>
      <c r="H614" s="27">
        <f>ROUND(Source!AF384*Source!I384, 2)</f>
        <v>42.61</v>
      </c>
      <c r="I614" s="26"/>
      <c r="J614" s="26">
        <f>IF(Source!BA384&lt;&gt; 0, Source!BA384, 1)</f>
        <v>1</v>
      </c>
      <c r="K614" s="27">
        <f>Source!S384</f>
        <v>42.61</v>
      </c>
      <c r="L614" s="28"/>
      <c r="R614">
        <f>H614</f>
        <v>42.61</v>
      </c>
    </row>
    <row r="615" spans="1:26" ht="14.25" x14ac:dyDescent="0.2">
      <c r="A615" s="42"/>
      <c r="B615" s="43"/>
      <c r="C615" s="43" t="s">
        <v>735</v>
      </c>
      <c r="D615" s="24"/>
      <c r="E615" s="11"/>
      <c r="F615" s="25">
        <f>Source!AL384</f>
        <v>16.399999999999999</v>
      </c>
      <c r="G615" s="26" t="str">
        <f>Source!DD384</f>
        <v/>
      </c>
      <c r="H615" s="27">
        <f>ROUND(Source!AC384*Source!I384, 2)</f>
        <v>82</v>
      </c>
      <c r="I615" s="26"/>
      <c r="J615" s="26">
        <f>IF(Source!BC384&lt;&gt; 0, Source!BC384, 1)</f>
        <v>1</v>
      </c>
      <c r="K615" s="27">
        <f>Source!P384</f>
        <v>82</v>
      </c>
      <c r="L615" s="28"/>
    </row>
    <row r="616" spans="1:26" ht="14.25" x14ac:dyDescent="0.2">
      <c r="A616" s="42"/>
      <c r="B616" s="43"/>
      <c r="C616" s="43" t="s">
        <v>730</v>
      </c>
      <c r="D616" s="24" t="s">
        <v>731</v>
      </c>
      <c r="E616" s="11">
        <f>Source!BZ384</f>
        <v>78</v>
      </c>
      <c r="F616" s="46"/>
      <c r="G616" s="26"/>
      <c r="H616" s="27">
        <f>SUM(S613:S618)</f>
        <v>33.24</v>
      </c>
      <c r="I616" s="30"/>
      <c r="J616" s="23">
        <f>Source!AT384</f>
        <v>78</v>
      </c>
      <c r="K616" s="27">
        <f>SUM(T613:T618)</f>
        <v>33.24</v>
      </c>
      <c r="L616" s="28"/>
    </row>
    <row r="617" spans="1:26" ht="14.25" x14ac:dyDescent="0.2">
      <c r="A617" s="42"/>
      <c r="B617" s="43"/>
      <c r="C617" s="43" t="s">
        <v>732</v>
      </c>
      <c r="D617" s="24" t="s">
        <v>731</v>
      </c>
      <c r="E617" s="11">
        <f>Source!CA384</f>
        <v>50</v>
      </c>
      <c r="F617" s="46"/>
      <c r="G617" s="26"/>
      <c r="H617" s="27">
        <f>SUM(U613:U618)</f>
        <v>21.31</v>
      </c>
      <c r="I617" s="30"/>
      <c r="J617" s="23">
        <f>Source!AU384</f>
        <v>50</v>
      </c>
      <c r="K617" s="27">
        <f>SUM(V613:V618)</f>
        <v>21.31</v>
      </c>
      <c r="L617" s="28"/>
    </row>
    <row r="618" spans="1:26" ht="14.25" x14ac:dyDescent="0.2">
      <c r="A618" s="44"/>
      <c r="B618" s="45"/>
      <c r="C618" s="45" t="s">
        <v>733</v>
      </c>
      <c r="D618" s="32" t="s">
        <v>734</v>
      </c>
      <c r="E618" s="33">
        <f>Source!AQ384</f>
        <v>1.03</v>
      </c>
      <c r="F618" s="34"/>
      <c r="G618" s="37" t="str">
        <f>Source!DI384</f>
        <v>)*1,15</v>
      </c>
      <c r="H618" s="36"/>
      <c r="I618" s="37"/>
      <c r="J618" s="37"/>
      <c r="K618" s="36"/>
      <c r="L618" s="40">
        <f>Source!U384</f>
        <v>5.9224999999999994</v>
      </c>
    </row>
    <row r="619" spans="1:26" ht="15" x14ac:dyDescent="0.25">
      <c r="G619" s="49">
        <f>H614+H615+H616+H617</f>
        <v>179.16</v>
      </c>
      <c r="H619" s="49"/>
      <c r="J619" s="49">
        <f>K614+K615+K616+K617</f>
        <v>179.16</v>
      </c>
      <c r="K619" s="49"/>
      <c r="L619" s="39">
        <f>Source!U384</f>
        <v>5.9224999999999994</v>
      </c>
      <c r="O619" s="21">
        <f>G619</f>
        <v>179.16</v>
      </c>
      <c r="P619" s="21">
        <f>J619</f>
        <v>179.16</v>
      </c>
      <c r="Q619" s="21">
        <f>L619</f>
        <v>5.9224999999999994</v>
      </c>
      <c r="W619">
        <f>IF(Source!BI384&lt;=1,H614+H615+H616+H617, 0)</f>
        <v>179.16</v>
      </c>
      <c r="X619">
        <f>IF(Source!BI384=2,H614+H615+H616+H617, 0)</f>
        <v>0</v>
      </c>
      <c r="Y619">
        <f>IF(Source!BI384=3,H614+H615+H616+H617, 0)</f>
        <v>0</v>
      </c>
      <c r="Z619">
        <f>IF(Source!BI384=4,H614+H615+H616+H617, 0)</f>
        <v>0</v>
      </c>
    </row>
    <row r="620" spans="1:26" ht="42.75" x14ac:dyDescent="0.2">
      <c r="A620" s="44" t="str">
        <f>Source!E386</f>
        <v>59</v>
      </c>
      <c r="B620" s="45" t="str">
        <f>Source!F386</f>
        <v>т01-01-01-041</v>
      </c>
      <c r="C620" s="45" t="str">
        <f>Source!G386</f>
        <v>Погрузочные работы при автомобильных перевозках мусора строительного с погрузкой вручную</v>
      </c>
      <c r="D620" s="32" t="str">
        <f>Source!H386</f>
        <v>1 Т ГРУЗА</v>
      </c>
      <c r="E620" s="33">
        <f>Source!I386</f>
        <v>5</v>
      </c>
      <c r="F620" s="34">
        <f>Source!AK386</f>
        <v>42.98</v>
      </c>
      <c r="G620" s="37" t="str">
        <f>Source!DC386</f>
        <v/>
      </c>
      <c r="H620" s="36">
        <f>ROUND(Source!AB386*Source!I386, 2)</f>
        <v>214.9</v>
      </c>
      <c r="I620" s="37" t="str">
        <f>Source!BO386</f>
        <v/>
      </c>
      <c r="J620" s="37">
        <f>Source!AZ386</f>
        <v>1</v>
      </c>
      <c r="K620" s="36">
        <f>Source!GM386</f>
        <v>214.9</v>
      </c>
      <c r="L620" s="38"/>
      <c r="S620">
        <f>ROUND((Source!FX386/100)*((ROUND(0*Source!I386, 2)+ROUND(0*Source!I386, 2))), 2)</f>
        <v>0</v>
      </c>
      <c r="T620">
        <f>Source!X386</f>
        <v>0</v>
      </c>
      <c r="U620">
        <f>ROUND((Source!FY386/100)*((ROUND(0*Source!I386, 2)+ROUND(0*Source!I386, 2))), 2)</f>
        <v>0</v>
      </c>
      <c r="V620">
        <f>Source!Y386</f>
        <v>0</v>
      </c>
    </row>
    <row r="621" spans="1:26" ht="15" x14ac:dyDescent="0.25">
      <c r="G621" s="49">
        <f>H620</f>
        <v>214.9</v>
      </c>
      <c r="H621" s="49"/>
      <c r="J621" s="49">
        <f>K620</f>
        <v>214.9</v>
      </c>
      <c r="K621" s="49"/>
      <c r="L621" s="39">
        <f>Source!U386</f>
        <v>0</v>
      </c>
      <c r="O621" s="21">
        <f>G621</f>
        <v>214.9</v>
      </c>
      <c r="P621" s="21">
        <f>J621</f>
        <v>214.9</v>
      </c>
      <c r="Q621" s="21">
        <f>L621</f>
        <v>0</v>
      </c>
      <c r="W621">
        <f>IF(Source!BI386&lt;=1,H620, 0)</f>
        <v>214.9</v>
      </c>
      <c r="X621">
        <f>IF(Source!BI386=2,H620, 0)</f>
        <v>0</v>
      </c>
      <c r="Y621">
        <f>IF(Source!BI386=3,H620, 0)</f>
        <v>0</v>
      </c>
      <c r="Z621">
        <f>IF(Source!BI386=4,H620, 0)</f>
        <v>0</v>
      </c>
    </row>
    <row r="622" spans="1:26" ht="57" x14ac:dyDescent="0.2">
      <c r="A622" s="44" t="str">
        <f>Source!E388</f>
        <v>60</v>
      </c>
      <c r="B622" s="45" t="str">
        <f>Source!F388</f>
        <v>т03-02-01-035</v>
      </c>
      <c r="C622" s="45" t="str">
        <f>Source!G388</f>
        <v>Перевозка грузов I класса автомобилями бортовыми грузоподъемностью до 5 т на расстояние до 35 км</v>
      </c>
      <c r="D622" s="32" t="str">
        <f>Source!H388</f>
        <v>1 Т ГРУЗА</v>
      </c>
      <c r="E622" s="33">
        <f>Source!I388</f>
        <v>5</v>
      </c>
      <c r="F622" s="34">
        <f>Source!AK388</f>
        <v>37.22</v>
      </c>
      <c r="G622" s="37" t="str">
        <f>Source!DC388</f>
        <v/>
      </c>
      <c r="H622" s="36">
        <f>ROUND(Source!AB388*Source!I388, 2)</f>
        <v>186.1</v>
      </c>
      <c r="I622" s="37" t="str">
        <f>Source!BO388</f>
        <v/>
      </c>
      <c r="J622" s="37">
        <f>Source!AZ388</f>
        <v>1</v>
      </c>
      <c r="K622" s="36">
        <f>Source!GM388</f>
        <v>186.1</v>
      </c>
      <c r="L622" s="38"/>
      <c r="S622">
        <f>ROUND((Source!FX388/100)*((ROUND(0*Source!I388, 2)+ROUND(0*Source!I388, 2))), 2)</f>
        <v>0</v>
      </c>
      <c r="T622">
        <f>Source!X388</f>
        <v>0</v>
      </c>
      <c r="U622">
        <f>ROUND((Source!FY388/100)*((ROUND(0*Source!I388, 2)+ROUND(0*Source!I388, 2))), 2)</f>
        <v>0</v>
      </c>
      <c r="V622">
        <f>Source!Y388</f>
        <v>0</v>
      </c>
    </row>
    <row r="623" spans="1:26" ht="15" x14ac:dyDescent="0.25">
      <c r="G623" s="49">
        <f>H622</f>
        <v>186.1</v>
      </c>
      <c r="H623" s="49"/>
      <c r="J623" s="49">
        <f>K622</f>
        <v>186.1</v>
      </c>
      <c r="K623" s="49"/>
      <c r="L623" s="39">
        <f>Source!U388</f>
        <v>0</v>
      </c>
      <c r="O623" s="21">
        <f>G623</f>
        <v>186.1</v>
      </c>
      <c r="P623" s="21">
        <f>J623</f>
        <v>186.1</v>
      </c>
      <c r="Q623" s="21">
        <f>L623</f>
        <v>0</v>
      </c>
      <c r="W623">
        <f>IF(Source!BI388&lt;=1,H622, 0)</f>
        <v>186.1</v>
      </c>
      <c r="X623">
        <f>IF(Source!BI388=2,H622, 0)</f>
        <v>0</v>
      </c>
      <c r="Y623">
        <f>IF(Source!BI388=3,H622, 0)</f>
        <v>0</v>
      </c>
      <c r="Z623">
        <f>IF(Source!BI388=4,H622, 0)</f>
        <v>0</v>
      </c>
    </row>
    <row r="625" spans="1:26" ht="15" x14ac:dyDescent="0.25">
      <c r="A625" s="48" t="str">
        <f>CONCATENATE("Итого по подразделу: ",IF(Source!G390&lt;&gt;"Новый подраздел", Source!G390, ""))</f>
        <v>Итого по подразделу: Общестроительные работы</v>
      </c>
      <c r="B625" s="48"/>
      <c r="C625" s="48"/>
      <c r="D625" s="48"/>
      <c r="E625" s="48"/>
      <c r="F625" s="48"/>
      <c r="G625" s="52">
        <f>SUM(O339:O624)</f>
        <v>99299.01</v>
      </c>
      <c r="H625" s="52"/>
      <c r="I625" s="22"/>
      <c r="J625" s="52">
        <f>SUM(P339:P624)</f>
        <v>99350.470000000016</v>
      </c>
      <c r="K625" s="52"/>
      <c r="L625" s="39">
        <f>SUM(Q339:Q624)</f>
        <v>1494.8149014600001</v>
      </c>
    </row>
    <row r="627" spans="1:26" ht="16.5" x14ac:dyDescent="0.25">
      <c r="A627" s="53" t="str">
        <f>CONCATENATE("Подраздел: ",IF(Source!G419&lt;&gt;"Новый подраздел", Source!G419, ""))</f>
        <v>Подраздел: Электромонтажные работы</v>
      </c>
      <c r="B627" s="53"/>
      <c r="C627" s="53"/>
      <c r="D627" s="53"/>
      <c r="E627" s="53"/>
      <c r="F627" s="53"/>
      <c r="G627" s="53"/>
      <c r="H627" s="53"/>
      <c r="I627" s="53"/>
      <c r="J627" s="53"/>
      <c r="K627" s="53"/>
      <c r="L627" s="53"/>
    </row>
    <row r="628" spans="1:26" ht="42.75" x14ac:dyDescent="0.2">
      <c r="A628" s="42" t="str">
        <f>Source!E424</f>
        <v>61</v>
      </c>
      <c r="B628" s="43" t="str">
        <f>Source!F424</f>
        <v>67-8-2</v>
      </c>
      <c r="C628" s="43" t="str">
        <f>Source!G424</f>
        <v>Смена светильников накладных светодиодных без стоимости материалов</v>
      </c>
      <c r="D628" s="24" t="str">
        <f>Source!H424</f>
        <v>100 ШТ</v>
      </c>
      <c r="E628" s="11">
        <f>Source!I424</f>
        <v>0.1</v>
      </c>
      <c r="F628" s="25">
        <f>Source!AL424+Source!AM424+Source!AO424</f>
        <v>1573.45</v>
      </c>
      <c r="G628" s="26"/>
      <c r="H628" s="27"/>
      <c r="I628" s="26" t="str">
        <f>Source!BO424</f>
        <v/>
      </c>
      <c r="J628" s="26"/>
      <c r="K628" s="27"/>
      <c r="L628" s="28"/>
      <c r="S628">
        <f>ROUND((Source!FX424/100)*((ROUND(Source!AF424*Source!I424, 2)+ROUND(Source!AE424*Source!I424, 2))), 2)</f>
        <v>153.66</v>
      </c>
      <c r="T628">
        <f>Source!X424</f>
        <v>153.66</v>
      </c>
      <c r="U628">
        <f>ROUND((Source!FY424/100)*((ROUND(Source!AF424*Source!I424, 2)+ROUND(Source!AE424*Source!I424, 2))), 2)</f>
        <v>117.51</v>
      </c>
      <c r="V628">
        <f>Source!Y424</f>
        <v>117.51</v>
      </c>
    </row>
    <row r="629" spans="1:26" x14ac:dyDescent="0.2">
      <c r="C629" s="20" t="str">
        <f>"Объем: "&amp;Source!I424&amp;"=10/"&amp;"100"</f>
        <v>Объем: 0,1=10/100</v>
      </c>
    </row>
    <row r="630" spans="1:26" ht="14.25" x14ac:dyDescent="0.2">
      <c r="A630" s="42"/>
      <c r="B630" s="43"/>
      <c r="C630" s="43" t="s">
        <v>728</v>
      </c>
      <c r="D630" s="24"/>
      <c r="E630" s="11"/>
      <c r="F630" s="25">
        <f>Source!AO424</f>
        <v>1570.95</v>
      </c>
      <c r="G630" s="26" t="str">
        <f>Source!DG424</f>
        <v>)*1,15</v>
      </c>
      <c r="H630" s="27">
        <f>ROUND(Source!AF424*Source!I424, 2)</f>
        <v>180.66</v>
      </c>
      <c r="I630" s="26"/>
      <c r="J630" s="26">
        <f>IF(Source!BA424&lt;&gt; 0, Source!BA424, 1)</f>
        <v>1</v>
      </c>
      <c r="K630" s="27">
        <f>Source!S424</f>
        <v>180.66</v>
      </c>
      <c r="L630" s="28"/>
      <c r="R630">
        <f>H630</f>
        <v>180.66</v>
      </c>
    </row>
    <row r="631" spans="1:26" ht="14.25" x14ac:dyDescent="0.2">
      <c r="A631" s="42"/>
      <c r="B631" s="43"/>
      <c r="C631" s="43" t="s">
        <v>307</v>
      </c>
      <c r="D631" s="24"/>
      <c r="E631" s="11"/>
      <c r="F631" s="25">
        <f>Source!AM424</f>
        <v>2.5</v>
      </c>
      <c r="G631" s="26" t="str">
        <f>Source!DE424</f>
        <v>)*1,15</v>
      </c>
      <c r="H631" s="27">
        <f>ROUND(Source!AD424*Source!I424, 2)</f>
        <v>0.28999999999999998</v>
      </c>
      <c r="I631" s="26"/>
      <c r="J631" s="26">
        <f>IF(Source!BB424&lt;&gt; 0, Source!BB424, 1)</f>
        <v>1</v>
      </c>
      <c r="K631" s="27">
        <f>Source!Q424</f>
        <v>0.28999999999999998</v>
      </c>
      <c r="L631" s="28"/>
    </row>
    <row r="632" spans="1:26" ht="14.25" x14ac:dyDescent="0.2">
      <c r="A632" s="42"/>
      <c r="B632" s="43"/>
      <c r="C632" s="43" t="s">
        <v>729</v>
      </c>
      <c r="D632" s="24"/>
      <c r="E632" s="11"/>
      <c r="F632" s="25">
        <f>Source!AN424</f>
        <v>1.08</v>
      </c>
      <c r="G632" s="26" t="str">
        <f>Source!DF424</f>
        <v>)*1,15</v>
      </c>
      <c r="H632" s="29">
        <f>ROUND(Source!AE424*Source!I424, 2)</f>
        <v>0.12</v>
      </c>
      <c r="I632" s="26"/>
      <c r="J632" s="26">
        <f>IF(Source!BS424&lt;&gt; 0, Source!BS424, 1)</f>
        <v>1</v>
      </c>
      <c r="K632" s="29">
        <f>Source!R424</f>
        <v>0.12</v>
      </c>
      <c r="L632" s="28"/>
      <c r="R632">
        <f>H632</f>
        <v>0.12</v>
      </c>
    </row>
    <row r="633" spans="1:26" ht="14.25" x14ac:dyDescent="0.2">
      <c r="A633" s="42"/>
      <c r="B633" s="43"/>
      <c r="C633" s="43" t="s">
        <v>730</v>
      </c>
      <c r="D633" s="24" t="s">
        <v>731</v>
      </c>
      <c r="E633" s="11">
        <f>Source!BZ424</f>
        <v>85</v>
      </c>
      <c r="F633" s="46"/>
      <c r="G633" s="26"/>
      <c r="H633" s="27">
        <f>SUM(S628:S635)</f>
        <v>153.66</v>
      </c>
      <c r="I633" s="30"/>
      <c r="J633" s="23">
        <f>Source!AT424</f>
        <v>85</v>
      </c>
      <c r="K633" s="27">
        <f>SUM(T628:T635)</f>
        <v>153.66</v>
      </c>
      <c r="L633" s="28"/>
    </row>
    <row r="634" spans="1:26" ht="14.25" x14ac:dyDescent="0.2">
      <c r="A634" s="42"/>
      <c r="B634" s="43"/>
      <c r="C634" s="43" t="s">
        <v>732</v>
      </c>
      <c r="D634" s="24" t="s">
        <v>731</v>
      </c>
      <c r="E634" s="11">
        <f>Source!CA424</f>
        <v>65</v>
      </c>
      <c r="F634" s="46"/>
      <c r="G634" s="26"/>
      <c r="H634" s="27">
        <f>SUM(U628:U635)</f>
        <v>117.51</v>
      </c>
      <c r="I634" s="30"/>
      <c r="J634" s="23">
        <f>Source!AU424</f>
        <v>65</v>
      </c>
      <c r="K634" s="27">
        <f>SUM(V628:V635)</f>
        <v>117.51</v>
      </c>
      <c r="L634" s="28"/>
    </row>
    <row r="635" spans="1:26" ht="14.25" x14ac:dyDescent="0.2">
      <c r="A635" s="44"/>
      <c r="B635" s="45"/>
      <c r="C635" s="45" t="s">
        <v>733</v>
      </c>
      <c r="D635" s="32" t="s">
        <v>734</v>
      </c>
      <c r="E635" s="33">
        <f>Source!AQ424</f>
        <v>163.30000000000001</v>
      </c>
      <c r="F635" s="34"/>
      <c r="G635" s="37" t="str">
        <f>Source!DI424</f>
        <v>)*1,15</v>
      </c>
      <c r="H635" s="36"/>
      <c r="I635" s="37"/>
      <c r="J635" s="37"/>
      <c r="K635" s="36"/>
      <c r="L635" s="40">
        <f>Source!U424</f>
        <v>18.779499999999999</v>
      </c>
    </row>
    <row r="636" spans="1:26" ht="15" x14ac:dyDescent="0.25">
      <c r="G636" s="49">
        <f>H630+H631+H633+H634</f>
        <v>452.12</v>
      </c>
      <c r="H636" s="49"/>
      <c r="J636" s="49">
        <f>K630+K631+K633+K634</f>
        <v>452.12</v>
      </c>
      <c r="K636" s="49"/>
      <c r="L636" s="39">
        <f>Source!U424</f>
        <v>18.779499999999999</v>
      </c>
      <c r="O636" s="21">
        <f>G636</f>
        <v>452.12</v>
      </c>
      <c r="P636" s="21">
        <f>J636</f>
        <v>452.12</v>
      </c>
      <c r="Q636" s="21">
        <f>L636</f>
        <v>18.779499999999999</v>
      </c>
      <c r="W636">
        <f>IF(Source!BI424&lt;=1,H630+H631+H633+H634, 0)</f>
        <v>452.12</v>
      </c>
      <c r="X636">
        <f>IF(Source!BI424=2,H630+H631+H633+H634, 0)</f>
        <v>0</v>
      </c>
      <c r="Y636">
        <f>IF(Source!BI424=3,H630+H631+H633+H634, 0)</f>
        <v>0</v>
      </c>
      <c r="Z636">
        <f>IF(Source!BI424=4,H630+H631+H633+H634, 0)</f>
        <v>0</v>
      </c>
    </row>
    <row r="637" spans="1:26" ht="14.25" x14ac:dyDescent="0.2">
      <c r="A637" s="42" t="str">
        <f>Source!E426</f>
        <v>62</v>
      </c>
      <c r="B637" s="43" t="str">
        <f>Source!F426</f>
        <v>67-9-1</v>
      </c>
      <c r="C637" s="43" t="str">
        <f>Source!G426</f>
        <v>Смена выключателей</v>
      </c>
      <c r="D637" s="24" t="str">
        <f>Source!H426</f>
        <v>100 ШТ</v>
      </c>
      <c r="E637" s="11">
        <f>Source!I426</f>
        <v>0.02</v>
      </c>
      <c r="F637" s="25">
        <f>Source!AL426+Source!AM426+Source!AO426</f>
        <v>218.59</v>
      </c>
      <c r="G637" s="26"/>
      <c r="H637" s="27"/>
      <c r="I637" s="26" t="str">
        <f>Source!BO426</f>
        <v/>
      </c>
      <c r="J637" s="26"/>
      <c r="K637" s="27"/>
      <c r="L637" s="28"/>
      <c r="S637">
        <f>ROUND((Source!FX426/100)*((ROUND(Source!AF426*Source!I426, 2)+ROUND(Source!AE426*Source!I426, 2))), 2)</f>
        <v>4.28</v>
      </c>
      <c r="T637">
        <f>Source!X426</f>
        <v>4.28</v>
      </c>
      <c r="U637">
        <f>ROUND((Source!FY426/100)*((ROUND(Source!AF426*Source!I426, 2)+ROUND(Source!AE426*Source!I426, 2))), 2)</f>
        <v>3.27</v>
      </c>
      <c r="V637">
        <f>Source!Y426</f>
        <v>3.27</v>
      </c>
    </row>
    <row r="638" spans="1:26" x14ac:dyDescent="0.2">
      <c r="C638" s="20" t="str">
        <f>"Объем: "&amp;Source!I426&amp;"=2/"&amp;"100"</f>
        <v>Объем: 0,02=2/100</v>
      </c>
    </row>
    <row r="639" spans="1:26" ht="14.25" x14ac:dyDescent="0.2">
      <c r="A639" s="42"/>
      <c r="B639" s="43"/>
      <c r="C639" s="43" t="s">
        <v>728</v>
      </c>
      <c r="D639" s="24"/>
      <c r="E639" s="11"/>
      <c r="F639" s="25">
        <f>Source!AO426</f>
        <v>218.59</v>
      </c>
      <c r="G639" s="26" t="str">
        <f>Source!DG426</f>
        <v>)*1,15</v>
      </c>
      <c r="H639" s="27">
        <f>ROUND(Source!AF426*Source!I426, 2)</f>
        <v>5.03</v>
      </c>
      <c r="I639" s="26"/>
      <c r="J639" s="26">
        <f>IF(Source!BA426&lt;&gt; 0, Source!BA426, 1)</f>
        <v>1</v>
      </c>
      <c r="K639" s="27">
        <f>Source!S426</f>
        <v>5.03</v>
      </c>
      <c r="L639" s="28"/>
      <c r="R639">
        <f>H639</f>
        <v>5.03</v>
      </c>
    </row>
    <row r="640" spans="1:26" ht="14.25" x14ac:dyDescent="0.2">
      <c r="A640" s="42"/>
      <c r="B640" s="43"/>
      <c r="C640" s="43" t="s">
        <v>730</v>
      </c>
      <c r="D640" s="24" t="s">
        <v>731</v>
      </c>
      <c r="E640" s="11">
        <f>Source!BZ426</f>
        <v>85</v>
      </c>
      <c r="F640" s="46"/>
      <c r="G640" s="26"/>
      <c r="H640" s="27">
        <f>SUM(S637:S642)</f>
        <v>4.28</v>
      </c>
      <c r="I640" s="30"/>
      <c r="J640" s="23">
        <f>Source!AT426</f>
        <v>85</v>
      </c>
      <c r="K640" s="27">
        <f>SUM(T637:T642)</f>
        <v>4.28</v>
      </c>
      <c r="L640" s="28"/>
    </row>
    <row r="641" spans="1:26" ht="14.25" x14ac:dyDescent="0.2">
      <c r="A641" s="42"/>
      <c r="B641" s="43"/>
      <c r="C641" s="43" t="s">
        <v>732</v>
      </c>
      <c r="D641" s="24" t="s">
        <v>731</v>
      </c>
      <c r="E641" s="11">
        <f>Source!CA426</f>
        <v>65</v>
      </c>
      <c r="F641" s="46"/>
      <c r="G641" s="26"/>
      <c r="H641" s="27">
        <f>SUM(U637:U642)</f>
        <v>3.27</v>
      </c>
      <c r="I641" s="30"/>
      <c r="J641" s="23">
        <f>Source!AU426</f>
        <v>65</v>
      </c>
      <c r="K641" s="27">
        <f>SUM(V637:V642)</f>
        <v>3.27</v>
      </c>
      <c r="L641" s="28"/>
    </row>
    <row r="642" spans="1:26" ht="14.25" x14ac:dyDescent="0.2">
      <c r="A642" s="44"/>
      <c r="B642" s="45"/>
      <c r="C642" s="45" t="s">
        <v>733</v>
      </c>
      <c r="D642" s="32" t="s">
        <v>734</v>
      </c>
      <c r="E642" s="33">
        <f>Source!AQ426</f>
        <v>24.1</v>
      </c>
      <c r="F642" s="34"/>
      <c r="G642" s="37" t="str">
        <f>Source!DI426</f>
        <v>)*1,15</v>
      </c>
      <c r="H642" s="36"/>
      <c r="I642" s="37"/>
      <c r="J642" s="37"/>
      <c r="K642" s="36"/>
      <c r="L642" s="40">
        <f>Source!U426</f>
        <v>0.55430000000000001</v>
      </c>
    </row>
    <row r="643" spans="1:26" ht="15" x14ac:dyDescent="0.25">
      <c r="G643" s="49">
        <f>H639+H640+H641</f>
        <v>12.58</v>
      </c>
      <c r="H643" s="49"/>
      <c r="J643" s="49">
        <f>K639+K640+K641</f>
        <v>12.58</v>
      </c>
      <c r="K643" s="49"/>
      <c r="L643" s="39">
        <f>Source!U426</f>
        <v>0.55430000000000001</v>
      </c>
      <c r="O643" s="21">
        <f>G643</f>
        <v>12.58</v>
      </c>
      <c r="P643" s="21">
        <f>J643</f>
        <v>12.58</v>
      </c>
      <c r="Q643" s="21">
        <f>L643</f>
        <v>0.55430000000000001</v>
      </c>
      <c r="W643">
        <f>IF(Source!BI426&lt;=1,H639+H640+H641, 0)</f>
        <v>12.58</v>
      </c>
      <c r="X643">
        <f>IF(Source!BI426=2,H639+H640+H641, 0)</f>
        <v>0</v>
      </c>
      <c r="Y643">
        <f>IF(Source!BI426=3,H639+H640+H641, 0)</f>
        <v>0</v>
      </c>
      <c r="Z643">
        <f>IF(Source!BI426=4,H639+H640+H641, 0)</f>
        <v>0</v>
      </c>
    </row>
    <row r="645" spans="1:26" ht="15" x14ac:dyDescent="0.25">
      <c r="A645" s="48" t="str">
        <f>CONCATENATE("Итого по подразделу: ",IF(Source!G428&lt;&gt;"Новый подраздел", Source!G428, ""))</f>
        <v>Итого по подразделу: Электромонтажные работы</v>
      </c>
      <c r="B645" s="48"/>
      <c r="C645" s="48"/>
      <c r="D645" s="48"/>
      <c r="E645" s="48"/>
      <c r="F645" s="48"/>
      <c r="G645" s="52">
        <f>SUM(O627:O644)</f>
        <v>464.7</v>
      </c>
      <c r="H645" s="52"/>
      <c r="I645" s="22"/>
      <c r="J645" s="52">
        <f>SUM(P627:P644)</f>
        <v>464.7</v>
      </c>
      <c r="K645" s="52"/>
      <c r="L645" s="39">
        <f>SUM(Q627:Q644)</f>
        <v>19.3338</v>
      </c>
    </row>
    <row r="647" spans="1:26" ht="15" x14ac:dyDescent="0.25">
      <c r="A647" s="48" t="str">
        <f>CONCATENATE("Итого по разделу: ",IF(Source!G457&lt;&gt;"Новый раздел", Source!G457, ""))</f>
        <v>Итого по разделу: Лестница "Б"</v>
      </c>
      <c r="B647" s="48"/>
      <c r="C647" s="48"/>
      <c r="D647" s="48"/>
      <c r="E647" s="48"/>
      <c r="F647" s="48"/>
      <c r="G647" s="52">
        <f>SUM(O337:O646)</f>
        <v>99763.709999999992</v>
      </c>
      <c r="H647" s="52"/>
      <c r="I647" s="22"/>
      <c r="J647" s="52">
        <f>SUM(P337:P646)</f>
        <v>99815.170000000013</v>
      </c>
      <c r="K647" s="52"/>
      <c r="L647" s="39">
        <f>SUM(Q337:Q646)</f>
        <v>1514.1487014600002</v>
      </c>
    </row>
    <row r="648" spans="1:26" ht="14.25" x14ac:dyDescent="0.2">
      <c r="C648" s="54" t="str">
        <f>Source!H485</f>
        <v>Всего с НР и СП</v>
      </c>
      <c r="D648" s="54"/>
      <c r="E648" s="54"/>
      <c r="F648" s="54"/>
      <c r="G648" s="54"/>
      <c r="H648" s="54"/>
      <c r="I648" s="54"/>
      <c r="J648" s="55">
        <f>IF(Source!P485=0, "", Source!P485)</f>
        <v>99815.17</v>
      </c>
      <c r="K648" s="55"/>
    </row>
    <row r="649" spans="1:26" ht="14.25" x14ac:dyDescent="0.2">
      <c r="C649" s="54" t="str">
        <f>Source!H486</f>
        <v>Итого с индексом пересчета в текущий уровень цен на 1 кв. 2018г. К - 6,53</v>
      </c>
      <c r="D649" s="54"/>
      <c r="E649" s="54"/>
      <c r="F649" s="54"/>
      <c r="G649" s="54"/>
      <c r="H649" s="54"/>
      <c r="I649" s="54"/>
      <c r="J649" s="55">
        <f>IF(Source!P486=0, "", Source!P486)</f>
        <v>651793.06000000006</v>
      </c>
      <c r="K649" s="55"/>
    </row>
    <row r="650" spans="1:26" ht="14.25" x14ac:dyDescent="0.2">
      <c r="C650" s="54" t="str">
        <f>Source!H487</f>
        <v>НДС 18%</v>
      </c>
      <c r="D650" s="54"/>
      <c r="E650" s="54"/>
      <c r="F650" s="54"/>
      <c r="G650" s="54"/>
      <c r="H650" s="54"/>
      <c r="I650" s="54"/>
      <c r="J650" s="55">
        <f>IF(Source!P487=0, "", Source!P487)</f>
        <v>117322.75</v>
      </c>
      <c r="K650" s="55"/>
    </row>
    <row r="651" spans="1:26" ht="14.25" x14ac:dyDescent="0.2">
      <c r="C651" s="54" t="str">
        <f>Source!H488</f>
        <v>Всего по смете</v>
      </c>
      <c r="D651" s="54"/>
      <c r="E651" s="54"/>
      <c r="F651" s="54"/>
      <c r="G651" s="54"/>
      <c r="H651" s="54"/>
      <c r="I651" s="54"/>
      <c r="J651" s="55">
        <f>IF(Source!P488=0, "", Source!P488)</f>
        <v>769115.81</v>
      </c>
      <c r="K651" s="55"/>
    </row>
    <row r="653" spans="1:26" ht="15" x14ac:dyDescent="0.25">
      <c r="A653" s="48" t="str">
        <f>CONCATENATE("Итого по локальной смете: ",IF(Source!G490&lt;&gt;"Новая локальная смета", Source!G490, ""))</f>
        <v xml:space="preserve">Итого по локальной смете: </v>
      </c>
      <c r="B653" s="48"/>
      <c r="C653" s="48"/>
      <c r="D653" s="48"/>
      <c r="E653" s="48"/>
      <c r="F653" s="48"/>
      <c r="G653" s="52">
        <f>SUM(O18:O652)</f>
        <v>194845.12</v>
      </c>
      <c r="H653" s="52"/>
      <c r="I653" s="22"/>
      <c r="J653" s="52">
        <f>SUM(P18:P652)</f>
        <v>194948.38999999998</v>
      </c>
      <c r="K653" s="52"/>
      <c r="L653" s="39">
        <f>SUM(Q18:Q652)</f>
        <v>3013.8012957575006</v>
      </c>
    </row>
    <row r="654" spans="1:26" ht="14.25" x14ac:dyDescent="0.2">
      <c r="C654" s="54" t="str">
        <f>Source!H519</f>
        <v>Итого с индексом пересчета в текущий уровень цен на 1 кв. 2018г. К - 6,53</v>
      </c>
      <c r="D654" s="54"/>
      <c r="E654" s="54"/>
      <c r="F654" s="54"/>
      <c r="G654" s="54"/>
      <c r="H654" s="54"/>
      <c r="I654" s="54"/>
      <c r="J654" s="55">
        <f>IF(Source!P519=0, "", Source!P519)</f>
        <v>1273012.99</v>
      </c>
      <c r="K654" s="55"/>
    </row>
    <row r="655" spans="1:26" ht="14.25" x14ac:dyDescent="0.2">
      <c r="C655" s="54" t="str">
        <f>Source!H520</f>
        <v>НДС 18%</v>
      </c>
      <c r="D655" s="54"/>
      <c r="E655" s="54"/>
      <c r="F655" s="54"/>
      <c r="G655" s="54"/>
      <c r="H655" s="54"/>
      <c r="I655" s="54"/>
      <c r="J655" s="55">
        <f>IF(Source!P520=0, "", Source!P520)</f>
        <v>229142.34</v>
      </c>
      <c r="K655" s="55"/>
    </row>
    <row r="656" spans="1:26" ht="14.25" x14ac:dyDescent="0.2">
      <c r="C656" s="54" t="str">
        <f>Source!H521</f>
        <v>Всего по смете</v>
      </c>
      <c r="D656" s="54"/>
      <c r="E656" s="54"/>
      <c r="F656" s="54"/>
      <c r="G656" s="54"/>
      <c r="H656" s="54"/>
      <c r="I656" s="54"/>
      <c r="J656" s="55">
        <f>IF(Source!P521=0, "", Source!P521)</f>
        <v>1502155.33</v>
      </c>
      <c r="K656" s="55"/>
    </row>
    <row r="657" ht="13.5" customHeight="1" x14ac:dyDescent="0.2"/>
  </sheetData>
  <mergeCells count="267">
    <mergeCell ref="B4:K4"/>
    <mergeCell ref="B6:K6"/>
    <mergeCell ref="B7:K7"/>
    <mergeCell ref="G9:H9"/>
    <mergeCell ref="I9:J9"/>
    <mergeCell ref="J72:K72"/>
    <mergeCell ref="F86:G86"/>
    <mergeCell ref="F85:G85"/>
    <mergeCell ref="F222:G222"/>
    <mergeCell ref="C12:F12"/>
    <mergeCell ref="G12:H12"/>
    <mergeCell ref="I12:J12"/>
    <mergeCell ref="K12:L12"/>
    <mergeCell ref="C10:F10"/>
    <mergeCell ref="G10:H10"/>
    <mergeCell ref="I10:J10"/>
    <mergeCell ref="K10:L10"/>
    <mergeCell ref="C11:F11"/>
    <mergeCell ref="G11:H11"/>
    <mergeCell ref="I11:J11"/>
    <mergeCell ref="K11:L11"/>
    <mergeCell ref="C655:I655"/>
    <mergeCell ref="J655:K655"/>
    <mergeCell ref="C656:I656"/>
    <mergeCell ref="J656:K656"/>
    <mergeCell ref="C13:F13"/>
    <mergeCell ref="G13:H13"/>
    <mergeCell ref="I13:J13"/>
    <mergeCell ref="K13:L13"/>
    <mergeCell ref="A15:L15"/>
    <mergeCell ref="C332:I332"/>
    <mergeCell ref="J332:K332"/>
    <mergeCell ref="J81:K81"/>
    <mergeCell ref="G81:H81"/>
    <mergeCell ref="F79:G79"/>
    <mergeCell ref="G72:H72"/>
    <mergeCell ref="F70:G70"/>
    <mergeCell ref="F69:G69"/>
    <mergeCell ref="J63:K63"/>
    <mergeCell ref="G63:H63"/>
    <mergeCell ref="A19:L19"/>
    <mergeCell ref="G55:H55"/>
    <mergeCell ref="F53:G53"/>
    <mergeCell ref="F52:G52"/>
    <mergeCell ref="F78:G78"/>
    <mergeCell ref="C651:I651"/>
    <mergeCell ref="J651:K651"/>
    <mergeCell ref="C654:I654"/>
    <mergeCell ref="J654:K654"/>
    <mergeCell ref="C648:I648"/>
    <mergeCell ref="J648:K648"/>
    <mergeCell ref="C649:I649"/>
    <mergeCell ref="J649:K649"/>
    <mergeCell ref="C650:I650"/>
    <mergeCell ref="J650:K650"/>
    <mergeCell ref="C334:I334"/>
    <mergeCell ref="J334:K334"/>
    <mergeCell ref="C335:I335"/>
    <mergeCell ref="J335:K335"/>
    <mergeCell ref="J31:K31"/>
    <mergeCell ref="G31:H31"/>
    <mergeCell ref="A21:L21"/>
    <mergeCell ref="G146:H146"/>
    <mergeCell ref="J134:K134"/>
    <mergeCell ref="G134:H134"/>
    <mergeCell ref="F131:G131"/>
    <mergeCell ref="F130:G130"/>
    <mergeCell ref="J125:K125"/>
    <mergeCell ref="J48:K48"/>
    <mergeCell ref="G48:H48"/>
    <mergeCell ref="F46:G46"/>
    <mergeCell ref="F45:G45"/>
    <mergeCell ref="J39:K39"/>
    <mergeCell ref="G39:H39"/>
    <mergeCell ref="F61:G61"/>
    <mergeCell ref="F60:G60"/>
    <mergeCell ref="J55:K55"/>
    <mergeCell ref="J156:K156"/>
    <mergeCell ref="G156:H156"/>
    <mergeCell ref="F154:G154"/>
    <mergeCell ref="F153:G153"/>
    <mergeCell ref="J146:K146"/>
    <mergeCell ref="F175:G175"/>
    <mergeCell ref="J168:K168"/>
    <mergeCell ref="G168:H168"/>
    <mergeCell ref="C333:I333"/>
    <mergeCell ref="J333:K333"/>
    <mergeCell ref="F96:G96"/>
    <mergeCell ref="J283:K283"/>
    <mergeCell ref="G283:H283"/>
    <mergeCell ref="F280:G280"/>
    <mergeCell ref="F187:G187"/>
    <mergeCell ref="J181:K181"/>
    <mergeCell ref="G181:H181"/>
    <mergeCell ref="F176:G176"/>
    <mergeCell ref="J227:K227"/>
    <mergeCell ref="G227:H227"/>
    <mergeCell ref="F223:G223"/>
    <mergeCell ref="J239:K239"/>
    <mergeCell ref="G239:H239"/>
    <mergeCell ref="F235:G235"/>
    <mergeCell ref="F234:G234"/>
    <mergeCell ref="J215:K215"/>
    <mergeCell ref="F95:G95"/>
    <mergeCell ref="J88:K88"/>
    <mergeCell ref="G88:H88"/>
    <mergeCell ref="G125:H125"/>
    <mergeCell ref="F122:G122"/>
    <mergeCell ref="F121:G121"/>
    <mergeCell ref="J115:K115"/>
    <mergeCell ref="G115:H115"/>
    <mergeCell ref="F108:G108"/>
    <mergeCell ref="F107:G107"/>
    <mergeCell ref="J100:K100"/>
    <mergeCell ref="G100:H100"/>
    <mergeCell ref="G215:H215"/>
    <mergeCell ref="J203:K203"/>
    <mergeCell ref="G203:H203"/>
    <mergeCell ref="J192:K192"/>
    <mergeCell ref="G192:H192"/>
    <mergeCell ref="F188:G188"/>
    <mergeCell ref="J331:K331"/>
    <mergeCell ref="A331:F331"/>
    <mergeCell ref="G329:H329"/>
    <mergeCell ref="J329:K329"/>
    <mergeCell ref="A329:F329"/>
    <mergeCell ref="J327:K327"/>
    <mergeCell ref="G327:H327"/>
    <mergeCell ref="F247:G247"/>
    <mergeCell ref="F246:G246"/>
    <mergeCell ref="F279:G279"/>
    <mergeCell ref="J272:K272"/>
    <mergeCell ref="G272:H272"/>
    <mergeCell ref="J261:K261"/>
    <mergeCell ref="G261:H261"/>
    <mergeCell ref="J250:K250"/>
    <mergeCell ref="G250:H250"/>
    <mergeCell ref="J294:K294"/>
    <mergeCell ref="G294:H294"/>
    <mergeCell ref="J303:K303"/>
    <mergeCell ref="G303:H303"/>
    <mergeCell ref="J301:K301"/>
    <mergeCell ref="G301:H301"/>
    <mergeCell ref="F291:G291"/>
    <mergeCell ref="F290:G290"/>
    <mergeCell ref="F388:G388"/>
    <mergeCell ref="F387:G387"/>
    <mergeCell ref="J381:K381"/>
    <mergeCell ref="G381:H381"/>
    <mergeCell ref="F379:G379"/>
    <mergeCell ref="F378:G378"/>
    <mergeCell ref="J373:K373"/>
    <mergeCell ref="G373:H373"/>
    <mergeCell ref="J305:K305"/>
    <mergeCell ref="G305:H305"/>
    <mergeCell ref="J320:K320"/>
    <mergeCell ref="G320:H320"/>
    <mergeCell ref="A311:L311"/>
    <mergeCell ref="G307:H307"/>
    <mergeCell ref="J307:K307"/>
    <mergeCell ref="A307:F307"/>
    <mergeCell ref="G331:H331"/>
    <mergeCell ref="J357:K357"/>
    <mergeCell ref="G357:H357"/>
    <mergeCell ref="J349:K349"/>
    <mergeCell ref="G349:H349"/>
    <mergeCell ref="A339:L339"/>
    <mergeCell ref="A337:L337"/>
    <mergeCell ref="F371:G371"/>
    <mergeCell ref="G443:H443"/>
    <mergeCell ref="F440:G440"/>
    <mergeCell ref="F439:G439"/>
    <mergeCell ref="J433:K433"/>
    <mergeCell ref="G433:H433"/>
    <mergeCell ref="F426:G426"/>
    <mergeCell ref="F425:G425"/>
    <mergeCell ref="J418:K418"/>
    <mergeCell ref="G418:H418"/>
    <mergeCell ref="F370:G370"/>
    <mergeCell ref="J366:K366"/>
    <mergeCell ref="G366:H366"/>
    <mergeCell ref="F364:G364"/>
    <mergeCell ref="F363:G363"/>
    <mergeCell ref="F506:G506"/>
    <mergeCell ref="F505:G505"/>
    <mergeCell ref="J499:K499"/>
    <mergeCell ref="G499:H499"/>
    <mergeCell ref="J399:K399"/>
    <mergeCell ref="G399:H399"/>
    <mergeCell ref="F397:G397"/>
    <mergeCell ref="F396:G396"/>
    <mergeCell ref="J390:K390"/>
    <mergeCell ref="G390:H390"/>
    <mergeCell ref="F414:G414"/>
    <mergeCell ref="F413:G413"/>
    <mergeCell ref="J406:K406"/>
    <mergeCell ref="G406:H406"/>
    <mergeCell ref="F404:G404"/>
    <mergeCell ref="F403:G403"/>
    <mergeCell ref="F449:G449"/>
    <mergeCell ref="F448:G448"/>
    <mergeCell ref="J443:K443"/>
    <mergeCell ref="J464:K464"/>
    <mergeCell ref="G464:H464"/>
    <mergeCell ref="J452:K452"/>
    <mergeCell ref="G452:H452"/>
    <mergeCell ref="F494:G494"/>
    <mergeCell ref="G510:H510"/>
    <mergeCell ref="J533:K533"/>
    <mergeCell ref="G533:H533"/>
    <mergeCell ref="J521:K521"/>
    <mergeCell ref="G521:H521"/>
    <mergeCell ref="F564:G564"/>
    <mergeCell ref="J557:K557"/>
    <mergeCell ref="G557:H557"/>
    <mergeCell ref="F553:G553"/>
    <mergeCell ref="F552:G552"/>
    <mergeCell ref="J545:K545"/>
    <mergeCell ref="G545:H545"/>
    <mergeCell ref="F493:G493"/>
    <mergeCell ref="J486:K486"/>
    <mergeCell ref="G486:H486"/>
    <mergeCell ref="J474:K474"/>
    <mergeCell ref="G474:H474"/>
    <mergeCell ref="F472:G472"/>
    <mergeCell ref="F471:G471"/>
    <mergeCell ref="G619:H619"/>
    <mergeCell ref="J636:K636"/>
    <mergeCell ref="G636:H636"/>
    <mergeCell ref="A627:L627"/>
    <mergeCell ref="G625:H625"/>
    <mergeCell ref="J625:K625"/>
    <mergeCell ref="A625:F625"/>
    <mergeCell ref="F541:G541"/>
    <mergeCell ref="F540:G540"/>
    <mergeCell ref="J590:K590"/>
    <mergeCell ref="G590:H590"/>
    <mergeCell ref="J579:K579"/>
    <mergeCell ref="G579:H579"/>
    <mergeCell ref="J568:K568"/>
    <mergeCell ref="G568:H568"/>
    <mergeCell ref="F565:G565"/>
    <mergeCell ref="J510:K510"/>
    <mergeCell ref="A645:F645"/>
    <mergeCell ref="J643:K643"/>
    <mergeCell ref="G643:H643"/>
    <mergeCell ref="F598:G598"/>
    <mergeCell ref="F597:G597"/>
    <mergeCell ref="G653:H653"/>
    <mergeCell ref="J653:K653"/>
    <mergeCell ref="A653:F653"/>
    <mergeCell ref="G647:H647"/>
    <mergeCell ref="J647:K647"/>
    <mergeCell ref="A647:F647"/>
    <mergeCell ref="G645:H645"/>
    <mergeCell ref="J645:K645"/>
    <mergeCell ref="J612:K612"/>
    <mergeCell ref="G612:H612"/>
    <mergeCell ref="F609:G609"/>
    <mergeCell ref="F608:G608"/>
    <mergeCell ref="J601:K601"/>
    <mergeCell ref="G601:H601"/>
    <mergeCell ref="J623:K623"/>
    <mergeCell ref="G623:H623"/>
    <mergeCell ref="J621:K621"/>
    <mergeCell ref="G621:H621"/>
    <mergeCell ref="J619:K619"/>
  </mergeCells>
  <pageMargins left="0.39370078740157483" right="0.19685039370078741" top="0.39370078740157483" bottom="0.39370078740157483" header="0.19685039370078741" footer="0.19685039370078741"/>
  <pageSetup paperSize="256" scale="59" fitToHeight="0" orientation="portrait" r:id="rId1"/>
  <headerFooter>
    <oddHeader>&amp;L&amp;8НИЯУ МИФИ  Доп. раб. место  MCCS-0016187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590"/>
  <sheetViews>
    <sheetView workbookViewId="0">
      <selection activeCell="G13" sqref="G13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x14ac:dyDescent="0.2">
      <c r="A12" s="1">
        <v>1</v>
      </c>
      <c r="B12" s="1">
        <v>585</v>
      </c>
      <c r="C12" s="1">
        <v>0</v>
      </c>
      <c r="D12" s="1">
        <f>ROW(A523)</f>
        <v>523</v>
      </c>
      <c r="E12" s="1">
        <v>0</v>
      </c>
      <c r="F12" s="1" t="s">
        <v>4</v>
      </c>
      <c r="G12" s="1" t="s">
        <v>736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2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B523</f>
        <v>585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</v>
      </c>
      <c r="G18" s="3" t="str">
        <f t="shared" si="0"/>
        <v>Капитальный ремонт лестницы лабораторного корпуса "А" НИЯУ МИФИ по адресу:г. Москва, каширское шоссе, д.31, стр.2</v>
      </c>
      <c r="H18" s="3"/>
      <c r="I18" s="3"/>
      <c r="J18" s="3"/>
      <c r="K18" s="3"/>
      <c r="L18" s="3"/>
      <c r="M18" s="3"/>
      <c r="N18" s="3"/>
      <c r="O18" s="3">
        <f t="shared" ref="O18:AT18" si="1">O523</f>
        <v>154703.35999999999</v>
      </c>
      <c r="P18" s="3">
        <f t="shared" si="1"/>
        <v>126164.9</v>
      </c>
      <c r="Q18" s="3">
        <f t="shared" si="1"/>
        <v>2201.4</v>
      </c>
      <c r="R18" s="3">
        <f t="shared" si="1"/>
        <v>393.67</v>
      </c>
      <c r="S18" s="3">
        <f t="shared" si="1"/>
        <v>26337.06</v>
      </c>
      <c r="T18" s="3">
        <f t="shared" si="1"/>
        <v>0</v>
      </c>
      <c r="U18" s="3">
        <f t="shared" si="1"/>
        <v>3013.8012957575006</v>
      </c>
      <c r="V18" s="3">
        <f t="shared" si="1"/>
        <v>34.100202850000002</v>
      </c>
      <c r="W18" s="3">
        <f t="shared" si="1"/>
        <v>0</v>
      </c>
      <c r="X18" s="3">
        <f t="shared" si="1"/>
        <v>23757.99</v>
      </c>
      <c r="Y18" s="3">
        <f t="shared" si="1"/>
        <v>15685.04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0</v>
      </c>
      <c r="AQ18" s="3">
        <f t="shared" si="1"/>
        <v>0</v>
      </c>
      <c r="AR18" s="3">
        <f t="shared" si="1"/>
        <v>194948.39</v>
      </c>
      <c r="AS18" s="3">
        <f t="shared" si="1"/>
        <v>194948.39</v>
      </c>
      <c r="AT18" s="3">
        <f t="shared" si="1"/>
        <v>0</v>
      </c>
      <c r="AU18" s="3">
        <f t="shared" ref="AU18:BZ18" si="2">AU523</f>
        <v>0</v>
      </c>
      <c r="AV18" s="3">
        <f t="shared" si="2"/>
        <v>126164.9</v>
      </c>
      <c r="AW18" s="3">
        <f t="shared" si="2"/>
        <v>126164.9</v>
      </c>
      <c r="AX18" s="3">
        <f t="shared" si="2"/>
        <v>0</v>
      </c>
      <c r="AY18" s="3">
        <f t="shared" si="2"/>
        <v>126164.9</v>
      </c>
      <c r="AZ18" s="3">
        <f t="shared" si="2"/>
        <v>0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CA523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DG523</f>
        <v>154703.35999999999</v>
      </c>
      <c r="DH18" s="4">
        <f t="shared" si="4"/>
        <v>126164.9</v>
      </c>
      <c r="DI18" s="4">
        <f t="shared" si="4"/>
        <v>2201.4</v>
      </c>
      <c r="DJ18" s="4">
        <f t="shared" si="4"/>
        <v>393.67</v>
      </c>
      <c r="DK18" s="4">
        <f t="shared" si="4"/>
        <v>26337.06</v>
      </c>
      <c r="DL18" s="4">
        <f t="shared" si="4"/>
        <v>0</v>
      </c>
      <c r="DM18" s="4">
        <f t="shared" si="4"/>
        <v>3013.8012957575006</v>
      </c>
      <c r="DN18" s="4">
        <f t="shared" si="4"/>
        <v>34.100202850000002</v>
      </c>
      <c r="DO18" s="4">
        <f t="shared" si="4"/>
        <v>0</v>
      </c>
      <c r="DP18" s="4">
        <f t="shared" si="4"/>
        <v>23757.99</v>
      </c>
      <c r="DQ18" s="4">
        <f t="shared" si="4"/>
        <v>15685.04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0</v>
      </c>
      <c r="EI18" s="4">
        <f t="shared" si="4"/>
        <v>0</v>
      </c>
      <c r="EJ18" s="4">
        <f t="shared" si="4"/>
        <v>194948.39</v>
      </c>
      <c r="EK18" s="4">
        <f t="shared" si="4"/>
        <v>194948.39</v>
      </c>
      <c r="EL18" s="4">
        <f t="shared" si="4"/>
        <v>0</v>
      </c>
      <c r="EM18" s="4">
        <f t="shared" ref="EM18:FR18" si="5">EM523</f>
        <v>0</v>
      </c>
      <c r="EN18" s="4">
        <f t="shared" si="5"/>
        <v>126164.9</v>
      </c>
      <c r="EO18" s="4">
        <f t="shared" si="5"/>
        <v>126164.9</v>
      </c>
      <c r="EP18" s="4">
        <f t="shared" si="5"/>
        <v>0</v>
      </c>
      <c r="EQ18" s="4">
        <f t="shared" si="5"/>
        <v>126164.9</v>
      </c>
      <c r="ER18" s="4">
        <f t="shared" si="5"/>
        <v>0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FS523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ROW(A490)</f>
        <v>490</v>
      </c>
      <c r="E20" s="1"/>
      <c r="F20" s="1" t="s">
        <v>12</v>
      </c>
      <c r="G20" s="1" t="s">
        <v>12</v>
      </c>
      <c r="H20" s="1" t="s">
        <v>6</v>
      </c>
      <c r="I20" s="1">
        <v>0</v>
      </c>
      <c r="J20" s="1" t="s">
        <v>6</v>
      </c>
      <c r="K20" s="1">
        <v>0</v>
      </c>
      <c r="L20" s="1" t="s">
        <v>6</v>
      </c>
      <c r="M20" s="1"/>
      <c r="N20" s="1"/>
      <c r="O20" s="1"/>
      <c r="P20" s="1"/>
      <c r="Q20" s="1"/>
      <c r="R20" s="1"/>
      <c r="S20" s="1"/>
      <c r="T20" s="1"/>
      <c r="U20" s="1" t="s">
        <v>6</v>
      </c>
      <c r="V20" s="1">
        <v>0</v>
      </c>
      <c r="W20" s="1"/>
      <c r="X20" s="1"/>
      <c r="Y20" s="1"/>
      <c r="Z20" s="1"/>
      <c r="AA20" s="1"/>
      <c r="AB20" s="1" t="s">
        <v>6</v>
      </c>
      <c r="AC20" s="1" t="s">
        <v>6</v>
      </c>
      <c r="AD20" s="1" t="s">
        <v>6</v>
      </c>
      <c r="AE20" s="1" t="s">
        <v>6</v>
      </c>
      <c r="AF20" s="1" t="s">
        <v>6</v>
      </c>
      <c r="AG20" s="1" t="s">
        <v>6</v>
      </c>
      <c r="AH20" s="1"/>
      <c r="AI20" s="1"/>
      <c r="AJ20" s="1"/>
      <c r="AK20" s="1"/>
      <c r="AL20" s="1"/>
      <c r="AM20" s="1"/>
      <c r="AN20" s="1"/>
      <c r="AO20" s="1"/>
      <c r="AP20" s="1" t="s">
        <v>6</v>
      </c>
      <c r="AQ20" s="1" t="s">
        <v>6</v>
      </c>
      <c r="AR20" s="1" t="s">
        <v>6</v>
      </c>
      <c r="AS20" s="1"/>
      <c r="AT20" s="1"/>
      <c r="AU20" s="1"/>
      <c r="AV20" s="1"/>
      <c r="AW20" s="1"/>
      <c r="AX20" s="1"/>
      <c r="AY20" s="1"/>
      <c r="AZ20" s="1" t="s">
        <v>6</v>
      </c>
      <c r="BA20" s="1"/>
      <c r="BB20" s="1" t="s">
        <v>6</v>
      </c>
      <c r="BC20" s="1" t="s">
        <v>6</v>
      </c>
      <c r="BD20" s="1" t="s">
        <v>6</v>
      </c>
      <c r="BE20" s="1" t="s">
        <v>6</v>
      </c>
      <c r="BF20" s="1" t="s">
        <v>6</v>
      </c>
      <c r="BG20" s="1" t="s">
        <v>6</v>
      </c>
      <c r="BH20" s="1" t="s">
        <v>6</v>
      </c>
      <c r="BI20" s="1" t="s">
        <v>6</v>
      </c>
      <c r="BJ20" s="1" t="s">
        <v>6</v>
      </c>
      <c r="BK20" s="1" t="s">
        <v>6</v>
      </c>
      <c r="BL20" s="1" t="s">
        <v>6</v>
      </c>
      <c r="BM20" s="1" t="s">
        <v>6</v>
      </c>
      <c r="BN20" s="1" t="s">
        <v>6</v>
      </c>
      <c r="BO20" s="1" t="s">
        <v>6</v>
      </c>
      <c r="BP20" s="1" t="s">
        <v>6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6</v>
      </c>
      <c r="CJ20" s="1" t="s">
        <v>6</v>
      </c>
    </row>
    <row r="22" spans="1:255" x14ac:dyDescent="0.2">
      <c r="A22" s="3">
        <v>52</v>
      </c>
      <c r="B22" s="3">
        <f t="shared" ref="B22:G22" si="7">B490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Новая локальная смета</v>
      </c>
      <c r="G22" s="3" t="str">
        <f t="shared" si="7"/>
        <v>Новая локальная смета</v>
      </c>
      <c r="H22" s="3"/>
      <c r="I22" s="3"/>
      <c r="J22" s="3"/>
      <c r="K22" s="3"/>
      <c r="L22" s="3"/>
      <c r="M22" s="3"/>
      <c r="N22" s="3"/>
      <c r="O22" s="3">
        <f t="shared" ref="O22:AT22" si="8">O490</f>
        <v>154703.35999999999</v>
      </c>
      <c r="P22" s="3">
        <f t="shared" si="8"/>
        <v>126164.9</v>
      </c>
      <c r="Q22" s="3">
        <f t="shared" si="8"/>
        <v>2201.4</v>
      </c>
      <c r="R22" s="3">
        <f t="shared" si="8"/>
        <v>393.67</v>
      </c>
      <c r="S22" s="3">
        <f t="shared" si="8"/>
        <v>26337.06</v>
      </c>
      <c r="T22" s="3">
        <f t="shared" si="8"/>
        <v>0</v>
      </c>
      <c r="U22" s="3">
        <f t="shared" si="8"/>
        <v>3013.8012957575006</v>
      </c>
      <c r="V22" s="3">
        <f t="shared" si="8"/>
        <v>34.100202850000002</v>
      </c>
      <c r="W22" s="3">
        <f t="shared" si="8"/>
        <v>0</v>
      </c>
      <c r="X22" s="3">
        <f t="shared" si="8"/>
        <v>23757.99</v>
      </c>
      <c r="Y22" s="3">
        <f t="shared" si="8"/>
        <v>15685.04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0</v>
      </c>
      <c r="AQ22" s="3">
        <f t="shared" si="8"/>
        <v>0</v>
      </c>
      <c r="AR22" s="3">
        <f t="shared" si="8"/>
        <v>194948.39</v>
      </c>
      <c r="AS22" s="3">
        <f t="shared" si="8"/>
        <v>194948.39</v>
      </c>
      <c r="AT22" s="3">
        <f t="shared" si="8"/>
        <v>0</v>
      </c>
      <c r="AU22" s="3">
        <f t="shared" ref="AU22:BZ22" si="9">AU490</f>
        <v>0</v>
      </c>
      <c r="AV22" s="3">
        <f t="shared" si="9"/>
        <v>126164.9</v>
      </c>
      <c r="AW22" s="3">
        <f t="shared" si="9"/>
        <v>126164.9</v>
      </c>
      <c r="AX22" s="3">
        <f t="shared" si="9"/>
        <v>0</v>
      </c>
      <c r="AY22" s="3">
        <f t="shared" si="9"/>
        <v>126164.9</v>
      </c>
      <c r="AZ22" s="3">
        <f t="shared" si="9"/>
        <v>0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CA490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DG490</f>
        <v>154703.35999999999</v>
      </c>
      <c r="DH22" s="4">
        <f t="shared" si="11"/>
        <v>126164.9</v>
      </c>
      <c r="DI22" s="4">
        <f t="shared" si="11"/>
        <v>2201.4</v>
      </c>
      <c r="DJ22" s="4">
        <f t="shared" si="11"/>
        <v>393.67</v>
      </c>
      <c r="DK22" s="4">
        <f t="shared" si="11"/>
        <v>26337.06</v>
      </c>
      <c r="DL22" s="4">
        <f t="shared" si="11"/>
        <v>0</v>
      </c>
      <c r="DM22" s="4">
        <f t="shared" si="11"/>
        <v>3013.8012957575006</v>
      </c>
      <c r="DN22" s="4">
        <f t="shared" si="11"/>
        <v>34.100202850000002</v>
      </c>
      <c r="DO22" s="4">
        <f t="shared" si="11"/>
        <v>0</v>
      </c>
      <c r="DP22" s="4">
        <f t="shared" si="11"/>
        <v>23757.99</v>
      </c>
      <c r="DQ22" s="4">
        <f t="shared" si="11"/>
        <v>15685.04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0</v>
      </c>
      <c r="EI22" s="4">
        <f t="shared" si="11"/>
        <v>0</v>
      </c>
      <c r="EJ22" s="4">
        <f t="shared" si="11"/>
        <v>194948.39</v>
      </c>
      <c r="EK22" s="4">
        <f t="shared" si="11"/>
        <v>194948.39</v>
      </c>
      <c r="EL22" s="4">
        <f t="shared" si="11"/>
        <v>0</v>
      </c>
      <c r="EM22" s="4">
        <f t="shared" ref="EM22:FR22" si="12">EM490</f>
        <v>0</v>
      </c>
      <c r="EN22" s="4">
        <f t="shared" si="12"/>
        <v>126164.9</v>
      </c>
      <c r="EO22" s="4">
        <f t="shared" si="12"/>
        <v>126164.9</v>
      </c>
      <c r="EP22" s="4">
        <f t="shared" si="12"/>
        <v>0</v>
      </c>
      <c r="EQ22" s="4">
        <f t="shared" si="12"/>
        <v>126164.9</v>
      </c>
      <c r="ER22" s="4">
        <f t="shared" si="12"/>
        <v>0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FS490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ROW(A224)</f>
        <v>224</v>
      </c>
      <c r="E24" s="1"/>
      <c r="F24" s="1" t="s">
        <v>13</v>
      </c>
      <c r="G24" s="1" t="s">
        <v>14</v>
      </c>
      <c r="H24" s="1" t="s">
        <v>6</v>
      </c>
      <c r="I24" s="1">
        <v>0</v>
      </c>
      <c r="J24" s="1"/>
      <c r="K24" s="1">
        <v>-1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6</v>
      </c>
      <c r="V24" s="1">
        <v>0</v>
      </c>
      <c r="W24" s="1"/>
      <c r="X24" s="1"/>
      <c r="Y24" s="1"/>
      <c r="Z24" s="1"/>
      <c r="AA24" s="1"/>
      <c r="AB24" s="1" t="s">
        <v>6</v>
      </c>
      <c r="AC24" s="1" t="s">
        <v>6</v>
      </c>
      <c r="AD24" s="1" t="s">
        <v>6</v>
      </c>
      <c r="AE24" s="1" t="s">
        <v>6</v>
      </c>
      <c r="AF24" s="1" t="s">
        <v>6</v>
      </c>
      <c r="AG24" s="1" t="s">
        <v>6</v>
      </c>
      <c r="AH24" s="1"/>
      <c r="AI24" s="1"/>
      <c r="AJ24" s="1"/>
      <c r="AK24" s="1"/>
      <c r="AL24" s="1"/>
      <c r="AM24" s="1"/>
      <c r="AN24" s="1"/>
      <c r="AO24" s="1"/>
      <c r="AP24" s="1" t="s">
        <v>6</v>
      </c>
      <c r="AQ24" s="1" t="s">
        <v>6</v>
      </c>
      <c r="AR24" s="1" t="s">
        <v>6</v>
      </c>
      <c r="AS24" s="1"/>
      <c r="AT24" s="1"/>
      <c r="AU24" s="1"/>
      <c r="AV24" s="1"/>
      <c r="AW24" s="1"/>
      <c r="AX24" s="1"/>
      <c r="AY24" s="1"/>
      <c r="AZ24" s="1" t="s">
        <v>6</v>
      </c>
      <c r="BA24" s="1"/>
      <c r="BB24" s="1" t="s">
        <v>6</v>
      </c>
      <c r="BC24" s="1" t="s">
        <v>6</v>
      </c>
      <c r="BD24" s="1" t="s">
        <v>6</v>
      </c>
      <c r="BE24" s="1" t="s">
        <v>6</v>
      </c>
      <c r="BF24" s="1" t="s">
        <v>6</v>
      </c>
      <c r="BG24" s="1" t="s">
        <v>6</v>
      </c>
      <c r="BH24" s="1" t="s">
        <v>6</v>
      </c>
      <c r="BI24" s="1" t="s">
        <v>6</v>
      </c>
      <c r="BJ24" s="1" t="s">
        <v>6</v>
      </c>
      <c r="BK24" s="1" t="s">
        <v>6</v>
      </c>
      <c r="BL24" s="1" t="s">
        <v>6</v>
      </c>
      <c r="BM24" s="1" t="s">
        <v>6</v>
      </c>
      <c r="BN24" s="1" t="s">
        <v>6</v>
      </c>
      <c r="BO24" s="1" t="s">
        <v>6</v>
      </c>
      <c r="BP24" s="1" t="s">
        <v>6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B224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Лестница "А"</v>
      </c>
      <c r="H26" s="3"/>
      <c r="I26" s="3"/>
      <c r="J26" s="3"/>
      <c r="K26" s="3"/>
      <c r="L26" s="3"/>
      <c r="M26" s="3"/>
      <c r="N26" s="3"/>
      <c r="O26" s="3">
        <f t="shared" ref="O26:AT26" si="15">O224</f>
        <v>75082.97</v>
      </c>
      <c r="P26" s="3">
        <f t="shared" si="15"/>
        <v>60923.839999999997</v>
      </c>
      <c r="Q26" s="3">
        <f t="shared" si="15"/>
        <v>1057.17</v>
      </c>
      <c r="R26" s="3">
        <f t="shared" si="15"/>
        <v>189.75</v>
      </c>
      <c r="S26" s="3">
        <f t="shared" si="15"/>
        <v>13101.96</v>
      </c>
      <c r="T26" s="3">
        <f t="shared" si="15"/>
        <v>0</v>
      </c>
      <c r="U26" s="3">
        <f t="shared" si="15"/>
        <v>1499.6525942975004</v>
      </c>
      <c r="V26" s="3">
        <f t="shared" si="15"/>
        <v>16.462532937500004</v>
      </c>
      <c r="W26" s="3">
        <f t="shared" si="15"/>
        <v>0</v>
      </c>
      <c r="X26" s="3">
        <f t="shared" si="15"/>
        <v>11845.68</v>
      </c>
      <c r="Y26" s="3">
        <f t="shared" si="15"/>
        <v>7803.57</v>
      </c>
      <c r="Z26" s="3">
        <f t="shared" si="15"/>
        <v>0</v>
      </c>
      <c r="AA26" s="3">
        <f t="shared" si="15"/>
        <v>0</v>
      </c>
      <c r="AB26" s="3">
        <f t="shared" si="15"/>
        <v>0</v>
      </c>
      <c r="AC26" s="3">
        <f t="shared" si="15"/>
        <v>0</v>
      </c>
      <c r="AD26" s="3">
        <f t="shared" si="15"/>
        <v>0</v>
      </c>
      <c r="AE26" s="3">
        <f t="shared" si="15"/>
        <v>0</v>
      </c>
      <c r="AF26" s="3">
        <f t="shared" si="15"/>
        <v>0</v>
      </c>
      <c r="AG26" s="3">
        <f t="shared" si="15"/>
        <v>0</v>
      </c>
      <c r="AH26" s="3">
        <f t="shared" si="15"/>
        <v>0</v>
      </c>
      <c r="AI26" s="3">
        <f t="shared" si="15"/>
        <v>0</v>
      </c>
      <c r="AJ26" s="3">
        <f t="shared" si="15"/>
        <v>0</v>
      </c>
      <c r="AK26" s="3">
        <f t="shared" si="15"/>
        <v>0</v>
      </c>
      <c r="AL26" s="3">
        <f t="shared" si="15"/>
        <v>0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95133.22</v>
      </c>
      <c r="AS26" s="3">
        <f t="shared" si="15"/>
        <v>95133.22</v>
      </c>
      <c r="AT26" s="3">
        <f t="shared" si="15"/>
        <v>0</v>
      </c>
      <c r="AU26" s="3">
        <f t="shared" ref="AU26:BZ26" si="16">AU224</f>
        <v>0</v>
      </c>
      <c r="AV26" s="3">
        <f t="shared" si="16"/>
        <v>60923.839999999997</v>
      </c>
      <c r="AW26" s="3">
        <f t="shared" si="16"/>
        <v>60923.839999999997</v>
      </c>
      <c r="AX26" s="3">
        <f t="shared" si="16"/>
        <v>0</v>
      </c>
      <c r="AY26" s="3">
        <f t="shared" si="16"/>
        <v>60923.839999999997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CA224</f>
        <v>0</v>
      </c>
      <c r="CB26" s="3">
        <f t="shared" si="17"/>
        <v>0</v>
      </c>
      <c r="CC26" s="3">
        <f t="shared" si="17"/>
        <v>0</v>
      </c>
      <c r="CD26" s="3">
        <f t="shared" si="17"/>
        <v>0</v>
      </c>
      <c r="CE26" s="3">
        <f t="shared" si="17"/>
        <v>0</v>
      </c>
      <c r="CF26" s="3">
        <f t="shared" si="17"/>
        <v>0</v>
      </c>
      <c r="CG26" s="3">
        <f t="shared" si="17"/>
        <v>0</v>
      </c>
      <c r="CH26" s="3">
        <f t="shared" si="17"/>
        <v>0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DG224</f>
        <v>75082.97</v>
      </c>
      <c r="DH26" s="4">
        <f t="shared" si="18"/>
        <v>60923.839999999997</v>
      </c>
      <c r="DI26" s="4">
        <f t="shared" si="18"/>
        <v>1057.17</v>
      </c>
      <c r="DJ26" s="4">
        <f t="shared" si="18"/>
        <v>189.75</v>
      </c>
      <c r="DK26" s="4">
        <f t="shared" si="18"/>
        <v>13101.96</v>
      </c>
      <c r="DL26" s="4">
        <f t="shared" si="18"/>
        <v>0</v>
      </c>
      <c r="DM26" s="4">
        <f t="shared" si="18"/>
        <v>1499.6525942975004</v>
      </c>
      <c r="DN26" s="4">
        <f t="shared" si="18"/>
        <v>16.462532937500004</v>
      </c>
      <c r="DO26" s="4">
        <f t="shared" si="18"/>
        <v>0</v>
      </c>
      <c r="DP26" s="4">
        <f t="shared" si="18"/>
        <v>11845.68</v>
      </c>
      <c r="DQ26" s="4">
        <f t="shared" si="18"/>
        <v>7803.57</v>
      </c>
      <c r="DR26" s="4">
        <f t="shared" si="18"/>
        <v>0</v>
      </c>
      <c r="DS26" s="4">
        <f t="shared" si="18"/>
        <v>0</v>
      </c>
      <c r="DT26" s="4">
        <f t="shared" si="18"/>
        <v>0</v>
      </c>
      <c r="DU26" s="4">
        <f t="shared" si="18"/>
        <v>0</v>
      </c>
      <c r="DV26" s="4">
        <f t="shared" si="18"/>
        <v>0</v>
      </c>
      <c r="DW26" s="4">
        <f t="shared" si="18"/>
        <v>0</v>
      </c>
      <c r="DX26" s="4">
        <f t="shared" si="18"/>
        <v>0</v>
      </c>
      <c r="DY26" s="4">
        <f t="shared" si="18"/>
        <v>0</v>
      </c>
      <c r="DZ26" s="4">
        <f t="shared" si="18"/>
        <v>0</v>
      </c>
      <c r="EA26" s="4">
        <f t="shared" si="18"/>
        <v>0</v>
      </c>
      <c r="EB26" s="4">
        <f t="shared" si="18"/>
        <v>0</v>
      </c>
      <c r="EC26" s="4">
        <f t="shared" si="18"/>
        <v>0</v>
      </c>
      <c r="ED26" s="4">
        <f t="shared" si="18"/>
        <v>0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95133.22</v>
      </c>
      <c r="EK26" s="4">
        <f t="shared" si="18"/>
        <v>95133.22</v>
      </c>
      <c r="EL26" s="4">
        <f t="shared" si="18"/>
        <v>0</v>
      </c>
      <c r="EM26" s="4">
        <f t="shared" ref="EM26:FR26" si="19">EM224</f>
        <v>0</v>
      </c>
      <c r="EN26" s="4">
        <f t="shared" si="19"/>
        <v>60923.839999999997</v>
      </c>
      <c r="EO26" s="4">
        <f t="shared" si="19"/>
        <v>60923.839999999997</v>
      </c>
      <c r="EP26" s="4">
        <f t="shared" si="19"/>
        <v>0</v>
      </c>
      <c r="EQ26" s="4">
        <f t="shared" si="19"/>
        <v>60923.839999999997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FS224</f>
        <v>0</v>
      </c>
      <c r="FT26" s="4">
        <f t="shared" si="20"/>
        <v>0</v>
      </c>
      <c r="FU26" s="4">
        <f t="shared" si="20"/>
        <v>0</v>
      </c>
      <c r="FV26" s="4">
        <f t="shared" si="20"/>
        <v>0</v>
      </c>
      <c r="FW26" s="4">
        <f t="shared" si="20"/>
        <v>0</v>
      </c>
      <c r="FX26" s="4">
        <f t="shared" si="20"/>
        <v>0</v>
      </c>
      <c r="FY26" s="4">
        <f t="shared" si="20"/>
        <v>0</v>
      </c>
      <c r="FZ26" s="4">
        <f t="shared" si="20"/>
        <v>0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1">
        <v>5</v>
      </c>
      <c r="B28" s="1">
        <v>1</v>
      </c>
      <c r="C28" s="1"/>
      <c r="D28" s="1">
        <f>ROW(A157)</f>
        <v>157</v>
      </c>
      <c r="E28" s="1"/>
      <c r="F28" s="1" t="s">
        <v>15</v>
      </c>
      <c r="G28" s="1" t="s">
        <v>16</v>
      </c>
      <c r="H28" s="1" t="s">
        <v>6</v>
      </c>
      <c r="I28" s="1">
        <v>0</v>
      </c>
      <c r="J28" s="1"/>
      <c r="K28" s="1">
        <v>0</v>
      </c>
      <c r="L28" s="1"/>
      <c r="M28" s="1"/>
      <c r="N28" s="1"/>
      <c r="O28" s="1"/>
      <c r="P28" s="1"/>
      <c r="Q28" s="1"/>
      <c r="R28" s="1"/>
      <c r="S28" s="1"/>
      <c r="T28" s="1"/>
      <c r="U28" s="1" t="s">
        <v>6</v>
      </c>
      <c r="V28" s="1">
        <v>0</v>
      </c>
      <c r="W28" s="1"/>
      <c r="X28" s="1"/>
      <c r="Y28" s="1"/>
      <c r="Z28" s="1"/>
      <c r="AA28" s="1"/>
      <c r="AB28" s="1" t="s">
        <v>6</v>
      </c>
      <c r="AC28" s="1" t="s">
        <v>6</v>
      </c>
      <c r="AD28" s="1" t="s">
        <v>6</v>
      </c>
      <c r="AE28" s="1" t="s">
        <v>6</v>
      </c>
      <c r="AF28" s="1" t="s">
        <v>6</v>
      </c>
      <c r="AG28" s="1" t="s">
        <v>6</v>
      </c>
      <c r="AH28" s="1"/>
      <c r="AI28" s="1"/>
      <c r="AJ28" s="1"/>
      <c r="AK28" s="1"/>
      <c r="AL28" s="1"/>
      <c r="AM28" s="1"/>
      <c r="AN28" s="1"/>
      <c r="AO28" s="1"/>
      <c r="AP28" s="1" t="s">
        <v>6</v>
      </c>
      <c r="AQ28" s="1" t="s">
        <v>6</v>
      </c>
      <c r="AR28" s="1" t="s">
        <v>6</v>
      </c>
      <c r="AS28" s="1"/>
      <c r="AT28" s="1"/>
      <c r="AU28" s="1"/>
      <c r="AV28" s="1"/>
      <c r="AW28" s="1"/>
      <c r="AX28" s="1"/>
      <c r="AY28" s="1"/>
      <c r="AZ28" s="1" t="s">
        <v>6</v>
      </c>
      <c r="BA28" s="1"/>
      <c r="BB28" s="1" t="s">
        <v>6</v>
      </c>
      <c r="BC28" s="1" t="s">
        <v>6</v>
      </c>
      <c r="BD28" s="1" t="s">
        <v>6</v>
      </c>
      <c r="BE28" s="1" t="s">
        <v>6</v>
      </c>
      <c r="BF28" s="1" t="s">
        <v>6</v>
      </c>
      <c r="BG28" s="1" t="s">
        <v>6</v>
      </c>
      <c r="BH28" s="1" t="s">
        <v>6</v>
      </c>
      <c r="BI28" s="1" t="s">
        <v>6</v>
      </c>
      <c r="BJ28" s="1" t="s">
        <v>6</v>
      </c>
      <c r="BK28" s="1" t="s">
        <v>6</v>
      </c>
      <c r="BL28" s="1" t="s">
        <v>6</v>
      </c>
      <c r="BM28" s="1" t="s">
        <v>6</v>
      </c>
      <c r="BN28" s="1" t="s">
        <v>6</v>
      </c>
      <c r="BO28" s="1" t="s">
        <v>6</v>
      </c>
      <c r="BP28" s="1" t="s">
        <v>6</v>
      </c>
      <c r="BQ28" s="1"/>
      <c r="BR28" s="1"/>
      <c r="BS28" s="1"/>
      <c r="BT28" s="1"/>
      <c r="BU28" s="1"/>
      <c r="BV28" s="1"/>
      <c r="BW28" s="1"/>
      <c r="BX28" s="1">
        <v>0</v>
      </c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>
        <v>0</v>
      </c>
    </row>
    <row r="30" spans="1:255" x14ac:dyDescent="0.2">
      <c r="A30" s="3">
        <v>52</v>
      </c>
      <c r="B30" s="3">
        <f t="shared" ref="B30:G30" si="21">B157</f>
        <v>1</v>
      </c>
      <c r="C30" s="3">
        <f t="shared" si="21"/>
        <v>5</v>
      </c>
      <c r="D30" s="3">
        <f t="shared" si="21"/>
        <v>28</v>
      </c>
      <c r="E30" s="3">
        <f t="shared" si="21"/>
        <v>0</v>
      </c>
      <c r="F30" s="3" t="str">
        <f t="shared" si="21"/>
        <v>Новый подраздел</v>
      </c>
      <c r="G30" s="3" t="str">
        <f t="shared" si="21"/>
        <v>Общестроительные работы</v>
      </c>
      <c r="H30" s="3"/>
      <c r="I30" s="3"/>
      <c r="J30" s="3"/>
      <c r="K30" s="3"/>
      <c r="L30" s="3"/>
      <c r="M30" s="3"/>
      <c r="N30" s="3"/>
      <c r="O30" s="3">
        <f t="shared" ref="O30:AT30" si="22">O157</f>
        <v>74896.990000000005</v>
      </c>
      <c r="P30" s="3">
        <f t="shared" si="22"/>
        <v>60923.839999999997</v>
      </c>
      <c r="Q30" s="3">
        <f t="shared" si="22"/>
        <v>1056.8800000000001</v>
      </c>
      <c r="R30" s="3">
        <f t="shared" si="22"/>
        <v>189.63</v>
      </c>
      <c r="S30" s="3">
        <f t="shared" si="22"/>
        <v>12916.27</v>
      </c>
      <c r="T30" s="3">
        <f t="shared" si="22"/>
        <v>0</v>
      </c>
      <c r="U30" s="3">
        <f t="shared" si="22"/>
        <v>1480.3187942975003</v>
      </c>
      <c r="V30" s="3">
        <f t="shared" si="22"/>
        <v>16.453332937500004</v>
      </c>
      <c r="W30" s="3">
        <f t="shared" si="22"/>
        <v>0</v>
      </c>
      <c r="X30" s="3">
        <f t="shared" si="22"/>
        <v>11687.74</v>
      </c>
      <c r="Y30" s="3">
        <f t="shared" si="22"/>
        <v>7682.79</v>
      </c>
      <c r="Z30" s="3">
        <f t="shared" si="22"/>
        <v>0</v>
      </c>
      <c r="AA30" s="3">
        <f t="shared" si="22"/>
        <v>0</v>
      </c>
      <c r="AB30" s="3">
        <f t="shared" si="22"/>
        <v>74896.990000000005</v>
      </c>
      <c r="AC30" s="3">
        <f t="shared" si="22"/>
        <v>60923.839999999997</v>
      </c>
      <c r="AD30" s="3">
        <f t="shared" si="22"/>
        <v>1056.8800000000001</v>
      </c>
      <c r="AE30" s="3">
        <f t="shared" si="22"/>
        <v>189.63</v>
      </c>
      <c r="AF30" s="3">
        <f t="shared" si="22"/>
        <v>12916.27</v>
      </c>
      <c r="AG30" s="3">
        <f t="shared" si="22"/>
        <v>0</v>
      </c>
      <c r="AH30" s="3">
        <f t="shared" si="22"/>
        <v>1480.3187942975003</v>
      </c>
      <c r="AI30" s="3">
        <f t="shared" si="22"/>
        <v>16.453332937500004</v>
      </c>
      <c r="AJ30" s="3">
        <f t="shared" si="22"/>
        <v>0</v>
      </c>
      <c r="AK30" s="3">
        <f t="shared" si="22"/>
        <v>11687.74</v>
      </c>
      <c r="AL30" s="3">
        <f t="shared" si="22"/>
        <v>7682.79</v>
      </c>
      <c r="AM30" s="3">
        <f t="shared" si="22"/>
        <v>0</v>
      </c>
      <c r="AN30" s="3">
        <f t="shared" si="22"/>
        <v>0</v>
      </c>
      <c r="AO30" s="3">
        <f t="shared" si="22"/>
        <v>0</v>
      </c>
      <c r="AP30" s="3">
        <f t="shared" si="22"/>
        <v>0</v>
      </c>
      <c r="AQ30" s="3">
        <f t="shared" si="22"/>
        <v>0</v>
      </c>
      <c r="AR30" s="3">
        <f t="shared" si="22"/>
        <v>94668.52</v>
      </c>
      <c r="AS30" s="3">
        <f t="shared" si="22"/>
        <v>94668.52</v>
      </c>
      <c r="AT30" s="3">
        <f t="shared" si="22"/>
        <v>0</v>
      </c>
      <c r="AU30" s="3">
        <f t="shared" ref="AU30:BZ30" si="23">AU157</f>
        <v>0</v>
      </c>
      <c r="AV30" s="3">
        <f t="shared" si="23"/>
        <v>60923.839999999997</v>
      </c>
      <c r="AW30" s="3">
        <f t="shared" si="23"/>
        <v>60923.839999999997</v>
      </c>
      <c r="AX30" s="3">
        <f t="shared" si="23"/>
        <v>0</v>
      </c>
      <c r="AY30" s="3">
        <f t="shared" si="23"/>
        <v>60923.839999999997</v>
      </c>
      <c r="AZ30" s="3">
        <f t="shared" si="23"/>
        <v>0</v>
      </c>
      <c r="BA30" s="3">
        <f t="shared" si="23"/>
        <v>0</v>
      </c>
      <c r="BB30" s="3">
        <f t="shared" si="23"/>
        <v>0</v>
      </c>
      <c r="BC30" s="3">
        <f t="shared" si="23"/>
        <v>0</v>
      </c>
      <c r="BD30" s="3">
        <f t="shared" si="23"/>
        <v>0</v>
      </c>
      <c r="BE30" s="3">
        <f t="shared" si="23"/>
        <v>0</v>
      </c>
      <c r="BF30" s="3">
        <f t="shared" si="23"/>
        <v>0</v>
      </c>
      <c r="BG30" s="3">
        <f t="shared" si="23"/>
        <v>0</v>
      </c>
      <c r="BH30" s="3">
        <f t="shared" si="23"/>
        <v>0</v>
      </c>
      <c r="BI30" s="3">
        <f t="shared" si="23"/>
        <v>0</v>
      </c>
      <c r="BJ30" s="3">
        <f t="shared" si="23"/>
        <v>0</v>
      </c>
      <c r="BK30" s="3">
        <f t="shared" si="23"/>
        <v>0</v>
      </c>
      <c r="BL30" s="3">
        <f t="shared" si="23"/>
        <v>0</v>
      </c>
      <c r="BM30" s="3">
        <f t="shared" si="23"/>
        <v>0</v>
      </c>
      <c r="BN30" s="3">
        <f t="shared" si="23"/>
        <v>0</v>
      </c>
      <c r="BO30" s="3">
        <f t="shared" si="23"/>
        <v>0</v>
      </c>
      <c r="BP30" s="3">
        <f t="shared" si="23"/>
        <v>0</v>
      </c>
      <c r="BQ30" s="3">
        <f t="shared" si="23"/>
        <v>0</v>
      </c>
      <c r="BR30" s="3">
        <f t="shared" si="23"/>
        <v>0</v>
      </c>
      <c r="BS30" s="3">
        <f t="shared" si="23"/>
        <v>0</v>
      </c>
      <c r="BT30" s="3">
        <f t="shared" si="23"/>
        <v>0</v>
      </c>
      <c r="BU30" s="3">
        <f t="shared" si="23"/>
        <v>0</v>
      </c>
      <c r="BV30" s="3">
        <f t="shared" si="23"/>
        <v>0</v>
      </c>
      <c r="BW30" s="3">
        <f t="shared" si="23"/>
        <v>0</v>
      </c>
      <c r="BX30" s="3">
        <f t="shared" si="23"/>
        <v>0</v>
      </c>
      <c r="BY30" s="3">
        <f t="shared" si="23"/>
        <v>0</v>
      </c>
      <c r="BZ30" s="3">
        <f t="shared" si="23"/>
        <v>0</v>
      </c>
      <c r="CA30" s="3">
        <f t="shared" ref="CA30:DF30" si="24">CA157</f>
        <v>94668.52</v>
      </c>
      <c r="CB30" s="3">
        <f t="shared" si="24"/>
        <v>94668.52</v>
      </c>
      <c r="CC30" s="3">
        <f t="shared" si="24"/>
        <v>0</v>
      </c>
      <c r="CD30" s="3">
        <f t="shared" si="24"/>
        <v>0</v>
      </c>
      <c r="CE30" s="3">
        <f t="shared" si="24"/>
        <v>60923.839999999997</v>
      </c>
      <c r="CF30" s="3">
        <f t="shared" si="24"/>
        <v>60923.839999999997</v>
      </c>
      <c r="CG30" s="3">
        <f t="shared" si="24"/>
        <v>0</v>
      </c>
      <c r="CH30" s="3">
        <f t="shared" si="24"/>
        <v>60923.839999999997</v>
      </c>
      <c r="CI30" s="3">
        <f t="shared" si="24"/>
        <v>0</v>
      </c>
      <c r="CJ30" s="3">
        <f t="shared" si="24"/>
        <v>0</v>
      </c>
      <c r="CK30" s="3">
        <f t="shared" si="24"/>
        <v>0</v>
      </c>
      <c r="CL30" s="3">
        <f t="shared" si="24"/>
        <v>0</v>
      </c>
      <c r="CM30" s="3">
        <f t="shared" si="24"/>
        <v>0</v>
      </c>
      <c r="CN30" s="3">
        <f t="shared" si="24"/>
        <v>0</v>
      </c>
      <c r="CO30" s="3">
        <f t="shared" si="24"/>
        <v>0</v>
      </c>
      <c r="CP30" s="3">
        <f t="shared" si="24"/>
        <v>0</v>
      </c>
      <c r="CQ30" s="3">
        <f t="shared" si="24"/>
        <v>0</v>
      </c>
      <c r="CR30" s="3">
        <f t="shared" si="24"/>
        <v>0</v>
      </c>
      <c r="CS30" s="3">
        <f t="shared" si="24"/>
        <v>0</v>
      </c>
      <c r="CT30" s="3">
        <f t="shared" si="24"/>
        <v>0</v>
      </c>
      <c r="CU30" s="3">
        <f t="shared" si="24"/>
        <v>0</v>
      </c>
      <c r="CV30" s="3">
        <f t="shared" si="24"/>
        <v>0</v>
      </c>
      <c r="CW30" s="3">
        <f t="shared" si="24"/>
        <v>0</v>
      </c>
      <c r="CX30" s="3">
        <f t="shared" si="24"/>
        <v>0</v>
      </c>
      <c r="CY30" s="3">
        <f t="shared" si="24"/>
        <v>0</v>
      </c>
      <c r="CZ30" s="3">
        <f t="shared" si="24"/>
        <v>0</v>
      </c>
      <c r="DA30" s="3">
        <f t="shared" si="24"/>
        <v>0</v>
      </c>
      <c r="DB30" s="3">
        <f t="shared" si="24"/>
        <v>0</v>
      </c>
      <c r="DC30" s="3">
        <f t="shared" si="24"/>
        <v>0</v>
      </c>
      <c r="DD30" s="3">
        <f t="shared" si="24"/>
        <v>0</v>
      </c>
      <c r="DE30" s="3">
        <f t="shared" si="24"/>
        <v>0</v>
      </c>
      <c r="DF30" s="3">
        <f t="shared" si="24"/>
        <v>0</v>
      </c>
      <c r="DG30" s="4">
        <f t="shared" ref="DG30:EL30" si="25">DG157</f>
        <v>74896.990000000005</v>
      </c>
      <c r="DH30" s="4">
        <f t="shared" si="25"/>
        <v>60923.839999999997</v>
      </c>
      <c r="DI30" s="4">
        <f t="shared" si="25"/>
        <v>1056.8800000000001</v>
      </c>
      <c r="DJ30" s="4">
        <f t="shared" si="25"/>
        <v>189.63</v>
      </c>
      <c r="DK30" s="4">
        <f t="shared" si="25"/>
        <v>12916.27</v>
      </c>
      <c r="DL30" s="4">
        <f t="shared" si="25"/>
        <v>0</v>
      </c>
      <c r="DM30" s="4">
        <f t="shared" si="25"/>
        <v>1480.3187942975003</v>
      </c>
      <c r="DN30" s="4">
        <f t="shared" si="25"/>
        <v>16.453332937500004</v>
      </c>
      <c r="DO30" s="4">
        <f t="shared" si="25"/>
        <v>0</v>
      </c>
      <c r="DP30" s="4">
        <f t="shared" si="25"/>
        <v>11687.74</v>
      </c>
      <c r="DQ30" s="4">
        <f t="shared" si="25"/>
        <v>7682.79</v>
      </c>
      <c r="DR30" s="4">
        <f t="shared" si="25"/>
        <v>0</v>
      </c>
      <c r="DS30" s="4">
        <f t="shared" si="25"/>
        <v>0</v>
      </c>
      <c r="DT30" s="4">
        <f t="shared" si="25"/>
        <v>74896.990000000005</v>
      </c>
      <c r="DU30" s="4">
        <f t="shared" si="25"/>
        <v>60923.839999999997</v>
      </c>
      <c r="DV30" s="4">
        <f t="shared" si="25"/>
        <v>1056.8800000000001</v>
      </c>
      <c r="DW30" s="4">
        <f t="shared" si="25"/>
        <v>189.63</v>
      </c>
      <c r="DX30" s="4">
        <f t="shared" si="25"/>
        <v>12916.27</v>
      </c>
      <c r="DY30" s="4">
        <f t="shared" si="25"/>
        <v>0</v>
      </c>
      <c r="DZ30" s="4">
        <f t="shared" si="25"/>
        <v>1480.3187942975003</v>
      </c>
      <c r="EA30" s="4">
        <f t="shared" si="25"/>
        <v>16.453332937500004</v>
      </c>
      <c r="EB30" s="4">
        <f t="shared" si="25"/>
        <v>0</v>
      </c>
      <c r="EC30" s="4">
        <f t="shared" si="25"/>
        <v>11687.74</v>
      </c>
      <c r="ED30" s="4">
        <f t="shared" si="25"/>
        <v>7682.79</v>
      </c>
      <c r="EE30" s="4">
        <f t="shared" si="25"/>
        <v>0</v>
      </c>
      <c r="EF30" s="4">
        <f t="shared" si="25"/>
        <v>0</v>
      </c>
      <c r="EG30" s="4">
        <f t="shared" si="25"/>
        <v>0</v>
      </c>
      <c r="EH30" s="4">
        <f t="shared" si="25"/>
        <v>0</v>
      </c>
      <c r="EI30" s="4">
        <f t="shared" si="25"/>
        <v>0</v>
      </c>
      <c r="EJ30" s="4">
        <f t="shared" si="25"/>
        <v>94668.52</v>
      </c>
      <c r="EK30" s="4">
        <f t="shared" si="25"/>
        <v>94668.52</v>
      </c>
      <c r="EL30" s="4">
        <f t="shared" si="25"/>
        <v>0</v>
      </c>
      <c r="EM30" s="4">
        <f t="shared" ref="EM30:FR30" si="26">EM157</f>
        <v>0</v>
      </c>
      <c r="EN30" s="4">
        <f t="shared" si="26"/>
        <v>60923.839999999997</v>
      </c>
      <c r="EO30" s="4">
        <f t="shared" si="26"/>
        <v>60923.839999999997</v>
      </c>
      <c r="EP30" s="4">
        <f t="shared" si="26"/>
        <v>0</v>
      </c>
      <c r="EQ30" s="4">
        <f t="shared" si="26"/>
        <v>60923.839999999997</v>
      </c>
      <c r="ER30" s="4">
        <f t="shared" si="26"/>
        <v>0</v>
      </c>
      <c r="ES30" s="4">
        <f t="shared" si="26"/>
        <v>0</v>
      </c>
      <c r="ET30" s="4">
        <f t="shared" si="26"/>
        <v>0</v>
      </c>
      <c r="EU30" s="4">
        <f t="shared" si="26"/>
        <v>0</v>
      </c>
      <c r="EV30" s="4">
        <f t="shared" si="26"/>
        <v>0</v>
      </c>
      <c r="EW30" s="4">
        <f t="shared" si="26"/>
        <v>0</v>
      </c>
      <c r="EX30" s="4">
        <f t="shared" si="26"/>
        <v>0</v>
      </c>
      <c r="EY30" s="4">
        <f t="shared" si="26"/>
        <v>0</v>
      </c>
      <c r="EZ30" s="4">
        <f t="shared" si="26"/>
        <v>0</v>
      </c>
      <c r="FA30" s="4">
        <f t="shared" si="26"/>
        <v>0</v>
      </c>
      <c r="FB30" s="4">
        <f t="shared" si="26"/>
        <v>0</v>
      </c>
      <c r="FC30" s="4">
        <f t="shared" si="26"/>
        <v>0</v>
      </c>
      <c r="FD30" s="4">
        <f t="shared" si="26"/>
        <v>0</v>
      </c>
      <c r="FE30" s="4">
        <f t="shared" si="26"/>
        <v>0</v>
      </c>
      <c r="FF30" s="4">
        <f t="shared" si="26"/>
        <v>0</v>
      </c>
      <c r="FG30" s="4">
        <f t="shared" si="26"/>
        <v>0</v>
      </c>
      <c r="FH30" s="4">
        <f t="shared" si="26"/>
        <v>0</v>
      </c>
      <c r="FI30" s="4">
        <f t="shared" si="26"/>
        <v>0</v>
      </c>
      <c r="FJ30" s="4">
        <f t="shared" si="26"/>
        <v>0</v>
      </c>
      <c r="FK30" s="4">
        <f t="shared" si="26"/>
        <v>0</v>
      </c>
      <c r="FL30" s="4">
        <f t="shared" si="26"/>
        <v>0</v>
      </c>
      <c r="FM30" s="4">
        <f t="shared" si="26"/>
        <v>0</v>
      </c>
      <c r="FN30" s="4">
        <f t="shared" si="26"/>
        <v>0</v>
      </c>
      <c r="FO30" s="4">
        <f t="shared" si="26"/>
        <v>0</v>
      </c>
      <c r="FP30" s="4">
        <f t="shared" si="26"/>
        <v>0</v>
      </c>
      <c r="FQ30" s="4">
        <f t="shared" si="26"/>
        <v>0</v>
      </c>
      <c r="FR30" s="4">
        <f t="shared" si="26"/>
        <v>0</v>
      </c>
      <c r="FS30" s="4">
        <f t="shared" ref="FS30:GX30" si="27">FS157</f>
        <v>94668.52</v>
      </c>
      <c r="FT30" s="4">
        <f t="shared" si="27"/>
        <v>94668.52</v>
      </c>
      <c r="FU30" s="4">
        <f t="shared" si="27"/>
        <v>0</v>
      </c>
      <c r="FV30" s="4">
        <f t="shared" si="27"/>
        <v>0</v>
      </c>
      <c r="FW30" s="4">
        <f t="shared" si="27"/>
        <v>60923.839999999997</v>
      </c>
      <c r="FX30" s="4">
        <f t="shared" si="27"/>
        <v>60923.839999999997</v>
      </c>
      <c r="FY30" s="4">
        <f t="shared" si="27"/>
        <v>0</v>
      </c>
      <c r="FZ30" s="4">
        <f t="shared" si="27"/>
        <v>60923.839999999997</v>
      </c>
      <c r="GA30" s="4">
        <f t="shared" si="27"/>
        <v>0</v>
      </c>
      <c r="GB30" s="4">
        <f t="shared" si="27"/>
        <v>0</v>
      </c>
      <c r="GC30" s="4">
        <f t="shared" si="27"/>
        <v>0</v>
      </c>
      <c r="GD30" s="4">
        <f t="shared" si="27"/>
        <v>0</v>
      </c>
      <c r="GE30" s="4">
        <f t="shared" si="27"/>
        <v>0</v>
      </c>
      <c r="GF30" s="4">
        <f t="shared" si="27"/>
        <v>0</v>
      </c>
      <c r="GG30" s="4">
        <f t="shared" si="27"/>
        <v>0</v>
      </c>
      <c r="GH30" s="4">
        <f t="shared" si="27"/>
        <v>0</v>
      </c>
      <c r="GI30" s="4">
        <f t="shared" si="27"/>
        <v>0</v>
      </c>
      <c r="GJ30" s="4">
        <f t="shared" si="27"/>
        <v>0</v>
      </c>
      <c r="GK30" s="4">
        <f t="shared" si="27"/>
        <v>0</v>
      </c>
      <c r="GL30" s="4">
        <f t="shared" si="27"/>
        <v>0</v>
      </c>
      <c r="GM30" s="4">
        <f t="shared" si="27"/>
        <v>0</v>
      </c>
      <c r="GN30" s="4">
        <f t="shared" si="27"/>
        <v>0</v>
      </c>
      <c r="GO30" s="4">
        <f t="shared" si="27"/>
        <v>0</v>
      </c>
      <c r="GP30" s="4">
        <f t="shared" si="27"/>
        <v>0</v>
      </c>
      <c r="GQ30" s="4">
        <f t="shared" si="27"/>
        <v>0</v>
      </c>
      <c r="GR30" s="4">
        <f t="shared" si="27"/>
        <v>0</v>
      </c>
      <c r="GS30" s="4">
        <f t="shared" si="27"/>
        <v>0</v>
      </c>
      <c r="GT30" s="4">
        <f t="shared" si="27"/>
        <v>0</v>
      </c>
      <c r="GU30" s="4">
        <f t="shared" si="27"/>
        <v>0</v>
      </c>
      <c r="GV30" s="4">
        <f t="shared" si="27"/>
        <v>0</v>
      </c>
      <c r="GW30" s="4">
        <f t="shared" si="27"/>
        <v>0</v>
      </c>
      <c r="GX30" s="4">
        <f t="shared" si="27"/>
        <v>0</v>
      </c>
    </row>
    <row r="32" spans="1:255" x14ac:dyDescent="0.2">
      <c r="A32" s="2">
        <v>17</v>
      </c>
      <c r="B32" s="2">
        <v>1</v>
      </c>
      <c r="C32" s="2">
        <f>ROW(SmtRes!A4)</f>
        <v>4</v>
      </c>
      <c r="D32" s="2">
        <f>ROW(EtalonRes!A4)</f>
        <v>4</v>
      </c>
      <c r="E32" s="2" t="s">
        <v>17</v>
      </c>
      <c r="F32" s="2" t="s">
        <v>18</v>
      </c>
      <c r="G32" s="2" t="s">
        <v>19</v>
      </c>
      <c r="H32" s="2" t="s">
        <v>20</v>
      </c>
      <c r="I32" s="2">
        <f>ROUND(44.57/100,9)</f>
        <v>0.44569999999999999</v>
      </c>
      <c r="J32" s="2">
        <v>0</v>
      </c>
      <c r="K32" s="2"/>
      <c r="L32" s="2"/>
      <c r="M32" s="2"/>
      <c r="N32" s="2"/>
      <c r="O32" s="2">
        <f t="shared" ref="O32:O63" si="28">ROUND(CP32,2)</f>
        <v>328.55</v>
      </c>
      <c r="P32" s="2">
        <f t="shared" ref="P32:P63" si="29">ROUND(CQ32*I32,2)</f>
        <v>0</v>
      </c>
      <c r="Q32" s="2">
        <f t="shared" ref="Q32:Q63" si="30">ROUND(CR32*I32,2)</f>
        <v>23.07</v>
      </c>
      <c r="R32" s="2">
        <f t="shared" ref="R32:R63" si="31">ROUND(CS32*I32,2)</f>
        <v>9.9600000000000009</v>
      </c>
      <c r="S32" s="2">
        <f t="shared" ref="S32:S63" si="32">ROUND(CT32*I32,2)</f>
        <v>305.48</v>
      </c>
      <c r="T32" s="2">
        <f t="shared" ref="T32:T63" si="33">ROUND(CU32*I32,2)</f>
        <v>0</v>
      </c>
      <c r="U32" s="2">
        <f t="shared" ref="U32:U63" si="34">CV32*I32</f>
        <v>35.812217849999996</v>
      </c>
      <c r="V32" s="2">
        <f t="shared" ref="V32:V63" si="35">CW32*I32</f>
        <v>0.73807919999999994</v>
      </c>
      <c r="W32" s="2">
        <f t="shared" ref="W32:W63" si="36">ROUND(CX32*I32,2)</f>
        <v>0</v>
      </c>
      <c r="X32" s="2">
        <f t="shared" ref="X32:X63" si="37">ROUND(CY32,2)</f>
        <v>252.35</v>
      </c>
      <c r="Y32" s="2">
        <f t="shared" ref="Y32:Y63" si="38">ROUND(CZ32,2)</f>
        <v>214.5</v>
      </c>
      <c r="Z32" s="2"/>
      <c r="AA32" s="2">
        <v>27703374</v>
      </c>
      <c r="AB32" s="2">
        <f t="shared" ref="AB32:AB63" si="39">ROUND((AC32+AD32+AF32),6)</f>
        <v>737.15</v>
      </c>
      <c r="AC32" s="2">
        <f t="shared" ref="AC32:AC39" si="40">ROUND((ES32),6)</f>
        <v>0</v>
      </c>
      <c r="AD32" s="2">
        <f>ROUND(((((ET32*1.15))-((EU32*1.15)))+AE32),6)</f>
        <v>51.761499999999998</v>
      </c>
      <c r="AE32" s="2">
        <f>ROUND(((EU32*1.15)),6)</f>
        <v>22.356000000000002</v>
      </c>
      <c r="AF32" s="2">
        <f>ROUND(((EV32*1.15)),6)</f>
        <v>685.38850000000002</v>
      </c>
      <c r="AG32" s="2">
        <f t="shared" ref="AG32:AG63" si="41">ROUND((AP32),6)</f>
        <v>0</v>
      </c>
      <c r="AH32" s="2">
        <f>((EW32*1.15))</f>
        <v>80.350499999999997</v>
      </c>
      <c r="AI32" s="2">
        <f>((EX32*1.15))</f>
        <v>1.6559999999999999</v>
      </c>
      <c r="AJ32" s="2">
        <f t="shared" ref="AJ32:AJ63" si="42">ROUND((AS32),6)</f>
        <v>0</v>
      </c>
      <c r="AK32" s="2">
        <v>641</v>
      </c>
      <c r="AL32" s="2">
        <v>0</v>
      </c>
      <c r="AM32" s="2">
        <v>45.01</v>
      </c>
      <c r="AN32" s="2">
        <v>19.440000000000001</v>
      </c>
      <c r="AO32" s="2">
        <v>595.99</v>
      </c>
      <c r="AP32" s="2">
        <v>0</v>
      </c>
      <c r="AQ32" s="2">
        <v>69.87</v>
      </c>
      <c r="AR32" s="2">
        <v>1.44</v>
      </c>
      <c r="AS32" s="2">
        <v>0</v>
      </c>
      <c r="AT32" s="2">
        <v>80</v>
      </c>
      <c r="AU32" s="2">
        <v>68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6</v>
      </c>
      <c r="BE32" s="2" t="s">
        <v>6</v>
      </c>
      <c r="BF32" s="2" t="s">
        <v>6</v>
      </c>
      <c r="BG32" s="2" t="s">
        <v>6</v>
      </c>
      <c r="BH32" s="2">
        <v>0</v>
      </c>
      <c r="BI32" s="2">
        <v>1</v>
      </c>
      <c r="BJ32" s="2" t="s">
        <v>21</v>
      </c>
      <c r="BK32" s="2"/>
      <c r="BL32" s="2"/>
      <c r="BM32" s="2">
        <v>57001</v>
      </c>
      <c r="BN32" s="2">
        <v>0</v>
      </c>
      <c r="BO32" s="2" t="s">
        <v>6</v>
      </c>
      <c r="BP32" s="2">
        <v>0</v>
      </c>
      <c r="BQ32" s="2">
        <v>6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6</v>
      </c>
      <c r="BZ32" s="2">
        <v>80</v>
      </c>
      <c r="CA32" s="2">
        <v>68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703</v>
      </c>
      <c r="CO32" s="2">
        <v>0</v>
      </c>
      <c r="CP32" s="2">
        <f t="shared" ref="CP32:CP63" si="43">(P32+Q32+S32)</f>
        <v>328.55</v>
      </c>
      <c r="CQ32" s="2">
        <f t="shared" ref="CQ32:CQ63" si="44">AC32*BC32</f>
        <v>0</v>
      </c>
      <c r="CR32" s="2">
        <f t="shared" ref="CR32:CR63" si="45">AD32*BB32</f>
        <v>51.761499999999998</v>
      </c>
      <c r="CS32" s="2">
        <f t="shared" ref="CS32:CS63" si="46">AE32*BS32</f>
        <v>22.356000000000002</v>
      </c>
      <c r="CT32" s="2">
        <f t="shared" ref="CT32:CT63" si="47">AF32*BA32</f>
        <v>685.38850000000002</v>
      </c>
      <c r="CU32" s="2">
        <f t="shared" ref="CU32:CU63" si="48">AG32</f>
        <v>0</v>
      </c>
      <c r="CV32" s="2">
        <f t="shared" ref="CV32:CV63" si="49">AH32</f>
        <v>80.350499999999997</v>
      </c>
      <c r="CW32" s="2">
        <f t="shared" ref="CW32:CW63" si="50">AI32</f>
        <v>1.6559999999999999</v>
      </c>
      <c r="CX32" s="2">
        <f t="shared" ref="CX32:CX63" si="51">AJ32</f>
        <v>0</v>
      </c>
      <c r="CY32" s="2">
        <f t="shared" ref="CY32:CY63" si="52">(((S32+R32)*AT32)/100)</f>
        <v>252.352</v>
      </c>
      <c r="CZ32" s="2">
        <f t="shared" ref="CZ32:CZ63" si="53">(((S32+R32)*AU32)/100)</f>
        <v>214.49919999999997</v>
      </c>
      <c r="DA32" s="2"/>
      <c r="DB32" s="2"/>
      <c r="DC32" s="2" t="s">
        <v>6</v>
      </c>
      <c r="DD32" s="2" t="s">
        <v>6</v>
      </c>
      <c r="DE32" s="2" t="s">
        <v>22</v>
      </c>
      <c r="DF32" s="2" t="s">
        <v>22</v>
      </c>
      <c r="DG32" s="2" t="s">
        <v>22</v>
      </c>
      <c r="DH32" s="2" t="s">
        <v>6</v>
      </c>
      <c r="DI32" s="2" t="s">
        <v>22</v>
      </c>
      <c r="DJ32" s="2" t="s">
        <v>22</v>
      </c>
      <c r="DK32" s="2" t="s">
        <v>6</v>
      </c>
      <c r="DL32" s="2" t="s">
        <v>6</v>
      </c>
      <c r="DM32" s="2" t="s">
        <v>6</v>
      </c>
      <c r="DN32" s="2">
        <v>0</v>
      </c>
      <c r="DO32" s="2">
        <v>0</v>
      </c>
      <c r="DP32" s="2">
        <v>1</v>
      </c>
      <c r="DQ32" s="2">
        <v>1</v>
      </c>
      <c r="DR32" s="2"/>
      <c r="DS32" s="2"/>
      <c r="DT32" s="2"/>
      <c r="DU32" s="2">
        <v>1005</v>
      </c>
      <c r="DV32" s="2" t="s">
        <v>20</v>
      </c>
      <c r="DW32" s="2" t="s">
        <v>20</v>
      </c>
      <c r="DX32" s="2">
        <v>100</v>
      </c>
      <c r="DY32" s="2"/>
      <c r="DZ32" s="2"/>
      <c r="EA32" s="2"/>
      <c r="EB32" s="2"/>
      <c r="EC32" s="2"/>
      <c r="ED32" s="2"/>
      <c r="EE32" s="2">
        <v>27029102</v>
      </c>
      <c r="EF32" s="2">
        <v>6</v>
      </c>
      <c r="EG32" s="2" t="s">
        <v>23</v>
      </c>
      <c r="EH32" s="2">
        <v>0</v>
      </c>
      <c r="EI32" s="2" t="s">
        <v>6</v>
      </c>
      <c r="EJ32" s="2">
        <v>1</v>
      </c>
      <c r="EK32" s="2">
        <v>57001</v>
      </c>
      <c r="EL32" s="2" t="s">
        <v>24</v>
      </c>
      <c r="EM32" s="2" t="s">
        <v>25</v>
      </c>
      <c r="EN32" s="2"/>
      <c r="EO32" s="2" t="s">
        <v>26</v>
      </c>
      <c r="EP32" s="2"/>
      <c r="EQ32" s="2">
        <v>0</v>
      </c>
      <c r="ER32" s="2">
        <v>641</v>
      </c>
      <c r="ES32" s="2">
        <v>0</v>
      </c>
      <c r="ET32" s="2">
        <v>45.01</v>
      </c>
      <c r="EU32" s="2">
        <v>19.440000000000001</v>
      </c>
      <c r="EV32" s="2">
        <v>595.99</v>
      </c>
      <c r="EW32" s="2">
        <v>69.87</v>
      </c>
      <c r="EX32" s="2">
        <v>1.44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ref="FR32:FR63" si="54">ROUND(IF(AND(BH32=3,BI32=3),P32,0),2)</f>
        <v>0</v>
      </c>
      <c r="FS32" s="2">
        <v>0</v>
      </c>
      <c r="FT32" s="2"/>
      <c r="FU32" s="2"/>
      <c r="FV32" s="2"/>
      <c r="FW32" s="2"/>
      <c r="FX32" s="2">
        <v>80</v>
      </c>
      <c r="FY32" s="2">
        <v>68</v>
      </c>
      <c r="FZ32" s="2"/>
      <c r="GA32" s="2" t="s">
        <v>6</v>
      </c>
      <c r="GB32" s="2"/>
      <c r="GC32" s="2"/>
      <c r="GD32" s="2">
        <v>0</v>
      </c>
      <c r="GE32" s="2"/>
      <c r="GF32" s="2">
        <v>-1405612292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ref="GL32:GL63" si="55">ROUND(IF(AND(BH32=3,BI32=3,FS32&lt;&gt;0),P32,0),2)</f>
        <v>0</v>
      </c>
      <c r="GM32" s="2">
        <f t="shared" ref="GM32:GM63" si="56">ROUND(O32+X32+Y32+GK32,2)+GX32</f>
        <v>795.4</v>
      </c>
      <c r="GN32" s="2">
        <f t="shared" ref="GN32:GN63" si="57">IF(OR(BI32=0,BI32=1),ROUND(O32+X32+Y32+GK32,2),0)</f>
        <v>795.4</v>
      </c>
      <c r="GO32" s="2">
        <f t="shared" ref="GO32:GO63" si="58">IF(BI32=2,ROUND(O32+X32+Y32+GK32,2),0)</f>
        <v>0</v>
      </c>
      <c r="GP32" s="2">
        <f t="shared" ref="GP32:GP63" si="59">IF(BI32=4,ROUND(O32+X32+Y32+GK32,2)+GX32,0)</f>
        <v>0</v>
      </c>
      <c r="GQ32" s="2"/>
      <c r="GR32" s="2">
        <v>0</v>
      </c>
      <c r="GS32" s="2">
        <v>3</v>
      </c>
      <c r="GT32" s="2">
        <v>0</v>
      </c>
      <c r="GU32" s="2" t="s">
        <v>6</v>
      </c>
      <c r="GV32" s="2">
        <f t="shared" ref="GV32:GV63" si="60">ROUND(GT32,6)</f>
        <v>0</v>
      </c>
      <c r="GW32" s="2">
        <v>1</v>
      </c>
      <c r="GX32" s="2">
        <f t="shared" ref="GX32:GX63" si="61">ROUND(GV32*GW32*I32,2)</f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ROW(SmtRes!A8)</f>
        <v>8</v>
      </c>
      <c r="D33">
        <f>ROW(EtalonRes!A8)</f>
        <v>8</v>
      </c>
      <c r="E33" t="s">
        <v>17</v>
      </c>
      <c r="F33" t="s">
        <v>18</v>
      </c>
      <c r="G33" t="s">
        <v>19</v>
      </c>
      <c r="H33" t="s">
        <v>20</v>
      </c>
      <c r="I33">
        <f>ROUND(44.57/100,9)</f>
        <v>0.44569999999999999</v>
      </c>
      <c r="J33">
        <v>0</v>
      </c>
      <c r="O33">
        <f t="shared" si="28"/>
        <v>328.55</v>
      </c>
      <c r="P33">
        <f t="shared" si="29"/>
        <v>0</v>
      </c>
      <c r="Q33">
        <f t="shared" si="30"/>
        <v>23.07</v>
      </c>
      <c r="R33">
        <f t="shared" si="31"/>
        <v>9.9600000000000009</v>
      </c>
      <c r="S33">
        <f t="shared" si="32"/>
        <v>305.48</v>
      </c>
      <c r="T33">
        <f t="shared" si="33"/>
        <v>0</v>
      </c>
      <c r="U33">
        <f t="shared" si="34"/>
        <v>35.812217849999996</v>
      </c>
      <c r="V33">
        <f t="shared" si="35"/>
        <v>0.73807919999999994</v>
      </c>
      <c r="W33">
        <f t="shared" si="36"/>
        <v>0</v>
      </c>
      <c r="X33">
        <f t="shared" si="37"/>
        <v>252.35</v>
      </c>
      <c r="Y33">
        <f t="shared" si="38"/>
        <v>214.5</v>
      </c>
      <c r="AA33">
        <v>27703388</v>
      </c>
      <c r="AB33">
        <f t="shared" si="39"/>
        <v>737.15</v>
      </c>
      <c r="AC33">
        <f t="shared" si="40"/>
        <v>0</v>
      </c>
      <c r="AD33">
        <f>ROUND(((((ET33*1.15))-((EU33*1.15)))+AE33),6)</f>
        <v>51.761499999999998</v>
      </c>
      <c r="AE33">
        <f>ROUND(((EU33*1.15)),6)</f>
        <v>22.356000000000002</v>
      </c>
      <c r="AF33">
        <f>ROUND(((EV33*1.15)),6)</f>
        <v>685.38850000000002</v>
      </c>
      <c r="AG33">
        <f t="shared" si="41"/>
        <v>0</v>
      </c>
      <c r="AH33">
        <f>((EW33*1.15))</f>
        <v>80.350499999999997</v>
      </c>
      <c r="AI33">
        <f>((EX33*1.15))</f>
        <v>1.6559999999999999</v>
      </c>
      <c r="AJ33">
        <f t="shared" si="42"/>
        <v>0</v>
      </c>
      <c r="AK33">
        <v>641</v>
      </c>
      <c r="AL33">
        <v>0</v>
      </c>
      <c r="AM33">
        <v>45.01</v>
      </c>
      <c r="AN33">
        <v>19.440000000000001</v>
      </c>
      <c r="AO33">
        <v>595.99</v>
      </c>
      <c r="AP33">
        <v>0</v>
      </c>
      <c r="AQ33">
        <v>69.87</v>
      </c>
      <c r="AR33">
        <v>1.44</v>
      </c>
      <c r="AS33">
        <v>0</v>
      </c>
      <c r="AT33">
        <v>80</v>
      </c>
      <c r="AU33">
        <v>68</v>
      </c>
      <c r="AV33">
        <v>1</v>
      </c>
      <c r="AW33">
        <v>1</v>
      </c>
      <c r="AZ33">
        <v>1</v>
      </c>
      <c r="BA33">
        <v>1</v>
      </c>
      <c r="BB33">
        <v>1</v>
      </c>
      <c r="BC33">
        <v>1</v>
      </c>
      <c r="BD33" t="s">
        <v>6</v>
      </c>
      <c r="BE33" t="s">
        <v>6</v>
      </c>
      <c r="BF33" t="s">
        <v>6</v>
      </c>
      <c r="BG33" t="s">
        <v>6</v>
      </c>
      <c r="BH33">
        <v>0</v>
      </c>
      <c r="BI33">
        <v>1</v>
      </c>
      <c r="BJ33" t="s">
        <v>21</v>
      </c>
      <c r="BM33">
        <v>57001</v>
      </c>
      <c r="BN33">
        <v>0</v>
      </c>
      <c r="BO33" t="s">
        <v>6</v>
      </c>
      <c r="BP33">
        <v>0</v>
      </c>
      <c r="BQ33">
        <v>6</v>
      </c>
      <c r="BR33">
        <v>0</v>
      </c>
      <c r="BS33">
        <v>1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6</v>
      </c>
      <c r="BZ33">
        <v>80</v>
      </c>
      <c r="CA33">
        <v>68</v>
      </c>
      <c r="CF33">
        <v>0</v>
      </c>
      <c r="CG33">
        <v>0</v>
      </c>
      <c r="CM33">
        <v>0</v>
      </c>
      <c r="CN33" t="s">
        <v>703</v>
      </c>
      <c r="CO33">
        <v>0</v>
      </c>
      <c r="CP33">
        <f t="shared" si="43"/>
        <v>328.55</v>
      </c>
      <c r="CQ33">
        <f t="shared" si="44"/>
        <v>0</v>
      </c>
      <c r="CR33">
        <f t="shared" si="45"/>
        <v>51.761499999999998</v>
      </c>
      <c r="CS33">
        <f t="shared" si="46"/>
        <v>22.356000000000002</v>
      </c>
      <c r="CT33">
        <f t="shared" si="47"/>
        <v>685.38850000000002</v>
      </c>
      <c r="CU33">
        <f t="shared" si="48"/>
        <v>0</v>
      </c>
      <c r="CV33">
        <f t="shared" si="49"/>
        <v>80.350499999999997</v>
      </c>
      <c r="CW33">
        <f t="shared" si="50"/>
        <v>1.6559999999999999</v>
      </c>
      <c r="CX33">
        <f t="shared" si="51"/>
        <v>0</v>
      </c>
      <c r="CY33">
        <f t="shared" si="52"/>
        <v>252.352</v>
      </c>
      <c r="CZ33">
        <f t="shared" si="53"/>
        <v>214.49919999999997</v>
      </c>
      <c r="DC33" t="s">
        <v>6</v>
      </c>
      <c r="DD33" t="s">
        <v>6</v>
      </c>
      <c r="DE33" t="s">
        <v>22</v>
      </c>
      <c r="DF33" t="s">
        <v>22</v>
      </c>
      <c r="DG33" t="s">
        <v>22</v>
      </c>
      <c r="DH33" t="s">
        <v>6</v>
      </c>
      <c r="DI33" t="s">
        <v>22</v>
      </c>
      <c r="DJ33" t="s">
        <v>22</v>
      </c>
      <c r="DK33" t="s">
        <v>6</v>
      </c>
      <c r="DL33" t="s">
        <v>6</v>
      </c>
      <c r="DM33" t="s">
        <v>6</v>
      </c>
      <c r="DN33">
        <v>0</v>
      </c>
      <c r="DO33">
        <v>0</v>
      </c>
      <c r="DP33">
        <v>1</v>
      </c>
      <c r="DQ33">
        <v>1</v>
      </c>
      <c r="DU33">
        <v>1005</v>
      </c>
      <c r="DV33" t="s">
        <v>20</v>
      </c>
      <c r="DW33" t="s">
        <v>20</v>
      </c>
      <c r="DX33">
        <v>100</v>
      </c>
      <c r="EE33">
        <v>27029102</v>
      </c>
      <c r="EF33">
        <v>6</v>
      </c>
      <c r="EG33" t="s">
        <v>23</v>
      </c>
      <c r="EH33">
        <v>0</v>
      </c>
      <c r="EI33" t="s">
        <v>6</v>
      </c>
      <c r="EJ33">
        <v>1</v>
      </c>
      <c r="EK33">
        <v>57001</v>
      </c>
      <c r="EL33" t="s">
        <v>24</v>
      </c>
      <c r="EM33" t="s">
        <v>25</v>
      </c>
      <c r="EO33" t="s">
        <v>26</v>
      </c>
      <c r="EQ33">
        <v>0</v>
      </c>
      <c r="ER33">
        <v>641</v>
      </c>
      <c r="ES33">
        <v>0</v>
      </c>
      <c r="ET33">
        <v>45.01</v>
      </c>
      <c r="EU33">
        <v>19.440000000000001</v>
      </c>
      <c r="EV33">
        <v>595.99</v>
      </c>
      <c r="EW33">
        <v>69.87</v>
      </c>
      <c r="EX33">
        <v>1.44</v>
      </c>
      <c r="EY33">
        <v>0</v>
      </c>
      <c r="FQ33">
        <v>0</v>
      </c>
      <c r="FR33">
        <f t="shared" si="54"/>
        <v>0</v>
      </c>
      <c r="FS33">
        <v>0</v>
      </c>
      <c r="FX33">
        <v>80</v>
      </c>
      <c r="FY33">
        <v>68</v>
      </c>
      <c r="GA33" t="s">
        <v>6</v>
      </c>
      <c r="GD33">
        <v>0</v>
      </c>
      <c r="GF33">
        <v>-1405612292</v>
      </c>
      <c r="GG33">
        <v>1</v>
      </c>
      <c r="GH33">
        <v>1</v>
      </c>
      <c r="GI33">
        <v>-2</v>
      </c>
      <c r="GJ33">
        <v>0</v>
      </c>
      <c r="GK33">
        <f>ROUND(R33*(S12)/100,2)</f>
        <v>0</v>
      </c>
      <c r="GL33">
        <f t="shared" si="55"/>
        <v>0</v>
      </c>
      <c r="GM33">
        <f t="shared" si="56"/>
        <v>795.4</v>
      </c>
      <c r="GN33">
        <f t="shared" si="57"/>
        <v>795.4</v>
      </c>
      <c r="GO33">
        <f t="shared" si="58"/>
        <v>0</v>
      </c>
      <c r="GP33">
        <f t="shared" si="59"/>
        <v>0</v>
      </c>
      <c r="GR33">
        <v>0</v>
      </c>
      <c r="GS33">
        <v>3</v>
      </c>
      <c r="GT33">
        <v>0</v>
      </c>
      <c r="GU33" t="s">
        <v>6</v>
      </c>
      <c r="GV33">
        <f t="shared" si="60"/>
        <v>0</v>
      </c>
      <c r="GW33">
        <v>1</v>
      </c>
      <c r="GX33">
        <f t="shared" si="61"/>
        <v>0</v>
      </c>
      <c r="HA33">
        <v>0</v>
      </c>
      <c r="HB33">
        <v>0</v>
      </c>
      <c r="IK33">
        <v>0</v>
      </c>
    </row>
    <row r="34" spans="1:255" x14ac:dyDescent="0.2">
      <c r="A34" s="2">
        <v>18</v>
      </c>
      <c r="B34" s="2">
        <v>1</v>
      </c>
      <c r="C34" s="2">
        <v>4</v>
      </c>
      <c r="D34" s="2"/>
      <c r="E34" s="2" t="s">
        <v>27</v>
      </c>
      <c r="F34" s="2" t="s">
        <v>28</v>
      </c>
      <c r="G34" s="2" t="s">
        <v>29</v>
      </c>
      <c r="H34" s="2" t="s">
        <v>30</v>
      </c>
      <c r="I34" s="2">
        <f>I32*J34</f>
        <v>2.3176399999999999</v>
      </c>
      <c r="J34" s="2">
        <v>5.2</v>
      </c>
      <c r="K34" s="2"/>
      <c r="L34" s="2"/>
      <c r="M34" s="2"/>
      <c r="N34" s="2"/>
      <c r="O34" s="2">
        <f t="shared" si="28"/>
        <v>0</v>
      </c>
      <c r="P34" s="2">
        <f t="shared" si="29"/>
        <v>0</v>
      </c>
      <c r="Q34" s="2">
        <f t="shared" si="30"/>
        <v>0</v>
      </c>
      <c r="R34" s="2">
        <f t="shared" si="31"/>
        <v>0</v>
      </c>
      <c r="S34" s="2">
        <f t="shared" si="32"/>
        <v>0</v>
      </c>
      <c r="T34" s="2">
        <f t="shared" si="33"/>
        <v>0</v>
      </c>
      <c r="U34" s="2">
        <f t="shared" si="34"/>
        <v>0</v>
      </c>
      <c r="V34" s="2">
        <f t="shared" si="35"/>
        <v>0</v>
      </c>
      <c r="W34" s="2">
        <f t="shared" si="36"/>
        <v>0</v>
      </c>
      <c r="X34" s="2">
        <f t="shared" si="37"/>
        <v>0</v>
      </c>
      <c r="Y34" s="2">
        <f t="shared" si="38"/>
        <v>0</v>
      </c>
      <c r="Z34" s="2"/>
      <c r="AA34" s="2">
        <v>27703374</v>
      </c>
      <c r="AB34" s="2">
        <f t="shared" si="39"/>
        <v>0</v>
      </c>
      <c r="AC34" s="2">
        <f t="shared" si="40"/>
        <v>0</v>
      </c>
      <c r="AD34" s="2">
        <f>ROUND((((ET34)-(EU34))+AE34),6)</f>
        <v>0</v>
      </c>
      <c r="AE34" s="2">
        <f>ROUND((EU34),6)</f>
        <v>0</v>
      </c>
      <c r="AF34" s="2">
        <f>ROUND((EV34),6)</f>
        <v>0</v>
      </c>
      <c r="AG34" s="2">
        <f t="shared" si="41"/>
        <v>0</v>
      </c>
      <c r="AH34" s="2">
        <f>(EW34)</f>
        <v>0</v>
      </c>
      <c r="AI34" s="2">
        <f>(EX34)</f>
        <v>0</v>
      </c>
      <c r="AJ34" s="2">
        <f t="shared" si="42"/>
        <v>0</v>
      </c>
      <c r="AK34" s="2">
        <v>0</v>
      </c>
      <c r="AL34" s="2">
        <v>0</v>
      </c>
      <c r="AM34" s="2">
        <v>0</v>
      </c>
      <c r="AN34" s="2">
        <v>0</v>
      </c>
      <c r="AO34" s="2">
        <v>0</v>
      </c>
      <c r="AP34" s="2">
        <v>0</v>
      </c>
      <c r="AQ34" s="2">
        <v>0</v>
      </c>
      <c r="AR34" s="2">
        <v>0</v>
      </c>
      <c r="AS34" s="2">
        <v>0</v>
      </c>
      <c r="AT34" s="2">
        <v>80</v>
      </c>
      <c r="AU34" s="2">
        <v>68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6</v>
      </c>
      <c r="BE34" s="2" t="s">
        <v>6</v>
      </c>
      <c r="BF34" s="2" t="s">
        <v>6</v>
      </c>
      <c r="BG34" s="2" t="s">
        <v>6</v>
      </c>
      <c r="BH34" s="2">
        <v>3</v>
      </c>
      <c r="BI34" s="2">
        <v>1</v>
      </c>
      <c r="BJ34" s="2" t="s">
        <v>6</v>
      </c>
      <c r="BK34" s="2"/>
      <c r="BL34" s="2"/>
      <c r="BM34" s="2">
        <v>57001</v>
      </c>
      <c r="BN34" s="2">
        <v>0</v>
      </c>
      <c r="BO34" s="2" t="s">
        <v>6</v>
      </c>
      <c r="BP34" s="2">
        <v>0</v>
      </c>
      <c r="BQ34" s="2">
        <v>6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6</v>
      </c>
      <c r="BZ34" s="2">
        <v>80</v>
      </c>
      <c r="CA34" s="2">
        <v>68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6</v>
      </c>
      <c r="CO34" s="2">
        <v>0</v>
      </c>
      <c r="CP34" s="2">
        <f t="shared" si="43"/>
        <v>0</v>
      </c>
      <c r="CQ34" s="2">
        <f t="shared" si="44"/>
        <v>0</v>
      </c>
      <c r="CR34" s="2">
        <f t="shared" si="45"/>
        <v>0</v>
      </c>
      <c r="CS34" s="2">
        <f t="shared" si="46"/>
        <v>0</v>
      </c>
      <c r="CT34" s="2">
        <f t="shared" si="47"/>
        <v>0</v>
      </c>
      <c r="CU34" s="2">
        <f t="shared" si="48"/>
        <v>0</v>
      </c>
      <c r="CV34" s="2">
        <f t="shared" si="49"/>
        <v>0</v>
      </c>
      <c r="CW34" s="2">
        <f t="shared" si="50"/>
        <v>0</v>
      </c>
      <c r="CX34" s="2">
        <f t="shared" si="51"/>
        <v>0</v>
      </c>
      <c r="CY34" s="2">
        <f t="shared" si="52"/>
        <v>0</v>
      </c>
      <c r="CZ34" s="2">
        <f t="shared" si="53"/>
        <v>0</v>
      </c>
      <c r="DA34" s="2"/>
      <c r="DB34" s="2"/>
      <c r="DC34" s="2" t="s">
        <v>6</v>
      </c>
      <c r="DD34" s="2" t="s">
        <v>6</v>
      </c>
      <c r="DE34" s="2" t="s">
        <v>6</v>
      </c>
      <c r="DF34" s="2" t="s">
        <v>6</v>
      </c>
      <c r="DG34" s="2" t="s">
        <v>6</v>
      </c>
      <c r="DH34" s="2" t="s">
        <v>6</v>
      </c>
      <c r="DI34" s="2" t="s">
        <v>6</v>
      </c>
      <c r="DJ34" s="2" t="s">
        <v>6</v>
      </c>
      <c r="DK34" s="2" t="s">
        <v>6</v>
      </c>
      <c r="DL34" s="2" t="s">
        <v>6</v>
      </c>
      <c r="DM34" s="2" t="s">
        <v>6</v>
      </c>
      <c r="DN34" s="2">
        <v>0</v>
      </c>
      <c r="DO34" s="2">
        <v>0</v>
      </c>
      <c r="DP34" s="2">
        <v>1</v>
      </c>
      <c r="DQ34" s="2">
        <v>1</v>
      </c>
      <c r="DR34" s="2"/>
      <c r="DS34" s="2"/>
      <c r="DT34" s="2"/>
      <c r="DU34" s="2">
        <v>1009</v>
      </c>
      <c r="DV34" s="2" t="s">
        <v>30</v>
      </c>
      <c r="DW34" s="2" t="s">
        <v>30</v>
      </c>
      <c r="DX34" s="2">
        <v>1000</v>
      </c>
      <c r="DY34" s="2"/>
      <c r="DZ34" s="2"/>
      <c r="EA34" s="2"/>
      <c r="EB34" s="2"/>
      <c r="EC34" s="2"/>
      <c r="ED34" s="2"/>
      <c r="EE34" s="2">
        <v>27029102</v>
      </c>
      <c r="EF34" s="2">
        <v>6</v>
      </c>
      <c r="EG34" s="2" t="s">
        <v>23</v>
      </c>
      <c r="EH34" s="2">
        <v>0</v>
      </c>
      <c r="EI34" s="2" t="s">
        <v>6</v>
      </c>
      <c r="EJ34" s="2">
        <v>1</v>
      </c>
      <c r="EK34" s="2">
        <v>57001</v>
      </c>
      <c r="EL34" s="2" t="s">
        <v>24</v>
      </c>
      <c r="EM34" s="2" t="s">
        <v>25</v>
      </c>
      <c r="EN34" s="2"/>
      <c r="EO34" s="2" t="s">
        <v>6</v>
      </c>
      <c r="EP34" s="2"/>
      <c r="EQ34" s="2">
        <v>0</v>
      </c>
      <c r="ER34" s="2">
        <v>0</v>
      </c>
      <c r="ES34" s="2">
        <v>0</v>
      </c>
      <c r="ET34" s="2">
        <v>0</v>
      </c>
      <c r="EU34" s="2">
        <v>0</v>
      </c>
      <c r="EV34" s="2">
        <v>0</v>
      </c>
      <c r="EW34" s="2">
        <v>0</v>
      </c>
      <c r="EX34" s="2">
        <v>0</v>
      </c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54"/>
        <v>0</v>
      </c>
      <c r="FS34" s="2">
        <v>0</v>
      </c>
      <c r="FT34" s="2"/>
      <c r="FU34" s="2"/>
      <c r="FV34" s="2"/>
      <c r="FW34" s="2"/>
      <c r="FX34" s="2">
        <v>80</v>
      </c>
      <c r="FY34" s="2">
        <v>68</v>
      </c>
      <c r="FZ34" s="2"/>
      <c r="GA34" s="2" t="s">
        <v>6</v>
      </c>
      <c r="GB34" s="2"/>
      <c r="GC34" s="2"/>
      <c r="GD34" s="2">
        <v>0</v>
      </c>
      <c r="GE34" s="2"/>
      <c r="GF34" s="2">
        <v>-179832266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0</v>
      </c>
      <c r="GL34" s="2">
        <f t="shared" si="55"/>
        <v>0</v>
      </c>
      <c r="GM34" s="2">
        <f t="shared" si="56"/>
        <v>0</v>
      </c>
      <c r="GN34" s="2">
        <f t="shared" si="57"/>
        <v>0</v>
      </c>
      <c r="GO34" s="2">
        <f t="shared" si="58"/>
        <v>0</v>
      </c>
      <c r="GP34" s="2">
        <f t="shared" si="59"/>
        <v>0</v>
      </c>
      <c r="GQ34" s="2"/>
      <c r="GR34" s="2">
        <v>0</v>
      </c>
      <c r="GS34" s="2">
        <v>3</v>
      </c>
      <c r="GT34" s="2">
        <v>0</v>
      </c>
      <c r="GU34" s="2" t="s">
        <v>6</v>
      </c>
      <c r="GV34" s="2">
        <f t="shared" si="60"/>
        <v>0</v>
      </c>
      <c r="GW34" s="2">
        <v>1</v>
      </c>
      <c r="GX34" s="2">
        <f t="shared" si="61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18</v>
      </c>
      <c r="B35">
        <v>1</v>
      </c>
      <c r="C35">
        <v>8</v>
      </c>
      <c r="E35" t="s">
        <v>27</v>
      </c>
      <c r="F35" t="s">
        <v>28</v>
      </c>
      <c r="G35" t="s">
        <v>29</v>
      </c>
      <c r="H35" t="s">
        <v>30</v>
      </c>
      <c r="I35">
        <f>I33*J35</f>
        <v>2.3176399999999999</v>
      </c>
      <c r="J35">
        <v>5.2</v>
      </c>
      <c r="O35">
        <f t="shared" si="28"/>
        <v>0</v>
      </c>
      <c r="P35">
        <f t="shared" si="29"/>
        <v>0</v>
      </c>
      <c r="Q35">
        <f t="shared" si="30"/>
        <v>0</v>
      </c>
      <c r="R35">
        <f t="shared" si="31"/>
        <v>0</v>
      </c>
      <c r="S35">
        <f t="shared" si="32"/>
        <v>0</v>
      </c>
      <c r="T35">
        <f t="shared" si="33"/>
        <v>0</v>
      </c>
      <c r="U35">
        <f t="shared" si="34"/>
        <v>0</v>
      </c>
      <c r="V35">
        <f t="shared" si="35"/>
        <v>0</v>
      </c>
      <c r="W35">
        <f t="shared" si="36"/>
        <v>0</v>
      </c>
      <c r="X35">
        <f t="shared" si="37"/>
        <v>0</v>
      </c>
      <c r="Y35">
        <f t="shared" si="38"/>
        <v>0</v>
      </c>
      <c r="AA35">
        <v>27703388</v>
      </c>
      <c r="AB35">
        <f t="shared" si="39"/>
        <v>0</v>
      </c>
      <c r="AC35">
        <f t="shared" si="40"/>
        <v>0</v>
      </c>
      <c r="AD35">
        <f>ROUND((((ET35)-(EU35))+AE35),6)</f>
        <v>0</v>
      </c>
      <c r="AE35">
        <f>ROUND((EU35),6)</f>
        <v>0</v>
      </c>
      <c r="AF35">
        <f>ROUND((EV35),6)</f>
        <v>0</v>
      </c>
      <c r="AG35">
        <f t="shared" si="41"/>
        <v>0</v>
      </c>
      <c r="AH35">
        <f>(EW35)</f>
        <v>0</v>
      </c>
      <c r="AI35">
        <f>(EX35)</f>
        <v>0</v>
      </c>
      <c r="AJ35">
        <f t="shared" si="42"/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80</v>
      </c>
      <c r="AU35">
        <v>68</v>
      </c>
      <c r="AV35">
        <v>1</v>
      </c>
      <c r="AW35">
        <v>1</v>
      </c>
      <c r="AZ35">
        <v>1</v>
      </c>
      <c r="BA35">
        <v>1</v>
      </c>
      <c r="BB35">
        <v>1</v>
      </c>
      <c r="BC35">
        <v>1</v>
      </c>
      <c r="BD35" t="s">
        <v>6</v>
      </c>
      <c r="BE35" t="s">
        <v>6</v>
      </c>
      <c r="BF35" t="s">
        <v>6</v>
      </c>
      <c r="BG35" t="s">
        <v>6</v>
      </c>
      <c r="BH35">
        <v>3</v>
      </c>
      <c r="BI35">
        <v>1</v>
      </c>
      <c r="BJ35" t="s">
        <v>6</v>
      </c>
      <c r="BM35">
        <v>57001</v>
      </c>
      <c r="BN35">
        <v>0</v>
      </c>
      <c r="BO35" t="s">
        <v>6</v>
      </c>
      <c r="BP35">
        <v>0</v>
      </c>
      <c r="BQ35">
        <v>6</v>
      </c>
      <c r="BR35">
        <v>0</v>
      </c>
      <c r="BS35">
        <v>1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6</v>
      </c>
      <c r="BZ35">
        <v>80</v>
      </c>
      <c r="CA35">
        <v>68</v>
      </c>
      <c r="CF35">
        <v>0</v>
      </c>
      <c r="CG35">
        <v>0</v>
      </c>
      <c r="CM35">
        <v>0</v>
      </c>
      <c r="CN35" t="s">
        <v>6</v>
      </c>
      <c r="CO35">
        <v>0</v>
      </c>
      <c r="CP35">
        <f t="shared" si="43"/>
        <v>0</v>
      </c>
      <c r="CQ35">
        <f t="shared" si="44"/>
        <v>0</v>
      </c>
      <c r="CR35">
        <f t="shared" si="45"/>
        <v>0</v>
      </c>
      <c r="CS35">
        <f t="shared" si="46"/>
        <v>0</v>
      </c>
      <c r="CT35">
        <f t="shared" si="47"/>
        <v>0</v>
      </c>
      <c r="CU35">
        <f t="shared" si="48"/>
        <v>0</v>
      </c>
      <c r="CV35">
        <f t="shared" si="49"/>
        <v>0</v>
      </c>
      <c r="CW35">
        <f t="shared" si="50"/>
        <v>0</v>
      </c>
      <c r="CX35">
        <f t="shared" si="51"/>
        <v>0</v>
      </c>
      <c r="CY35">
        <f t="shared" si="52"/>
        <v>0</v>
      </c>
      <c r="CZ35">
        <f t="shared" si="53"/>
        <v>0</v>
      </c>
      <c r="DC35" t="s">
        <v>6</v>
      </c>
      <c r="DD35" t="s">
        <v>6</v>
      </c>
      <c r="DE35" t="s">
        <v>6</v>
      </c>
      <c r="DF35" t="s">
        <v>6</v>
      </c>
      <c r="DG35" t="s">
        <v>6</v>
      </c>
      <c r="DH35" t="s">
        <v>6</v>
      </c>
      <c r="DI35" t="s">
        <v>6</v>
      </c>
      <c r="DJ35" t="s">
        <v>6</v>
      </c>
      <c r="DK35" t="s">
        <v>6</v>
      </c>
      <c r="DL35" t="s">
        <v>6</v>
      </c>
      <c r="DM35" t="s">
        <v>6</v>
      </c>
      <c r="DN35">
        <v>0</v>
      </c>
      <c r="DO35">
        <v>0</v>
      </c>
      <c r="DP35">
        <v>1</v>
      </c>
      <c r="DQ35">
        <v>1</v>
      </c>
      <c r="DU35">
        <v>1009</v>
      </c>
      <c r="DV35" t="s">
        <v>30</v>
      </c>
      <c r="DW35" t="s">
        <v>30</v>
      </c>
      <c r="DX35">
        <v>1000</v>
      </c>
      <c r="EE35">
        <v>27029102</v>
      </c>
      <c r="EF35">
        <v>6</v>
      </c>
      <c r="EG35" t="s">
        <v>23</v>
      </c>
      <c r="EH35">
        <v>0</v>
      </c>
      <c r="EI35" t="s">
        <v>6</v>
      </c>
      <c r="EJ35">
        <v>1</v>
      </c>
      <c r="EK35">
        <v>57001</v>
      </c>
      <c r="EL35" t="s">
        <v>24</v>
      </c>
      <c r="EM35" t="s">
        <v>25</v>
      </c>
      <c r="EO35" t="s">
        <v>6</v>
      </c>
      <c r="EQ35">
        <v>0</v>
      </c>
      <c r="ER35">
        <v>0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FQ35">
        <v>0</v>
      </c>
      <c r="FR35">
        <f t="shared" si="54"/>
        <v>0</v>
      </c>
      <c r="FS35">
        <v>0</v>
      </c>
      <c r="FX35">
        <v>80</v>
      </c>
      <c r="FY35">
        <v>68</v>
      </c>
      <c r="GA35" t="s">
        <v>6</v>
      </c>
      <c r="GD35">
        <v>0</v>
      </c>
      <c r="GF35">
        <v>-179832266</v>
      </c>
      <c r="GG35">
        <v>1</v>
      </c>
      <c r="GH35">
        <v>1</v>
      </c>
      <c r="GI35">
        <v>-2</v>
      </c>
      <c r="GJ35">
        <v>0</v>
      </c>
      <c r="GK35">
        <f>ROUND(R35*(S12)/100,2)</f>
        <v>0</v>
      </c>
      <c r="GL35">
        <f t="shared" si="55"/>
        <v>0</v>
      </c>
      <c r="GM35">
        <f t="shared" si="56"/>
        <v>0</v>
      </c>
      <c r="GN35">
        <f t="shared" si="57"/>
        <v>0</v>
      </c>
      <c r="GO35">
        <f t="shared" si="58"/>
        <v>0</v>
      </c>
      <c r="GP35">
        <f t="shared" si="59"/>
        <v>0</v>
      </c>
      <c r="GR35">
        <v>0</v>
      </c>
      <c r="GS35">
        <v>3</v>
      </c>
      <c r="GT35">
        <v>0</v>
      </c>
      <c r="GU35" t="s">
        <v>6</v>
      </c>
      <c r="GV35">
        <f t="shared" si="60"/>
        <v>0</v>
      </c>
      <c r="GW35">
        <v>1</v>
      </c>
      <c r="GX35">
        <f t="shared" si="61"/>
        <v>0</v>
      </c>
      <c r="HA35">
        <v>0</v>
      </c>
      <c r="HB35">
        <v>0</v>
      </c>
      <c r="IK35">
        <v>0</v>
      </c>
    </row>
    <row r="36" spans="1:255" x14ac:dyDescent="0.2">
      <c r="A36" s="2">
        <v>17</v>
      </c>
      <c r="B36" s="2">
        <v>1</v>
      </c>
      <c r="C36" s="2">
        <f>ROW(SmtRes!A10)</f>
        <v>10</v>
      </c>
      <c r="D36" s="2">
        <f>ROW(EtalonRes!A10)</f>
        <v>10</v>
      </c>
      <c r="E36" s="2" t="s">
        <v>31</v>
      </c>
      <c r="F36" s="2" t="s">
        <v>32</v>
      </c>
      <c r="G36" s="2" t="s">
        <v>33</v>
      </c>
      <c r="H36" s="2" t="s">
        <v>34</v>
      </c>
      <c r="I36" s="2">
        <f>ROUND(33/100,9)</f>
        <v>0.33</v>
      </c>
      <c r="J36" s="2">
        <v>0</v>
      </c>
      <c r="K36" s="2"/>
      <c r="L36" s="2"/>
      <c r="M36" s="2"/>
      <c r="N36" s="2"/>
      <c r="O36" s="2">
        <f t="shared" si="28"/>
        <v>10.42</v>
      </c>
      <c r="P36" s="2">
        <f t="shared" si="29"/>
        <v>0</v>
      </c>
      <c r="Q36" s="2">
        <f t="shared" si="30"/>
        <v>0</v>
      </c>
      <c r="R36" s="2">
        <f t="shared" si="31"/>
        <v>0</v>
      </c>
      <c r="S36" s="2">
        <f t="shared" si="32"/>
        <v>10.42</v>
      </c>
      <c r="T36" s="2">
        <f t="shared" si="33"/>
        <v>0</v>
      </c>
      <c r="U36" s="2">
        <f t="shared" si="34"/>
        <v>1.2751199999999998</v>
      </c>
      <c r="V36" s="2">
        <f t="shared" si="35"/>
        <v>0</v>
      </c>
      <c r="W36" s="2">
        <f t="shared" si="36"/>
        <v>0</v>
      </c>
      <c r="X36" s="2">
        <f t="shared" si="37"/>
        <v>7.92</v>
      </c>
      <c r="Y36" s="2">
        <f t="shared" si="38"/>
        <v>6.25</v>
      </c>
      <c r="Z36" s="2"/>
      <c r="AA36" s="2">
        <v>27703374</v>
      </c>
      <c r="AB36" s="2">
        <f t="shared" si="39"/>
        <v>31.567499999999999</v>
      </c>
      <c r="AC36" s="2">
        <f t="shared" si="40"/>
        <v>0</v>
      </c>
      <c r="AD36" s="2">
        <f>ROUND(((((ET36*1.15))-((EU36*1.15)))+AE36),6)</f>
        <v>0</v>
      </c>
      <c r="AE36" s="2">
        <f>ROUND(((EU36*1.15)),6)</f>
        <v>0</v>
      </c>
      <c r="AF36" s="2">
        <f>ROUND(((EV36*1.15)),6)</f>
        <v>31.567499999999999</v>
      </c>
      <c r="AG36" s="2">
        <f t="shared" si="41"/>
        <v>0</v>
      </c>
      <c r="AH36" s="2">
        <f>((EW36*1.15))</f>
        <v>3.8639999999999994</v>
      </c>
      <c r="AI36" s="2">
        <f>((EX36*1.15))</f>
        <v>0</v>
      </c>
      <c r="AJ36" s="2">
        <f t="shared" si="42"/>
        <v>0</v>
      </c>
      <c r="AK36" s="2">
        <v>27.45</v>
      </c>
      <c r="AL36" s="2">
        <v>0</v>
      </c>
      <c r="AM36" s="2">
        <v>0</v>
      </c>
      <c r="AN36" s="2">
        <v>0</v>
      </c>
      <c r="AO36" s="2">
        <v>27.45</v>
      </c>
      <c r="AP36" s="2">
        <v>0</v>
      </c>
      <c r="AQ36" s="2">
        <v>3.36</v>
      </c>
      <c r="AR36" s="2">
        <v>0</v>
      </c>
      <c r="AS36" s="2">
        <v>0</v>
      </c>
      <c r="AT36" s="2">
        <v>76</v>
      </c>
      <c r="AU36" s="2">
        <v>60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6</v>
      </c>
      <c r="BE36" s="2" t="s">
        <v>6</v>
      </c>
      <c r="BF36" s="2" t="s">
        <v>6</v>
      </c>
      <c r="BG36" s="2" t="s">
        <v>6</v>
      </c>
      <c r="BH36" s="2">
        <v>0</v>
      </c>
      <c r="BI36" s="2">
        <v>1</v>
      </c>
      <c r="BJ36" s="2" t="s">
        <v>35</v>
      </c>
      <c r="BK36" s="2"/>
      <c r="BL36" s="2"/>
      <c r="BM36" s="2">
        <v>59001</v>
      </c>
      <c r="BN36" s="2">
        <v>0</v>
      </c>
      <c r="BO36" s="2" t="s">
        <v>6</v>
      </c>
      <c r="BP36" s="2">
        <v>0</v>
      </c>
      <c r="BQ36" s="2">
        <v>6</v>
      </c>
      <c r="BR36" s="2">
        <v>0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6</v>
      </c>
      <c r="BZ36" s="2">
        <v>76</v>
      </c>
      <c r="CA36" s="2">
        <v>60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703</v>
      </c>
      <c r="CO36" s="2">
        <v>0</v>
      </c>
      <c r="CP36" s="2">
        <f t="shared" si="43"/>
        <v>10.42</v>
      </c>
      <c r="CQ36" s="2">
        <f t="shared" si="44"/>
        <v>0</v>
      </c>
      <c r="CR36" s="2">
        <f t="shared" si="45"/>
        <v>0</v>
      </c>
      <c r="CS36" s="2">
        <f t="shared" si="46"/>
        <v>0</v>
      </c>
      <c r="CT36" s="2">
        <f t="shared" si="47"/>
        <v>31.567499999999999</v>
      </c>
      <c r="CU36" s="2">
        <f t="shared" si="48"/>
        <v>0</v>
      </c>
      <c r="CV36" s="2">
        <f t="shared" si="49"/>
        <v>3.8639999999999994</v>
      </c>
      <c r="CW36" s="2">
        <f t="shared" si="50"/>
        <v>0</v>
      </c>
      <c r="CX36" s="2">
        <f t="shared" si="51"/>
        <v>0</v>
      </c>
      <c r="CY36" s="2">
        <f t="shared" si="52"/>
        <v>7.9192</v>
      </c>
      <c r="CZ36" s="2">
        <f t="shared" si="53"/>
        <v>6.2520000000000007</v>
      </c>
      <c r="DA36" s="2"/>
      <c r="DB36" s="2"/>
      <c r="DC36" s="2" t="s">
        <v>6</v>
      </c>
      <c r="DD36" s="2" t="s">
        <v>6</v>
      </c>
      <c r="DE36" s="2" t="s">
        <v>22</v>
      </c>
      <c r="DF36" s="2" t="s">
        <v>22</v>
      </c>
      <c r="DG36" s="2" t="s">
        <v>22</v>
      </c>
      <c r="DH36" s="2" t="s">
        <v>6</v>
      </c>
      <c r="DI36" s="2" t="s">
        <v>22</v>
      </c>
      <c r="DJ36" s="2" t="s">
        <v>22</v>
      </c>
      <c r="DK36" s="2" t="s">
        <v>6</v>
      </c>
      <c r="DL36" s="2" t="s">
        <v>6</v>
      </c>
      <c r="DM36" s="2" t="s">
        <v>6</v>
      </c>
      <c r="DN36" s="2">
        <v>0</v>
      </c>
      <c r="DO36" s="2">
        <v>0</v>
      </c>
      <c r="DP36" s="2">
        <v>1</v>
      </c>
      <c r="DQ36" s="2">
        <v>1</v>
      </c>
      <c r="DR36" s="2"/>
      <c r="DS36" s="2"/>
      <c r="DT36" s="2"/>
      <c r="DU36" s="2">
        <v>1003</v>
      </c>
      <c r="DV36" s="2" t="s">
        <v>34</v>
      </c>
      <c r="DW36" s="2" t="s">
        <v>34</v>
      </c>
      <c r="DX36" s="2">
        <v>100</v>
      </c>
      <c r="DY36" s="2"/>
      <c r="DZ36" s="2"/>
      <c r="EA36" s="2"/>
      <c r="EB36" s="2"/>
      <c r="EC36" s="2"/>
      <c r="ED36" s="2"/>
      <c r="EE36" s="2">
        <v>27029104</v>
      </c>
      <c r="EF36" s="2">
        <v>6</v>
      </c>
      <c r="EG36" s="2" t="s">
        <v>23</v>
      </c>
      <c r="EH36" s="2">
        <v>0</v>
      </c>
      <c r="EI36" s="2" t="s">
        <v>6</v>
      </c>
      <c r="EJ36" s="2">
        <v>1</v>
      </c>
      <c r="EK36" s="2">
        <v>59001</v>
      </c>
      <c r="EL36" s="2" t="s">
        <v>36</v>
      </c>
      <c r="EM36" s="2" t="s">
        <v>37</v>
      </c>
      <c r="EN36" s="2"/>
      <c r="EO36" s="2" t="s">
        <v>26</v>
      </c>
      <c r="EP36" s="2"/>
      <c r="EQ36" s="2">
        <v>0</v>
      </c>
      <c r="ER36" s="2">
        <v>27.45</v>
      </c>
      <c r="ES36" s="2">
        <v>0</v>
      </c>
      <c r="ET36" s="2">
        <v>0</v>
      </c>
      <c r="EU36" s="2">
        <v>0</v>
      </c>
      <c r="EV36" s="2">
        <v>27.45</v>
      </c>
      <c r="EW36" s="2">
        <v>3.36</v>
      </c>
      <c r="EX36" s="2">
        <v>0</v>
      </c>
      <c r="EY36" s="2">
        <v>0</v>
      </c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54"/>
        <v>0</v>
      </c>
      <c r="FS36" s="2">
        <v>0</v>
      </c>
      <c r="FT36" s="2"/>
      <c r="FU36" s="2"/>
      <c r="FV36" s="2"/>
      <c r="FW36" s="2"/>
      <c r="FX36" s="2">
        <v>76</v>
      </c>
      <c r="FY36" s="2">
        <v>60</v>
      </c>
      <c r="FZ36" s="2"/>
      <c r="GA36" s="2" t="s">
        <v>6</v>
      </c>
      <c r="GB36" s="2"/>
      <c r="GC36" s="2"/>
      <c r="GD36" s="2">
        <v>0</v>
      </c>
      <c r="GE36" s="2"/>
      <c r="GF36" s="2">
        <v>1503954982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55"/>
        <v>0</v>
      </c>
      <c r="GM36" s="2">
        <f t="shared" si="56"/>
        <v>24.59</v>
      </c>
      <c r="GN36" s="2">
        <f t="shared" si="57"/>
        <v>24.59</v>
      </c>
      <c r="GO36" s="2">
        <f t="shared" si="58"/>
        <v>0</v>
      </c>
      <c r="GP36" s="2">
        <f t="shared" si="59"/>
        <v>0</v>
      </c>
      <c r="GQ36" s="2"/>
      <c r="GR36" s="2">
        <v>0</v>
      </c>
      <c r="GS36" s="2">
        <v>3</v>
      </c>
      <c r="GT36" s="2">
        <v>0</v>
      </c>
      <c r="GU36" s="2" t="s">
        <v>6</v>
      </c>
      <c r="GV36" s="2">
        <f t="shared" si="60"/>
        <v>0</v>
      </c>
      <c r="GW36" s="2">
        <v>1</v>
      </c>
      <c r="GX36" s="2">
        <f t="shared" si="61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17</v>
      </c>
      <c r="B37">
        <v>1</v>
      </c>
      <c r="C37">
        <f>ROW(SmtRes!A12)</f>
        <v>12</v>
      </c>
      <c r="D37">
        <f>ROW(EtalonRes!A12)</f>
        <v>12</v>
      </c>
      <c r="E37" t="s">
        <v>31</v>
      </c>
      <c r="F37" t="s">
        <v>32</v>
      </c>
      <c r="G37" t="s">
        <v>33</v>
      </c>
      <c r="H37" t="s">
        <v>34</v>
      </c>
      <c r="I37">
        <f>ROUND(33/100,9)</f>
        <v>0.33</v>
      </c>
      <c r="J37">
        <v>0</v>
      </c>
      <c r="O37">
        <f t="shared" si="28"/>
        <v>10.42</v>
      </c>
      <c r="P37">
        <f t="shared" si="29"/>
        <v>0</v>
      </c>
      <c r="Q37">
        <f t="shared" si="30"/>
        <v>0</v>
      </c>
      <c r="R37">
        <f t="shared" si="31"/>
        <v>0</v>
      </c>
      <c r="S37">
        <f t="shared" si="32"/>
        <v>10.42</v>
      </c>
      <c r="T37">
        <f t="shared" si="33"/>
        <v>0</v>
      </c>
      <c r="U37">
        <f t="shared" si="34"/>
        <v>1.2751199999999998</v>
      </c>
      <c r="V37">
        <f t="shared" si="35"/>
        <v>0</v>
      </c>
      <c r="W37">
        <f t="shared" si="36"/>
        <v>0</v>
      </c>
      <c r="X37">
        <f t="shared" si="37"/>
        <v>7.92</v>
      </c>
      <c r="Y37">
        <f t="shared" si="38"/>
        <v>6.25</v>
      </c>
      <c r="AA37">
        <v>27703388</v>
      </c>
      <c r="AB37">
        <f t="shared" si="39"/>
        <v>31.567499999999999</v>
      </c>
      <c r="AC37">
        <f t="shared" si="40"/>
        <v>0</v>
      </c>
      <c r="AD37">
        <f>ROUND(((((ET37*1.15))-((EU37*1.15)))+AE37),6)</f>
        <v>0</v>
      </c>
      <c r="AE37">
        <f>ROUND(((EU37*1.15)),6)</f>
        <v>0</v>
      </c>
      <c r="AF37">
        <f>ROUND(((EV37*1.15)),6)</f>
        <v>31.567499999999999</v>
      </c>
      <c r="AG37">
        <f t="shared" si="41"/>
        <v>0</v>
      </c>
      <c r="AH37">
        <f>((EW37*1.15))</f>
        <v>3.8639999999999994</v>
      </c>
      <c r="AI37">
        <f>((EX37*1.15))</f>
        <v>0</v>
      </c>
      <c r="AJ37">
        <f t="shared" si="42"/>
        <v>0</v>
      </c>
      <c r="AK37">
        <v>27.45</v>
      </c>
      <c r="AL37">
        <v>0</v>
      </c>
      <c r="AM37">
        <v>0</v>
      </c>
      <c r="AN37">
        <v>0</v>
      </c>
      <c r="AO37">
        <v>27.45</v>
      </c>
      <c r="AP37">
        <v>0</v>
      </c>
      <c r="AQ37">
        <v>3.36</v>
      </c>
      <c r="AR37">
        <v>0</v>
      </c>
      <c r="AS37">
        <v>0</v>
      </c>
      <c r="AT37">
        <v>76</v>
      </c>
      <c r="AU37">
        <v>60</v>
      </c>
      <c r="AV37">
        <v>1</v>
      </c>
      <c r="AW37">
        <v>1</v>
      </c>
      <c r="AZ37">
        <v>1</v>
      </c>
      <c r="BA37">
        <v>1</v>
      </c>
      <c r="BB37">
        <v>1</v>
      </c>
      <c r="BC37">
        <v>1</v>
      </c>
      <c r="BD37" t="s">
        <v>6</v>
      </c>
      <c r="BE37" t="s">
        <v>6</v>
      </c>
      <c r="BF37" t="s">
        <v>6</v>
      </c>
      <c r="BG37" t="s">
        <v>6</v>
      </c>
      <c r="BH37">
        <v>0</v>
      </c>
      <c r="BI37">
        <v>1</v>
      </c>
      <c r="BJ37" t="s">
        <v>35</v>
      </c>
      <c r="BM37">
        <v>59001</v>
      </c>
      <c r="BN37">
        <v>0</v>
      </c>
      <c r="BO37" t="s">
        <v>6</v>
      </c>
      <c r="BP37">
        <v>0</v>
      </c>
      <c r="BQ37">
        <v>6</v>
      </c>
      <c r="BR37">
        <v>0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6</v>
      </c>
      <c r="BZ37">
        <v>76</v>
      </c>
      <c r="CA37">
        <v>60</v>
      </c>
      <c r="CF37">
        <v>0</v>
      </c>
      <c r="CG37">
        <v>0</v>
      </c>
      <c r="CM37">
        <v>0</v>
      </c>
      <c r="CN37" t="s">
        <v>703</v>
      </c>
      <c r="CO37">
        <v>0</v>
      </c>
      <c r="CP37">
        <f t="shared" si="43"/>
        <v>10.42</v>
      </c>
      <c r="CQ37">
        <f t="shared" si="44"/>
        <v>0</v>
      </c>
      <c r="CR37">
        <f t="shared" si="45"/>
        <v>0</v>
      </c>
      <c r="CS37">
        <f t="shared" si="46"/>
        <v>0</v>
      </c>
      <c r="CT37">
        <f t="shared" si="47"/>
        <v>31.567499999999999</v>
      </c>
      <c r="CU37">
        <f t="shared" si="48"/>
        <v>0</v>
      </c>
      <c r="CV37">
        <f t="shared" si="49"/>
        <v>3.8639999999999994</v>
      </c>
      <c r="CW37">
        <f t="shared" si="50"/>
        <v>0</v>
      </c>
      <c r="CX37">
        <f t="shared" si="51"/>
        <v>0</v>
      </c>
      <c r="CY37">
        <f t="shared" si="52"/>
        <v>7.9192</v>
      </c>
      <c r="CZ37">
        <f t="shared" si="53"/>
        <v>6.2520000000000007</v>
      </c>
      <c r="DC37" t="s">
        <v>6</v>
      </c>
      <c r="DD37" t="s">
        <v>6</v>
      </c>
      <c r="DE37" t="s">
        <v>22</v>
      </c>
      <c r="DF37" t="s">
        <v>22</v>
      </c>
      <c r="DG37" t="s">
        <v>22</v>
      </c>
      <c r="DH37" t="s">
        <v>6</v>
      </c>
      <c r="DI37" t="s">
        <v>22</v>
      </c>
      <c r="DJ37" t="s">
        <v>22</v>
      </c>
      <c r="DK37" t="s">
        <v>6</v>
      </c>
      <c r="DL37" t="s">
        <v>6</v>
      </c>
      <c r="DM37" t="s">
        <v>6</v>
      </c>
      <c r="DN37">
        <v>0</v>
      </c>
      <c r="DO37">
        <v>0</v>
      </c>
      <c r="DP37">
        <v>1</v>
      </c>
      <c r="DQ37">
        <v>1</v>
      </c>
      <c r="DU37">
        <v>1003</v>
      </c>
      <c r="DV37" t="s">
        <v>34</v>
      </c>
      <c r="DW37" t="s">
        <v>34</v>
      </c>
      <c r="DX37">
        <v>100</v>
      </c>
      <c r="EE37">
        <v>27029104</v>
      </c>
      <c r="EF37">
        <v>6</v>
      </c>
      <c r="EG37" t="s">
        <v>23</v>
      </c>
      <c r="EH37">
        <v>0</v>
      </c>
      <c r="EI37" t="s">
        <v>6</v>
      </c>
      <c r="EJ37">
        <v>1</v>
      </c>
      <c r="EK37">
        <v>59001</v>
      </c>
      <c r="EL37" t="s">
        <v>36</v>
      </c>
      <c r="EM37" t="s">
        <v>37</v>
      </c>
      <c r="EO37" t="s">
        <v>26</v>
      </c>
      <c r="EQ37">
        <v>0</v>
      </c>
      <c r="ER37">
        <v>27.45</v>
      </c>
      <c r="ES37">
        <v>0</v>
      </c>
      <c r="ET37">
        <v>0</v>
      </c>
      <c r="EU37">
        <v>0</v>
      </c>
      <c r="EV37">
        <v>27.45</v>
      </c>
      <c r="EW37">
        <v>3.36</v>
      </c>
      <c r="EX37">
        <v>0</v>
      </c>
      <c r="EY37">
        <v>0</v>
      </c>
      <c r="FQ37">
        <v>0</v>
      </c>
      <c r="FR37">
        <f t="shared" si="54"/>
        <v>0</v>
      </c>
      <c r="FS37">
        <v>0</v>
      </c>
      <c r="FX37">
        <v>76</v>
      </c>
      <c r="FY37">
        <v>60</v>
      </c>
      <c r="GA37" t="s">
        <v>6</v>
      </c>
      <c r="GD37">
        <v>0</v>
      </c>
      <c r="GF37">
        <v>1503954982</v>
      </c>
      <c r="GG37">
        <v>1</v>
      </c>
      <c r="GH37">
        <v>1</v>
      </c>
      <c r="GI37">
        <v>-2</v>
      </c>
      <c r="GJ37">
        <v>0</v>
      </c>
      <c r="GK37">
        <f>ROUND(R37*(S12)/100,2)</f>
        <v>0</v>
      </c>
      <c r="GL37">
        <f t="shared" si="55"/>
        <v>0</v>
      </c>
      <c r="GM37">
        <f t="shared" si="56"/>
        <v>24.59</v>
      </c>
      <c r="GN37">
        <f t="shared" si="57"/>
        <v>24.59</v>
      </c>
      <c r="GO37">
        <f t="shared" si="58"/>
        <v>0</v>
      </c>
      <c r="GP37">
        <f t="shared" si="59"/>
        <v>0</v>
      </c>
      <c r="GR37">
        <v>0</v>
      </c>
      <c r="GS37">
        <v>3</v>
      </c>
      <c r="GT37">
        <v>0</v>
      </c>
      <c r="GU37" t="s">
        <v>6</v>
      </c>
      <c r="GV37">
        <f t="shared" si="60"/>
        <v>0</v>
      </c>
      <c r="GW37">
        <v>1</v>
      </c>
      <c r="GX37">
        <f t="shared" si="61"/>
        <v>0</v>
      </c>
      <c r="HA37">
        <v>0</v>
      </c>
      <c r="HB37">
        <v>0</v>
      </c>
      <c r="IK37">
        <v>0</v>
      </c>
    </row>
    <row r="38" spans="1:255" x14ac:dyDescent="0.2">
      <c r="A38" s="2">
        <v>18</v>
      </c>
      <c r="B38" s="2">
        <v>1</v>
      </c>
      <c r="C38" s="2">
        <v>10</v>
      </c>
      <c r="D38" s="2"/>
      <c r="E38" s="2" t="s">
        <v>38</v>
      </c>
      <c r="F38" s="2" t="s">
        <v>28</v>
      </c>
      <c r="G38" s="2" t="s">
        <v>29</v>
      </c>
      <c r="H38" s="2" t="s">
        <v>30</v>
      </c>
      <c r="I38" s="2">
        <f>I36*J38</f>
        <v>2.3099999999999999E-2</v>
      </c>
      <c r="J38" s="2">
        <v>6.9999999999999993E-2</v>
      </c>
      <c r="K38" s="2"/>
      <c r="L38" s="2"/>
      <c r="M38" s="2"/>
      <c r="N38" s="2"/>
      <c r="O38" s="2">
        <f t="shared" si="28"/>
        <v>0</v>
      </c>
      <c r="P38" s="2">
        <f t="shared" si="29"/>
        <v>0</v>
      </c>
      <c r="Q38" s="2">
        <f t="shared" si="30"/>
        <v>0</v>
      </c>
      <c r="R38" s="2">
        <f t="shared" si="31"/>
        <v>0</v>
      </c>
      <c r="S38" s="2">
        <f t="shared" si="32"/>
        <v>0</v>
      </c>
      <c r="T38" s="2">
        <f t="shared" si="33"/>
        <v>0</v>
      </c>
      <c r="U38" s="2">
        <f t="shared" si="34"/>
        <v>0</v>
      </c>
      <c r="V38" s="2">
        <f t="shared" si="35"/>
        <v>0</v>
      </c>
      <c r="W38" s="2">
        <f t="shared" si="36"/>
        <v>0</v>
      </c>
      <c r="X38" s="2">
        <f t="shared" si="37"/>
        <v>0</v>
      </c>
      <c r="Y38" s="2">
        <f t="shared" si="38"/>
        <v>0</v>
      </c>
      <c r="Z38" s="2"/>
      <c r="AA38" s="2">
        <v>27703374</v>
      </c>
      <c r="AB38" s="2">
        <f t="shared" si="39"/>
        <v>0</v>
      </c>
      <c r="AC38" s="2">
        <f t="shared" si="40"/>
        <v>0</v>
      </c>
      <c r="AD38" s="2">
        <f>ROUND((((ET38)-(EU38))+AE38),6)</f>
        <v>0</v>
      </c>
      <c r="AE38" s="2">
        <f>ROUND((EU38),6)</f>
        <v>0</v>
      </c>
      <c r="AF38" s="2">
        <f>ROUND((EV38),6)</f>
        <v>0</v>
      </c>
      <c r="AG38" s="2">
        <f t="shared" si="41"/>
        <v>0</v>
      </c>
      <c r="AH38" s="2">
        <f>(EW38)</f>
        <v>0</v>
      </c>
      <c r="AI38" s="2">
        <f>(EX38)</f>
        <v>0</v>
      </c>
      <c r="AJ38" s="2">
        <f t="shared" si="42"/>
        <v>0</v>
      </c>
      <c r="AK38" s="2">
        <v>0</v>
      </c>
      <c r="AL38" s="2">
        <v>0</v>
      </c>
      <c r="AM38" s="2">
        <v>0</v>
      </c>
      <c r="AN38" s="2">
        <v>0</v>
      </c>
      <c r="AO38" s="2">
        <v>0</v>
      </c>
      <c r="AP38" s="2">
        <v>0</v>
      </c>
      <c r="AQ38" s="2">
        <v>0</v>
      </c>
      <c r="AR38" s="2">
        <v>0</v>
      </c>
      <c r="AS38" s="2">
        <v>0</v>
      </c>
      <c r="AT38" s="2">
        <v>76</v>
      </c>
      <c r="AU38" s="2">
        <v>60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6</v>
      </c>
      <c r="BE38" s="2" t="s">
        <v>6</v>
      </c>
      <c r="BF38" s="2" t="s">
        <v>6</v>
      </c>
      <c r="BG38" s="2" t="s">
        <v>6</v>
      </c>
      <c r="BH38" s="2">
        <v>3</v>
      </c>
      <c r="BI38" s="2">
        <v>1</v>
      </c>
      <c r="BJ38" s="2" t="s">
        <v>6</v>
      </c>
      <c r="BK38" s="2"/>
      <c r="BL38" s="2"/>
      <c r="BM38" s="2">
        <v>59001</v>
      </c>
      <c r="BN38" s="2">
        <v>0</v>
      </c>
      <c r="BO38" s="2" t="s">
        <v>6</v>
      </c>
      <c r="BP38" s="2">
        <v>0</v>
      </c>
      <c r="BQ38" s="2">
        <v>6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6</v>
      </c>
      <c r="BZ38" s="2">
        <v>76</v>
      </c>
      <c r="CA38" s="2">
        <v>60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6</v>
      </c>
      <c r="CO38" s="2">
        <v>0</v>
      </c>
      <c r="CP38" s="2">
        <f t="shared" si="43"/>
        <v>0</v>
      </c>
      <c r="CQ38" s="2">
        <f t="shared" si="44"/>
        <v>0</v>
      </c>
      <c r="CR38" s="2">
        <f t="shared" si="45"/>
        <v>0</v>
      </c>
      <c r="CS38" s="2">
        <f t="shared" si="46"/>
        <v>0</v>
      </c>
      <c r="CT38" s="2">
        <f t="shared" si="47"/>
        <v>0</v>
      </c>
      <c r="CU38" s="2">
        <f t="shared" si="48"/>
        <v>0</v>
      </c>
      <c r="CV38" s="2">
        <f t="shared" si="49"/>
        <v>0</v>
      </c>
      <c r="CW38" s="2">
        <f t="shared" si="50"/>
        <v>0</v>
      </c>
      <c r="CX38" s="2">
        <f t="shared" si="51"/>
        <v>0</v>
      </c>
      <c r="CY38" s="2">
        <f t="shared" si="52"/>
        <v>0</v>
      </c>
      <c r="CZ38" s="2">
        <f t="shared" si="53"/>
        <v>0</v>
      </c>
      <c r="DA38" s="2"/>
      <c r="DB38" s="2"/>
      <c r="DC38" s="2" t="s">
        <v>6</v>
      </c>
      <c r="DD38" s="2" t="s">
        <v>6</v>
      </c>
      <c r="DE38" s="2" t="s">
        <v>6</v>
      </c>
      <c r="DF38" s="2" t="s">
        <v>6</v>
      </c>
      <c r="DG38" s="2" t="s">
        <v>6</v>
      </c>
      <c r="DH38" s="2" t="s">
        <v>6</v>
      </c>
      <c r="DI38" s="2" t="s">
        <v>6</v>
      </c>
      <c r="DJ38" s="2" t="s">
        <v>6</v>
      </c>
      <c r="DK38" s="2" t="s">
        <v>6</v>
      </c>
      <c r="DL38" s="2" t="s">
        <v>6</v>
      </c>
      <c r="DM38" s="2" t="s">
        <v>6</v>
      </c>
      <c r="DN38" s="2">
        <v>0</v>
      </c>
      <c r="DO38" s="2">
        <v>0</v>
      </c>
      <c r="DP38" s="2">
        <v>1</v>
      </c>
      <c r="DQ38" s="2">
        <v>1</v>
      </c>
      <c r="DR38" s="2"/>
      <c r="DS38" s="2"/>
      <c r="DT38" s="2"/>
      <c r="DU38" s="2">
        <v>1009</v>
      </c>
      <c r="DV38" s="2" t="s">
        <v>30</v>
      </c>
      <c r="DW38" s="2" t="s">
        <v>30</v>
      </c>
      <c r="DX38" s="2">
        <v>1000</v>
      </c>
      <c r="DY38" s="2"/>
      <c r="DZ38" s="2"/>
      <c r="EA38" s="2"/>
      <c r="EB38" s="2"/>
      <c r="EC38" s="2"/>
      <c r="ED38" s="2"/>
      <c r="EE38" s="2">
        <v>27029104</v>
      </c>
      <c r="EF38" s="2">
        <v>6</v>
      </c>
      <c r="EG38" s="2" t="s">
        <v>23</v>
      </c>
      <c r="EH38" s="2">
        <v>0</v>
      </c>
      <c r="EI38" s="2" t="s">
        <v>6</v>
      </c>
      <c r="EJ38" s="2">
        <v>1</v>
      </c>
      <c r="EK38" s="2">
        <v>59001</v>
      </c>
      <c r="EL38" s="2" t="s">
        <v>36</v>
      </c>
      <c r="EM38" s="2" t="s">
        <v>37</v>
      </c>
      <c r="EN38" s="2"/>
      <c r="EO38" s="2" t="s">
        <v>6</v>
      </c>
      <c r="EP38" s="2"/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54"/>
        <v>0</v>
      </c>
      <c r="FS38" s="2">
        <v>0</v>
      </c>
      <c r="FT38" s="2"/>
      <c r="FU38" s="2"/>
      <c r="FV38" s="2"/>
      <c r="FW38" s="2"/>
      <c r="FX38" s="2">
        <v>76</v>
      </c>
      <c r="FY38" s="2">
        <v>60</v>
      </c>
      <c r="FZ38" s="2"/>
      <c r="GA38" s="2" t="s">
        <v>6</v>
      </c>
      <c r="GB38" s="2"/>
      <c r="GC38" s="2"/>
      <c r="GD38" s="2">
        <v>0</v>
      </c>
      <c r="GE38" s="2"/>
      <c r="GF38" s="2">
        <v>-179832266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0</v>
      </c>
      <c r="GL38" s="2">
        <f t="shared" si="55"/>
        <v>0</v>
      </c>
      <c r="GM38" s="2">
        <f t="shared" si="56"/>
        <v>0</v>
      </c>
      <c r="GN38" s="2">
        <f t="shared" si="57"/>
        <v>0</v>
      </c>
      <c r="GO38" s="2">
        <f t="shared" si="58"/>
        <v>0</v>
      </c>
      <c r="GP38" s="2">
        <f t="shared" si="59"/>
        <v>0</v>
      </c>
      <c r="GQ38" s="2"/>
      <c r="GR38" s="2">
        <v>0</v>
      </c>
      <c r="GS38" s="2">
        <v>3</v>
      </c>
      <c r="GT38" s="2">
        <v>0</v>
      </c>
      <c r="GU38" s="2" t="s">
        <v>6</v>
      </c>
      <c r="GV38" s="2">
        <f t="shared" si="60"/>
        <v>0</v>
      </c>
      <c r="GW38" s="2">
        <v>1</v>
      </c>
      <c r="GX38" s="2">
        <f t="shared" si="61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18</v>
      </c>
      <c r="B39">
        <v>1</v>
      </c>
      <c r="C39">
        <v>12</v>
      </c>
      <c r="E39" t="s">
        <v>38</v>
      </c>
      <c r="F39" t="s">
        <v>28</v>
      </c>
      <c r="G39" t="s">
        <v>29</v>
      </c>
      <c r="H39" t="s">
        <v>30</v>
      </c>
      <c r="I39">
        <f>I37*J39</f>
        <v>2.3099999999999999E-2</v>
      </c>
      <c r="J39">
        <v>6.9999999999999993E-2</v>
      </c>
      <c r="O39">
        <f t="shared" si="28"/>
        <v>0</v>
      </c>
      <c r="P39">
        <f t="shared" si="29"/>
        <v>0</v>
      </c>
      <c r="Q39">
        <f t="shared" si="30"/>
        <v>0</v>
      </c>
      <c r="R39">
        <f t="shared" si="31"/>
        <v>0</v>
      </c>
      <c r="S39">
        <f t="shared" si="32"/>
        <v>0</v>
      </c>
      <c r="T39">
        <f t="shared" si="33"/>
        <v>0</v>
      </c>
      <c r="U39">
        <f t="shared" si="34"/>
        <v>0</v>
      </c>
      <c r="V39">
        <f t="shared" si="35"/>
        <v>0</v>
      </c>
      <c r="W39">
        <f t="shared" si="36"/>
        <v>0</v>
      </c>
      <c r="X39">
        <f t="shared" si="37"/>
        <v>0</v>
      </c>
      <c r="Y39">
        <f t="shared" si="38"/>
        <v>0</v>
      </c>
      <c r="AA39">
        <v>27703388</v>
      </c>
      <c r="AB39">
        <f t="shared" si="39"/>
        <v>0</v>
      </c>
      <c r="AC39">
        <f t="shared" si="40"/>
        <v>0</v>
      </c>
      <c r="AD39">
        <f>ROUND((((ET39)-(EU39))+AE39),6)</f>
        <v>0</v>
      </c>
      <c r="AE39">
        <f>ROUND((EU39),6)</f>
        <v>0</v>
      </c>
      <c r="AF39">
        <f>ROUND((EV39),6)</f>
        <v>0</v>
      </c>
      <c r="AG39">
        <f t="shared" si="41"/>
        <v>0</v>
      </c>
      <c r="AH39">
        <f>(EW39)</f>
        <v>0</v>
      </c>
      <c r="AI39">
        <f>(EX39)</f>
        <v>0</v>
      </c>
      <c r="AJ39">
        <f t="shared" si="42"/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76</v>
      </c>
      <c r="AU39">
        <v>60</v>
      </c>
      <c r="AV39">
        <v>1</v>
      </c>
      <c r="AW39">
        <v>1</v>
      </c>
      <c r="AZ39">
        <v>1</v>
      </c>
      <c r="BA39">
        <v>1</v>
      </c>
      <c r="BB39">
        <v>1</v>
      </c>
      <c r="BC39">
        <v>1</v>
      </c>
      <c r="BD39" t="s">
        <v>6</v>
      </c>
      <c r="BE39" t="s">
        <v>6</v>
      </c>
      <c r="BF39" t="s">
        <v>6</v>
      </c>
      <c r="BG39" t="s">
        <v>6</v>
      </c>
      <c r="BH39">
        <v>3</v>
      </c>
      <c r="BI39">
        <v>1</v>
      </c>
      <c r="BJ39" t="s">
        <v>6</v>
      </c>
      <c r="BM39">
        <v>59001</v>
      </c>
      <c r="BN39">
        <v>0</v>
      </c>
      <c r="BO39" t="s">
        <v>6</v>
      </c>
      <c r="BP39">
        <v>0</v>
      </c>
      <c r="BQ39">
        <v>6</v>
      </c>
      <c r="BR39">
        <v>0</v>
      </c>
      <c r="BS39">
        <v>1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6</v>
      </c>
      <c r="BZ39">
        <v>76</v>
      </c>
      <c r="CA39">
        <v>60</v>
      </c>
      <c r="CF39">
        <v>0</v>
      </c>
      <c r="CG39">
        <v>0</v>
      </c>
      <c r="CM39">
        <v>0</v>
      </c>
      <c r="CN39" t="s">
        <v>6</v>
      </c>
      <c r="CO39">
        <v>0</v>
      </c>
      <c r="CP39">
        <f t="shared" si="43"/>
        <v>0</v>
      </c>
      <c r="CQ39">
        <f t="shared" si="44"/>
        <v>0</v>
      </c>
      <c r="CR39">
        <f t="shared" si="45"/>
        <v>0</v>
      </c>
      <c r="CS39">
        <f t="shared" si="46"/>
        <v>0</v>
      </c>
      <c r="CT39">
        <f t="shared" si="47"/>
        <v>0</v>
      </c>
      <c r="CU39">
        <f t="shared" si="48"/>
        <v>0</v>
      </c>
      <c r="CV39">
        <f t="shared" si="49"/>
        <v>0</v>
      </c>
      <c r="CW39">
        <f t="shared" si="50"/>
        <v>0</v>
      </c>
      <c r="CX39">
        <f t="shared" si="51"/>
        <v>0</v>
      </c>
      <c r="CY39">
        <f t="shared" si="52"/>
        <v>0</v>
      </c>
      <c r="CZ39">
        <f t="shared" si="53"/>
        <v>0</v>
      </c>
      <c r="DC39" t="s">
        <v>6</v>
      </c>
      <c r="DD39" t="s">
        <v>6</v>
      </c>
      <c r="DE39" t="s">
        <v>6</v>
      </c>
      <c r="DF39" t="s">
        <v>6</v>
      </c>
      <c r="DG39" t="s">
        <v>6</v>
      </c>
      <c r="DH39" t="s">
        <v>6</v>
      </c>
      <c r="DI39" t="s">
        <v>6</v>
      </c>
      <c r="DJ39" t="s">
        <v>6</v>
      </c>
      <c r="DK39" t="s">
        <v>6</v>
      </c>
      <c r="DL39" t="s">
        <v>6</v>
      </c>
      <c r="DM39" t="s">
        <v>6</v>
      </c>
      <c r="DN39">
        <v>0</v>
      </c>
      <c r="DO39">
        <v>0</v>
      </c>
      <c r="DP39">
        <v>1</v>
      </c>
      <c r="DQ39">
        <v>1</v>
      </c>
      <c r="DU39">
        <v>1009</v>
      </c>
      <c r="DV39" t="s">
        <v>30</v>
      </c>
      <c r="DW39" t="s">
        <v>30</v>
      </c>
      <c r="DX39">
        <v>1000</v>
      </c>
      <c r="EE39">
        <v>27029104</v>
      </c>
      <c r="EF39">
        <v>6</v>
      </c>
      <c r="EG39" t="s">
        <v>23</v>
      </c>
      <c r="EH39">
        <v>0</v>
      </c>
      <c r="EI39" t="s">
        <v>6</v>
      </c>
      <c r="EJ39">
        <v>1</v>
      </c>
      <c r="EK39">
        <v>59001</v>
      </c>
      <c r="EL39" t="s">
        <v>36</v>
      </c>
      <c r="EM39" t="s">
        <v>37</v>
      </c>
      <c r="EO39" t="s">
        <v>6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FQ39">
        <v>0</v>
      </c>
      <c r="FR39">
        <f t="shared" si="54"/>
        <v>0</v>
      </c>
      <c r="FS39">
        <v>0</v>
      </c>
      <c r="FX39">
        <v>76</v>
      </c>
      <c r="FY39">
        <v>60</v>
      </c>
      <c r="GA39" t="s">
        <v>6</v>
      </c>
      <c r="GD39">
        <v>0</v>
      </c>
      <c r="GF39">
        <v>-179832266</v>
      </c>
      <c r="GG39">
        <v>1</v>
      </c>
      <c r="GH39">
        <v>1</v>
      </c>
      <c r="GI39">
        <v>-2</v>
      </c>
      <c r="GJ39">
        <v>0</v>
      </c>
      <c r="GK39">
        <f>ROUND(R39*(S12)/100,2)</f>
        <v>0</v>
      </c>
      <c r="GL39">
        <f t="shared" si="55"/>
        <v>0</v>
      </c>
      <c r="GM39">
        <f t="shared" si="56"/>
        <v>0</v>
      </c>
      <c r="GN39">
        <f t="shared" si="57"/>
        <v>0</v>
      </c>
      <c r="GO39">
        <f t="shared" si="58"/>
        <v>0</v>
      </c>
      <c r="GP39">
        <f t="shared" si="59"/>
        <v>0</v>
      </c>
      <c r="GR39">
        <v>0</v>
      </c>
      <c r="GS39">
        <v>3</v>
      </c>
      <c r="GT39">
        <v>0</v>
      </c>
      <c r="GU39" t="s">
        <v>6</v>
      </c>
      <c r="GV39">
        <f t="shared" si="60"/>
        <v>0</v>
      </c>
      <c r="GW39">
        <v>1</v>
      </c>
      <c r="GX39">
        <f t="shared" si="61"/>
        <v>0</v>
      </c>
      <c r="HA39">
        <v>0</v>
      </c>
      <c r="HB39">
        <v>0</v>
      </c>
      <c r="IK39">
        <v>0</v>
      </c>
    </row>
    <row r="40" spans="1:255" x14ac:dyDescent="0.2">
      <c r="A40" s="2">
        <v>17</v>
      </c>
      <c r="B40" s="2">
        <v>1</v>
      </c>
      <c r="C40" s="2">
        <f>ROW(SmtRes!A19)</f>
        <v>19</v>
      </c>
      <c r="D40" s="2">
        <f>ROW(EtalonRes!A20)</f>
        <v>20</v>
      </c>
      <c r="E40" s="2" t="s">
        <v>39</v>
      </c>
      <c r="F40" s="2" t="s">
        <v>40</v>
      </c>
      <c r="G40" s="2" t="s">
        <v>41</v>
      </c>
      <c r="H40" s="2" t="s">
        <v>42</v>
      </c>
      <c r="I40" s="2">
        <f>ROUND(5/100,9)</f>
        <v>0.05</v>
      </c>
      <c r="J40" s="2">
        <v>0</v>
      </c>
      <c r="K40" s="2"/>
      <c r="L40" s="2"/>
      <c r="M40" s="2"/>
      <c r="N40" s="2"/>
      <c r="O40" s="2">
        <f t="shared" si="28"/>
        <v>44.23</v>
      </c>
      <c r="P40" s="2">
        <f t="shared" si="29"/>
        <v>0</v>
      </c>
      <c r="Q40" s="2">
        <f t="shared" si="30"/>
        <v>11.68</v>
      </c>
      <c r="R40" s="2">
        <f t="shared" si="31"/>
        <v>2.81</v>
      </c>
      <c r="S40" s="2">
        <f t="shared" si="32"/>
        <v>32.549999999999997</v>
      </c>
      <c r="T40" s="2">
        <f t="shared" si="33"/>
        <v>0</v>
      </c>
      <c r="U40" s="2">
        <f t="shared" si="34"/>
        <v>4.0581000000000005</v>
      </c>
      <c r="V40" s="2">
        <f t="shared" si="35"/>
        <v>0.22680000000000003</v>
      </c>
      <c r="W40" s="2">
        <f t="shared" si="36"/>
        <v>0</v>
      </c>
      <c r="X40" s="2">
        <f t="shared" si="37"/>
        <v>37.479999999999997</v>
      </c>
      <c r="Y40" s="2">
        <f t="shared" si="38"/>
        <v>19.09</v>
      </c>
      <c r="Z40" s="2"/>
      <c r="AA40" s="2">
        <v>27703374</v>
      </c>
      <c r="AB40" s="2">
        <f t="shared" si="39"/>
        <v>884.60640000000001</v>
      </c>
      <c r="AC40" s="2">
        <f>ROUND(((ES40*0)),6)</f>
        <v>0</v>
      </c>
      <c r="AD40" s="2">
        <f>ROUND((((((ET40*0.8)*1.35))-(((EU40*0.8)*1.35)))+AE40),6)</f>
        <v>233.69040000000001</v>
      </c>
      <c r="AE40" s="2">
        <f>ROUND((((EU40*0.8)*1.35)),6)</f>
        <v>56.1708</v>
      </c>
      <c r="AF40" s="2">
        <f>ROUND((((EV40*0.8)*1.35)),6)</f>
        <v>650.91600000000005</v>
      </c>
      <c r="AG40" s="2">
        <f t="shared" si="41"/>
        <v>0</v>
      </c>
      <c r="AH40" s="2">
        <f>(((EW40*0.8)*1.35))</f>
        <v>81.162000000000006</v>
      </c>
      <c r="AI40" s="2">
        <f>(((EX40*0.8)*1.35))</f>
        <v>4.5360000000000005</v>
      </c>
      <c r="AJ40" s="2">
        <f t="shared" si="42"/>
        <v>0</v>
      </c>
      <c r="AK40" s="2">
        <v>2452.44</v>
      </c>
      <c r="AL40" s="2">
        <v>1633.36</v>
      </c>
      <c r="AM40" s="2">
        <v>216.38</v>
      </c>
      <c r="AN40" s="2">
        <v>52.01</v>
      </c>
      <c r="AO40" s="2">
        <v>602.70000000000005</v>
      </c>
      <c r="AP40" s="2">
        <v>0</v>
      </c>
      <c r="AQ40" s="2">
        <v>75.150000000000006</v>
      </c>
      <c r="AR40" s="2">
        <v>4.2</v>
      </c>
      <c r="AS40" s="2">
        <v>0</v>
      </c>
      <c r="AT40" s="2">
        <v>106</v>
      </c>
      <c r="AU40" s="2">
        <v>54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6</v>
      </c>
      <c r="BE40" s="2" t="s">
        <v>6</v>
      </c>
      <c r="BF40" s="2" t="s">
        <v>6</v>
      </c>
      <c r="BG40" s="2" t="s">
        <v>6</v>
      </c>
      <c r="BH40" s="2">
        <v>0</v>
      </c>
      <c r="BI40" s="2">
        <v>1</v>
      </c>
      <c r="BJ40" s="2" t="s">
        <v>43</v>
      </c>
      <c r="BK40" s="2"/>
      <c r="BL40" s="2"/>
      <c r="BM40" s="2">
        <v>10001</v>
      </c>
      <c r="BN40" s="2">
        <v>0</v>
      </c>
      <c r="BO40" s="2" t="s">
        <v>6</v>
      </c>
      <c r="BP40" s="2">
        <v>0</v>
      </c>
      <c r="BQ40" s="2">
        <v>2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6</v>
      </c>
      <c r="BZ40" s="2">
        <v>118</v>
      </c>
      <c r="CA40" s="2">
        <v>63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704</v>
      </c>
      <c r="CO40" s="2">
        <v>0</v>
      </c>
      <c r="CP40" s="2">
        <f t="shared" si="43"/>
        <v>44.23</v>
      </c>
      <c r="CQ40" s="2">
        <f t="shared" si="44"/>
        <v>0</v>
      </c>
      <c r="CR40" s="2">
        <f t="shared" si="45"/>
        <v>233.69040000000001</v>
      </c>
      <c r="CS40" s="2">
        <f t="shared" si="46"/>
        <v>56.1708</v>
      </c>
      <c r="CT40" s="2">
        <f t="shared" si="47"/>
        <v>650.91600000000005</v>
      </c>
      <c r="CU40" s="2">
        <f t="shared" si="48"/>
        <v>0</v>
      </c>
      <c r="CV40" s="2">
        <f t="shared" si="49"/>
        <v>81.162000000000006</v>
      </c>
      <c r="CW40" s="2">
        <f t="shared" si="50"/>
        <v>4.5360000000000005</v>
      </c>
      <c r="CX40" s="2">
        <f t="shared" si="51"/>
        <v>0</v>
      </c>
      <c r="CY40" s="2">
        <f t="shared" si="52"/>
        <v>37.4816</v>
      </c>
      <c r="CZ40" s="2">
        <f t="shared" si="53"/>
        <v>19.0944</v>
      </c>
      <c r="DA40" s="2"/>
      <c r="DB40" s="2"/>
      <c r="DC40" s="2" t="s">
        <v>6</v>
      </c>
      <c r="DD40" s="2" t="s">
        <v>44</v>
      </c>
      <c r="DE40" s="2" t="s">
        <v>45</v>
      </c>
      <c r="DF40" s="2" t="s">
        <v>45</v>
      </c>
      <c r="DG40" s="2" t="s">
        <v>45</v>
      </c>
      <c r="DH40" s="2" t="s">
        <v>6</v>
      </c>
      <c r="DI40" s="2" t="s">
        <v>45</v>
      </c>
      <c r="DJ40" s="2" t="s">
        <v>45</v>
      </c>
      <c r="DK40" s="2" t="s">
        <v>6</v>
      </c>
      <c r="DL40" s="2" t="s">
        <v>6</v>
      </c>
      <c r="DM40" s="2" t="s">
        <v>6</v>
      </c>
      <c r="DN40" s="2">
        <v>0</v>
      </c>
      <c r="DO40" s="2">
        <v>0</v>
      </c>
      <c r="DP40" s="2">
        <v>1</v>
      </c>
      <c r="DQ40" s="2">
        <v>1</v>
      </c>
      <c r="DR40" s="2"/>
      <c r="DS40" s="2"/>
      <c r="DT40" s="2"/>
      <c r="DU40" s="2">
        <v>1013</v>
      </c>
      <c r="DV40" s="2" t="s">
        <v>42</v>
      </c>
      <c r="DW40" s="2" t="s">
        <v>42</v>
      </c>
      <c r="DX40" s="2">
        <v>1</v>
      </c>
      <c r="DY40" s="2"/>
      <c r="DZ40" s="2"/>
      <c r="EA40" s="2"/>
      <c r="EB40" s="2"/>
      <c r="EC40" s="2"/>
      <c r="ED40" s="2"/>
      <c r="EE40" s="2">
        <v>27029023</v>
      </c>
      <c r="EF40" s="2">
        <v>2</v>
      </c>
      <c r="EG40" s="2" t="s">
        <v>16</v>
      </c>
      <c r="EH40" s="2">
        <v>0</v>
      </c>
      <c r="EI40" s="2" t="s">
        <v>6</v>
      </c>
      <c r="EJ40" s="2">
        <v>1</v>
      </c>
      <c r="EK40" s="2">
        <v>10001</v>
      </c>
      <c r="EL40" s="2" t="s">
        <v>46</v>
      </c>
      <c r="EM40" s="2" t="s">
        <v>47</v>
      </c>
      <c r="EN40" s="2"/>
      <c r="EO40" s="2" t="s">
        <v>48</v>
      </c>
      <c r="EP40" s="2"/>
      <c r="EQ40" s="2">
        <v>0</v>
      </c>
      <c r="ER40" s="2">
        <v>2452.44</v>
      </c>
      <c r="ES40" s="2">
        <v>1633.36</v>
      </c>
      <c r="ET40" s="2">
        <v>216.38</v>
      </c>
      <c r="EU40" s="2">
        <v>52.01</v>
      </c>
      <c r="EV40" s="2">
        <v>602.70000000000005</v>
      </c>
      <c r="EW40" s="2">
        <v>75.150000000000006</v>
      </c>
      <c r="EX40" s="2">
        <v>4.2</v>
      </c>
      <c r="EY40" s="2">
        <v>0</v>
      </c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54"/>
        <v>0</v>
      </c>
      <c r="FS40" s="2">
        <v>0</v>
      </c>
      <c r="FT40" s="2" t="s">
        <v>49</v>
      </c>
      <c r="FU40" s="2" t="s">
        <v>50</v>
      </c>
      <c r="FV40" s="2"/>
      <c r="FW40" s="2"/>
      <c r="FX40" s="2">
        <v>106.2</v>
      </c>
      <c r="FY40" s="2">
        <v>53.55</v>
      </c>
      <c r="FZ40" s="2"/>
      <c r="GA40" s="2" t="s">
        <v>6</v>
      </c>
      <c r="GB40" s="2"/>
      <c r="GC40" s="2"/>
      <c r="GD40" s="2">
        <v>0</v>
      </c>
      <c r="GE40" s="2"/>
      <c r="GF40" s="2">
        <v>680488592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55"/>
        <v>0</v>
      </c>
      <c r="GM40" s="2">
        <f t="shared" si="56"/>
        <v>100.8</v>
      </c>
      <c r="GN40" s="2">
        <f t="shared" si="57"/>
        <v>100.8</v>
      </c>
      <c r="GO40" s="2">
        <f t="shared" si="58"/>
        <v>0</v>
      </c>
      <c r="GP40" s="2">
        <f t="shared" si="59"/>
        <v>0</v>
      </c>
      <c r="GQ40" s="2"/>
      <c r="GR40" s="2">
        <v>0</v>
      </c>
      <c r="GS40" s="2">
        <v>3</v>
      </c>
      <c r="GT40" s="2">
        <v>0</v>
      </c>
      <c r="GU40" s="2" t="s">
        <v>6</v>
      </c>
      <c r="GV40" s="2">
        <f t="shared" si="60"/>
        <v>0</v>
      </c>
      <c r="GW40" s="2">
        <v>1</v>
      </c>
      <c r="GX40" s="2">
        <f t="shared" si="61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17</v>
      </c>
      <c r="B41">
        <v>1</v>
      </c>
      <c r="C41">
        <f>ROW(SmtRes!A26)</f>
        <v>26</v>
      </c>
      <c r="D41">
        <f>ROW(EtalonRes!A28)</f>
        <v>28</v>
      </c>
      <c r="E41" t="s">
        <v>39</v>
      </c>
      <c r="F41" t="s">
        <v>40</v>
      </c>
      <c r="G41" t="s">
        <v>41</v>
      </c>
      <c r="H41" t="s">
        <v>42</v>
      </c>
      <c r="I41">
        <f>ROUND(5/100,9)</f>
        <v>0.05</v>
      </c>
      <c r="J41">
        <v>0</v>
      </c>
      <c r="O41">
        <f t="shared" si="28"/>
        <v>44.23</v>
      </c>
      <c r="P41">
        <f t="shared" si="29"/>
        <v>0</v>
      </c>
      <c r="Q41">
        <f t="shared" si="30"/>
        <v>11.68</v>
      </c>
      <c r="R41">
        <f t="shared" si="31"/>
        <v>2.81</v>
      </c>
      <c r="S41">
        <f t="shared" si="32"/>
        <v>32.549999999999997</v>
      </c>
      <c r="T41">
        <f t="shared" si="33"/>
        <v>0</v>
      </c>
      <c r="U41">
        <f t="shared" si="34"/>
        <v>4.0581000000000005</v>
      </c>
      <c r="V41">
        <f t="shared" si="35"/>
        <v>0.22680000000000003</v>
      </c>
      <c r="W41">
        <f t="shared" si="36"/>
        <v>0</v>
      </c>
      <c r="X41">
        <f t="shared" si="37"/>
        <v>37.479999999999997</v>
      </c>
      <c r="Y41">
        <f t="shared" si="38"/>
        <v>19.09</v>
      </c>
      <c r="AA41">
        <v>27703388</v>
      </c>
      <c r="AB41">
        <f t="shared" si="39"/>
        <v>884.60640000000001</v>
      </c>
      <c r="AC41">
        <f>ROUND(((ES41*0)),6)</f>
        <v>0</v>
      </c>
      <c r="AD41">
        <f>ROUND((((((ET41*0.8)*1.35))-(((EU41*0.8)*1.35)))+AE41),6)</f>
        <v>233.69040000000001</v>
      </c>
      <c r="AE41">
        <f>ROUND((((EU41*0.8)*1.35)),6)</f>
        <v>56.1708</v>
      </c>
      <c r="AF41">
        <f>ROUND((((EV41*0.8)*1.35)),6)</f>
        <v>650.91600000000005</v>
      </c>
      <c r="AG41">
        <f t="shared" si="41"/>
        <v>0</v>
      </c>
      <c r="AH41">
        <f>(((EW41*0.8)*1.35))</f>
        <v>81.162000000000006</v>
      </c>
      <c r="AI41">
        <f>(((EX41*0.8)*1.35))</f>
        <v>4.5360000000000005</v>
      </c>
      <c r="AJ41">
        <f t="shared" si="42"/>
        <v>0</v>
      </c>
      <c r="AK41">
        <v>2452.44</v>
      </c>
      <c r="AL41">
        <v>1633.36</v>
      </c>
      <c r="AM41">
        <v>216.38</v>
      </c>
      <c r="AN41">
        <v>52.01</v>
      </c>
      <c r="AO41">
        <v>602.70000000000005</v>
      </c>
      <c r="AP41">
        <v>0</v>
      </c>
      <c r="AQ41">
        <v>75.150000000000006</v>
      </c>
      <c r="AR41">
        <v>4.2</v>
      </c>
      <c r="AS41">
        <v>0</v>
      </c>
      <c r="AT41">
        <v>106</v>
      </c>
      <c r="AU41">
        <v>54</v>
      </c>
      <c r="AV41">
        <v>1</v>
      </c>
      <c r="AW41">
        <v>1</v>
      </c>
      <c r="AZ41">
        <v>1</v>
      </c>
      <c r="BA41">
        <v>1</v>
      </c>
      <c r="BB41">
        <v>1</v>
      </c>
      <c r="BC41">
        <v>1</v>
      </c>
      <c r="BD41" t="s">
        <v>6</v>
      </c>
      <c r="BE41" t="s">
        <v>6</v>
      </c>
      <c r="BF41" t="s">
        <v>6</v>
      </c>
      <c r="BG41" t="s">
        <v>6</v>
      </c>
      <c r="BH41">
        <v>0</v>
      </c>
      <c r="BI41">
        <v>1</v>
      </c>
      <c r="BJ41" t="s">
        <v>43</v>
      </c>
      <c r="BM41">
        <v>10001</v>
      </c>
      <c r="BN41">
        <v>0</v>
      </c>
      <c r="BO41" t="s">
        <v>6</v>
      </c>
      <c r="BP41">
        <v>0</v>
      </c>
      <c r="BQ41">
        <v>2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6</v>
      </c>
      <c r="BZ41">
        <v>118</v>
      </c>
      <c r="CA41">
        <v>63</v>
      </c>
      <c r="CF41">
        <v>0</v>
      </c>
      <c r="CG41">
        <v>0</v>
      </c>
      <c r="CM41">
        <v>0</v>
      </c>
      <c r="CN41" t="s">
        <v>704</v>
      </c>
      <c r="CO41">
        <v>0</v>
      </c>
      <c r="CP41">
        <f t="shared" si="43"/>
        <v>44.23</v>
      </c>
      <c r="CQ41">
        <f t="shared" si="44"/>
        <v>0</v>
      </c>
      <c r="CR41">
        <f t="shared" si="45"/>
        <v>233.69040000000001</v>
      </c>
      <c r="CS41">
        <f t="shared" si="46"/>
        <v>56.1708</v>
      </c>
      <c r="CT41">
        <f t="shared" si="47"/>
        <v>650.91600000000005</v>
      </c>
      <c r="CU41">
        <f t="shared" si="48"/>
        <v>0</v>
      </c>
      <c r="CV41">
        <f t="shared" si="49"/>
        <v>81.162000000000006</v>
      </c>
      <c r="CW41">
        <f t="shared" si="50"/>
        <v>4.5360000000000005</v>
      </c>
      <c r="CX41">
        <f t="shared" si="51"/>
        <v>0</v>
      </c>
      <c r="CY41">
        <f t="shared" si="52"/>
        <v>37.4816</v>
      </c>
      <c r="CZ41">
        <f t="shared" si="53"/>
        <v>19.0944</v>
      </c>
      <c r="DC41" t="s">
        <v>6</v>
      </c>
      <c r="DD41" t="s">
        <v>44</v>
      </c>
      <c r="DE41" t="s">
        <v>45</v>
      </c>
      <c r="DF41" t="s">
        <v>45</v>
      </c>
      <c r="DG41" t="s">
        <v>45</v>
      </c>
      <c r="DH41" t="s">
        <v>6</v>
      </c>
      <c r="DI41" t="s">
        <v>45</v>
      </c>
      <c r="DJ41" t="s">
        <v>45</v>
      </c>
      <c r="DK41" t="s">
        <v>6</v>
      </c>
      <c r="DL41" t="s">
        <v>6</v>
      </c>
      <c r="DM41" t="s">
        <v>6</v>
      </c>
      <c r="DN41">
        <v>0</v>
      </c>
      <c r="DO41">
        <v>0</v>
      </c>
      <c r="DP41">
        <v>1</v>
      </c>
      <c r="DQ41">
        <v>1</v>
      </c>
      <c r="DU41">
        <v>1013</v>
      </c>
      <c r="DV41" t="s">
        <v>42</v>
      </c>
      <c r="DW41" t="s">
        <v>42</v>
      </c>
      <c r="DX41">
        <v>1</v>
      </c>
      <c r="EE41">
        <v>27029023</v>
      </c>
      <c r="EF41">
        <v>2</v>
      </c>
      <c r="EG41" t="s">
        <v>16</v>
      </c>
      <c r="EH41">
        <v>0</v>
      </c>
      <c r="EI41" t="s">
        <v>6</v>
      </c>
      <c r="EJ41">
        <v>1</v>
      </c>
      <c r="EK41">
        <v>10001</v>
      </c>
      <c r="EL41" t="s">
        <v>46</v>
      </c>
      <c r="EM41" t="s">
        <v>47</v>
      </c>
      <c r="EO41" t="s">
        <v>48</v>
      </c>
      <c r="EQ41">
        <v>0</v>
      </c>
      <c r="ER41">
        <v>2452.44</v>
      </c>
      <c r="ES41">
        <v>1633.36</v>
      </c>
      <c r="ET41">
        <v>216.38</v>
      </c>
      <c r="EU41">
        <v>52.01</v>
      </c>
      <c r="EV41">
        <v>602.70000000000005</v>
      </c>
      <c r="EW41">
        <v>75.150000000000006</v>
      </c>
      <c r="EX41">
        <v>4.2</v>
      </c>
      <c r="EY41">
        <v>0</v>
      </c>
      <c r="FQ41">
        <v>0</v>
      </c>
      <c r="FR41">
        <f t="shared" si="54"/>
        <v>0</v>
      </c>
      <c r="FS41">
        <v>0</v>
      </c>
      <c r="FT41" t="s">
        <v>49</v>
      </c>
      <c r="FU41" t="s">
        <v>50</v>
      </c>
      <c r="FX41">
        <v>106.2</v>
      </c>
      <c r="FY41">
        <v>53.55</v>
      </c>
      <c r="GA41" t="s">
        <v>6</v>
      </c>
      <c r="GD41">
        <v>0</v>
      </c>
      <c r="GF41">
        <v>680488592</v>
      </c>
      <c r="GG41">
        <v>1</v>
      </c>
      <c r="GH41">
        <v>1</v>
      </c>
      <c r="GI41">
        <v>-2</v>
      </c>
      <c r="GJ41">
        <v>0</v>
      </c>
      <c r="GK41">
        <f>ROUND(R41*(S12)/100,2)</f>
        <v>0</v>
      </c>
      <c r="GL41">
        <f t="shared" si="55"/>
        <v>0</v>
      </c>
      <c r="GM41">
        <f t="shared" si="56"/>
        <v>100.8</v>
      </c>
      <c r="GN41">
        <f t="shared" si="57"/>
        <v>100.8</v>
      </c>
      <c r="GO41">
        <f t="shared" si="58"/>
        <v>0</v>
      </c>
      <c r="GP41">
        <f t="shared" si="59"/>
        <v>0</v>
      </c>
      <c r="GR41">
        <v>0</v>
      </c>
      <c r="GS41">
        <v>3</v>
      </c>
      <c r="GT41">
        <v>0</v>
      </c>
      <c r="GU41" t="s">
        <v>6</v>
      </c>
      <c r="GV41">
        <f t="shared" si="60"/>
        <v>0</v>
      </c>
      <c r="GW41">
        <v>1</v>
      </c>
      <c r="GX41">
        <f t="shared" si="61"/>
        <v>0</v>
      </c>
      <c r="HA41">
        <v>0</v>
      </c>
      <c r="HB41">
        <v>0</v>
      </c>
      <c r="IK41">
        <v>0</v>
      </c>
    </row>
    <row r="42" spans="1:255" x14ac:dyDescent="0.2">
      <c r="A42" s="2">
        <v>17</v>
      </c>
      <c r="B42" s="2">
        <v>1</v>
      </c>
      <c r="C42" s="2">
        <f>ROW(SmtRes!A27)</f>
        <v>27</v>
      </c>
      <c r="D42" s="2">
        <f>ROW(EtalonRes!A29)</f>
        <v>29</v>
      </c>
      <c r="E42" s="2" t="s">
        <v>51</v>
      </c>
      <c r="F42" s="2" t="s">
        <v>52</v>
      </c>
      <c r="G42" s="2" t="s">
        <v>53</v>
      </c>
      <c r="H42" s="2" t="s">
        <v>54</v>
      </c>
      <c r="I42" s="2">
        <f>ROUND(104+278.5,9)</f>
        <v>382.5</v>
      </c>
      <c r="J42" s="2">
        <v>0</v>
      </c>
      <c r="K42" s="2"/>
      <c r="L42" s="2"/>
      <c r="M42" s="2"/>
      <c r="N42" s="2"/>
      <c r="O42" s="2">
        <f t="shared" si="28"/>
        <v>4560.62</v>
      </c>
      <c r="P42" s="2">
        <f t="shared" si="29"/>
        <v>0</v>
      </c>
      <c r="Q42" s="2">
        <f t="shared" si="30"/>
        <v>0</v>
      </c>
      <c r="R42" s="2">
        <f t="shared" si="31"/>
        <v>0</v>
      </c>
      <c r="S42" s="2">
        <f t="shared" si="32"/>
        <v>4560.62</v>
      </c>
      <c r="T42" s="2">
        <f t="shared" si="33"/>
        <v>0</v>
      </c>
      <c r="U42" s="2">
        <f t="shared" si="34"/>
        <v>534.448125</v>
      </c>
      <c r="V42" s="2">
        <f t="shared" si="35"/>
        <v>0</v>
      </c>
      <c r="W42" s="2">
        <f t="shared" si="36"/>
        <v>0</v>
      </c>
      <c r="X42" s="2">
        <f t="shared" si="37"/>
        <v>3694.1</v>
      </c>
      <c r="Y42" s="2">
        <f t="shared" si="38"/>
        <v>2736.37</v>
      </c>
      <c r="Z42" s="2"/>
      <c r="AA42" s="2">
        <v>27703374</v>
      </c>
      <c r="AB42" s="2">
        <f t="shared" si="39"/>
        <v>11.9232</v>
      </c>
      <c r="AC42" s="2">
        <f>ROUND((ES42),6)</f>
        <v>0</v>
      </c>
      <c r="AD42" s="2">
        <f>ROUND((((((ET42*1.25)*1.35))-(((EU42*1.25)*1.35)))+AE42),6)</f>
        <v>0</v>
      </c>
      <c r="AE42" s="2">
        <f>ROUND((((EU42*1.25)*1.35)),6)</f>
        <v>0</v>
      </c>
      <c r="AF42" s="2">
        <f>ROUND((((EV42*1.15)*1.35)),6)</f>
        <v>11.9232</v>
      </c>
      <c r="AG42" s="2">
        <f t="shared" si="41"/>
        <v>0</v>
      </c>
      <c r="AH42" s="2">
        <f>(((EW42*1.15)*1.35))</f>
        <v>1.3972499999999999</v>
      </c>
      <c r="AI42" s="2">
        <f>(((EX42*1.25)*1.35))</f>
        <v>0</v>
      </c>
      <c r="AJ42" s="2">
        <f t="shared" si="42"/>
        <v>0</v>
      </c>
      <c r="AK42" s="2">
        <v>7.68</v>
      </c>
      <c r="AL42" s="2">
        <v>0</v>
      </c>
      <c r="AM42" s="2">
        <v>0</v>
      </c>
      <c r="AN42" s="2">
        <v>0</v>
      </c>
      <c r="AO42" s="2">
        <v>7.68</v>
      </c>
      <c r="AP42" s="2">
        <v>0</v>
      </c>
      <c r="AQ42" s="2">
        <v>0.9</v>
      </c>
      <c r="AR42" s="2">
        <v>0</v>
      </c>
      <c r="AS42" s="2">
        <v>0</v>
      </c>
      <c r="AT42" s="2">
        <v>81</v>
      </c>
      <c r="AU42" s="2">
        <v>60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6</v>
      </c>
      <c r="BE42" s="2" t="s">
        <v>6</v>
      </c>
      <c r="BF42" s="2" t="s">
        <v>6</v>
      </c>
      <c r="BG42" s="2" t="s">
        <v>6</v>
      </c>
      <c r="BH42" s="2">
        <v>0</v>
      </c>
      <c r="BI42" s="2">
        <v>1</v>
      </c>
      <c r="BJ42" s="2" t="s">
        <v>55</v>
      </c>
      <c r="BK42" s="2"/>
      <c r="BL42" s="2"/>
      <c r="BM42" s="2">
        <v>13001</v>
      </c>
      <c r="BN42" s="2">
        <v>0</v>
      </c>
      <c r="BO42" s="2" t="s">
        <v>6</v>
      </c>
      <c r="BP42" s="2">
        <v>0</v>
      </c>
      <c r="BQ42" s="2">
        <v>2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6</v>
      </c>
      <c r="BZ42" s="2">
        <v>90</v>
      </c>
      <c r="CA42" s="2">
        <v>70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705</v>
      </c>
      <c r="CO42" s="2">
        <v>0</v>
      </c>
      <c r="CP42" s="2">
        <f t="shared" si="43"/>
        <v>4560.62</v>
      </c>
      <c r="CQ42" s="2">
        <f t="shared" si="44"/>
        <v>0</v>
      </c>
      <c r="CR42" s="2">
        <f t="shared" si="45"/>
        <v>0</v>
      </c>
      <c r="CS42" s="2">
        <f t="shared" si="46"/>
        <v>0</v>
      </c>
      <c r="CT42" s="2">
        <f t="shared" si="47"/>
        <v>11.9232</v>
      </c>
      <c r="CU42" s="2">
        <f t="shared" si="48"/>
        <v>0</v>
      </c>
      <c r="CV42" s="2">
        <f t="shared" si="49"/>
        <v>1.3972499999999999</v>
      </c>
      <c r="CW42" s="2">
        <f t="shared" si="50"/>
        <v>0</v>
      </c>
      <c r="CX42" s="2">
        <f t="shared" si="51"/>
        <v>0</v>
      </c>
      <c r="CY42" s="2">
        <f t="shared" si="52"/>
        <v>3694.1021999999998</v>
      </c>
      <c r="CZ42" s="2">
        <f t="shared" si="53"/>
        <v>2736.3720000000003</v>
      </c>
      <c r="DA42" s="2"/>
      <c r="DB42" s="2"/>
      <c r="DC42" s="2" t="s">
        <v>6</v>
      </c>
      <c r="DD42" s="2" t="s">
        <v>6</v>
      </c>
      <c r="DE42" s="2" t="s">
        <v>56</v>
      </c>
      <c r="DF42" s="2" t="s">
        <v>56</v>
      </c>
      <c r="DG42" s="2" t="s">
        <v>57</v>
      </c>
      <c r="DH42" s="2" t="s">
        <v>6</v>
      </c>
      <c r="DI42" s="2" t="s">
        <v>57</v>
      </c>
      <c r="DJ42" s="2" t="s">
        <v>56</v>
      </c>
      <c r="DK42" s="2" t="s">
        <v>6</v>
      </c>
      <c r="DL42" s="2" t="s">
        <v>6</v>
      </c>
      <c r="DM42" s="2" t="s">
        <v>6</v>
      </c>
      <c r="DN42" s="2">
        <v>0</v>
      </c>
      <c r="DO42" s="2">
        <v>0</v>
      </c>
      <c r="DP42" s="2">
        <v>1</v>
      </c>
      <c r="DQ42" s="2">
        <v>1</v>
      </c>
      <c r="DR42" s="2"/>
      <c r="DS42" s="2"/>
      <c r="DT42" s="2"/>
      <c r="DU42" s="2">
        <v>1005</v>
      </c>
      <c r="DV42" s="2" t="s">
        <v>54</v>
      </c>
      <c r="DW42" s="2" t="s">
        <v>54</v>
      </c>
      <c r="DX42" s="2">
        <v>1</v>
      </c>
      <c r="DY42" s="2"/>
      <c r="DZ42" s="2"/>
      <c r="EA42" s="2"/>
      <c r="EB42" s="2"/>
      <c r="EC42" s="2"/>
      <c r="ED42" s="2"/>
      <c r="EE42" s="2">
        <v>27029026</v>
      </c>
      <c r="EF42" s="2">
        <v>2</v>
      </c>
      <c r="EG42" s="2" t="s">
        <v>16</v>
      </c>
      <c r="EH42" s="2">
        <v>0</v>
      </c>
      <c r="EI42" s="2" t="s">
        <v>6</v>
      </c>
      <c r="EJ42" s="2">
        <v>1</v>
      </c>
      <c r="EK42" s="2">
        <v>13001</v>
      </c>
      <c r="EL42" s="2" t="s">
        <v>58</v>
      </c>
      <c r="EM42" s="2" t="s">
        <v>59</v>
      </c>
      <c r="EN42" s="2"/>
      <c r="EO42" s="2" t="s">
        <v>60</v>
      </c>
      <c r="EP42" s="2"/>
      <c r="EQ42" s="2">
        <v>0</v>
      </c>
      <c r="ER42" s="2">
        <v>7.68</v>
      </c>
      <c r="ES42" s="2">
        <v>0</v>
      </c>
      <c r="ET42" s="2">
        <v>0</v>
      </c>
      <c r="EU42" s="2">
        <v>0</v>
      </c>
      <c r="EV42" s="2">
        <v>7.68</v>
      </c>
      <c r="EW42" s="2">
        <v>0.9</v>
      </c>
      <c r="EX42" s="2">
        <v>0</v>
      </c>
      <c r="EY42" s="2">
        <v>0</v>
      </c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54"/>
        <v>0</v>
      </c>
      <c r="FS42" s="2">
        <v>0</v>
      </c>
      <c r="FT42" s="2" t="s">
        <v>49</v>
      </c>
      <c r="FU42" s="2" t="s">
        <v>50</v>
      </c>
      <c r="FV42" s="2"/>
      <c r="FW42" s="2"/>
      <c r="FX42" s="2">
        <v>81</v>
      </c>
      <c r="FY42" s="2">
        <v>59.5</v>
      </c>
      <c r="FZ42" s="2"/>
      <c r="GA42" s="2" t="s">
        <v>6</v>
      </c>
      <c r="GB42" s="2"/>
      <c r="GC42" s="2"/>
      <c r="GD42" s="2">
        <v>0</v>
      </c>
      <c r="GE42" s="2"/>
      <c r="GF42" s="2">
        <v>1201020605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0</v>
      </c>
      <c r="GL42" s="2">
        <f t="shared" si="55"/>
        <v>0</v>
      </c>
      <c r="GM42" s="2">
        <f t="shared" si="56"/>
        <v>10991.09</v>
      </c>
      <c r="GN42" s="2">
        <f t="shared" si="57"/>
        <v>10991.09</v>
      </c>
      <c r="GO42" s="2">
        <f t="shared" si="58"/>
        <v>0</v>
      </c>
      <c r="GP42" s="2">
        <f t="shared" si="59"/>
        <v>0</v>
      </c>
      <c r="GQ42" s="2"/>
      <c r="GR42" s="2">
        <v>0</v>
      </c>
      <c r="GS42" s="2">
        <v>3</v>
      </c>
      <c r="GT42" s="2">
        <v>0</v>
      </c>
      <c r="GU42" s="2" t="s">
        <v>6</v>
      </c>
      <c r="GV42" s="2">
        <f t="shared" si="60"/>
        <v>0</v>
      </c>
      <c r="GW42" s="2">
        <v>1</v>
      </c>
      <c r="GX42" s="2">
        <f t="shared" si="61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17</v>
      </c>
      <c r="B43">
        <v>1</v>
      </c>
      <c r="C43">
        <f>ROW(SmtRes!A28)</f>
        <v>28</v>
      </c>
      <c r="D43">
        <f>ROW(EtalonRes!A30)</f>
        <v>30</v>
      </c>
      <c r="E43" t="s">
        <v>51</v>
      </c>
      <c r="F43" t="s">
        <v>52</v>
      </c>
      <c r="G43" t="s">
        <v>53</v>
      </c>
      <c r="H43" t="s">
        <v>54</v>
      </c>
      <c r="I43">
        <f>ROUND(104+278.5,9)</f>
        <v>382.5</v>
      </c>
      <c r="J43">
        <v>0</v>
      </c>
      <c r="O43">
        <f t="shared" si="28"/>
        <v>4560.62</v>
      </c>
      <c r="P43">
        <f t="shared" si="29"/>
        <v>0</v>
      </c>
      <c r="Q43">
        <f t="shared" si="30"/>
        <v>0</v>
      </c>
      <c r="R43">
        <f t="shared" si="31"/>
        <v>0</v>
      </c>
      <c r="S43">
        <f t="shared" si="32"/>
        <v>4560.62</v>
      </c>
      <c r="T43">
        <f t="shared" si="33"/>
        <v>0</v>
      </c>
      <c r="U43">
        <f t="shared" si="34"/>
        <v>534.448125</v>
      </c>
      <c r="V43">
        <f t="shared" si="35"/>
        <v>0</v>
      </c>
      <c r="W43">
        <f t="shared" si="36"/>
        <v>0</v>
      </c>
      <c r="X43">
        <f t="shared" si="37"/>
        <v>3694.1</v>
      </c>
      <c r="Y43">
        <f t="shared" si="38"/>
        <v>2736.37</v>
      </c>
      <c r="AA43">
        <v>27703388</v>
      </c>
      <c r="AB43">
        <f t="shared" si="39"/>
        <v>11.9232</v>
      </c>
      <c r="AC43">
        <f>ROUND((ES43),6)</f>
        <v>0</v>
      </c>
      <c r="AD43">
        <f>ROUND((((((ET43*1.25)*1.35))-(((EU43*1.25)*1.35)))+AE43),6)</f>
        <v>0</v>
      </c>
      <c r="AE43">
        <f>ROUND((((EU43*1.25)*1.35)),6)</f>
        <v>0</v>
      </c>
      <c r="AF43">
        <f>ROUND((((EV43*1.15)*1.35)),6)</f>
        <v>11.9232</v>
      </c>
      <c r="AG43">
        <f t="shared" si="41"/>
        <v>0</v>
      </c>
      <c r="AH43">
        <f>(((EW43*1.15)*1.35))</f>
        <v>1.3972499999999999</v>
      </c>
      <c r="AI43">
        <f>(((EX43*1.25)*1.35))</f>
        <v>0</v>
      </c>
      <c r="AJ43">
        <f t="shared" si="42"/>
        <v>0</v>
      </c>
      <c r="AK43">
        <v>7.68</v>
      </c>
      <c r="AL43">
        <v>0</v>
      </c>
      <c r="AM43">
        <v>0</v>
      </c>
      <c r="AN43">
        <v>0</v>
      </c>
      <c r="AO43">
        <v>7.68</v>
      </c>
      <c r="AP43">
        <v>0</v>
      </c>
      <c r="AQ43">
        <v>0.9</v>
      </c>
      <c r="AR43">
        <v>0</v>
      </c>
      <c r="AS43">
        <v>0</v>
      </c>
      <c r="AT43">
        <v>81</v>
      </c>
      <c r="AU43">
        <v>60</v>
      </c>
      <c r="AV43">
        <v>1</v>
      </c>
      <c r="AW43">
        <v>1</v>
      </c>
      <c r="AZ43">
        <v>1</v>
      </c>
      <c r="BA43">
        <v>1</v>
      </c>
      <c r="BB43">
        <v>1</v>
      </c>
      <c r="BC43">
        <v>1</v>
      </c>
      <c r="BD43" t="s">
        <v>6</v>
      </c>
      <c r="BE43" t="s">
        <v>6</v>
      </c>
      <c r="BF43" t="s">
        <v>6</v>
      </c>
      <c r="BG43" t="s">
        <v>6</v>
      </c>
      <c r="BH43">
        <v>0</v>
      </c>
      <c r="BI43">
        <v>1</v>
      </c>
      <c r="BJ43" t="s">
        <v>55</v>
      </c>
      <c r="BM43">
        <v>13001</v>
      </c>
      <c r="BN43">
        <v>0</v>
      </c>
      <c r="BO43" t="s">
        <v>6</v>
      </c>
      <c r="BP43">
        <v>0</v>
      </c>
      <c r="BQ43">
        <v>2</v>
      </c>
      <c r="BR43">
        <v>0</v>
      </c>
      <c r="BS43">
        <v>1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6</v>
      </c>
      <c r="BZ43">
        <v>90</v>
      </c>
      <c r="CA43">
        <v>70</v>
      </c>
      <c r="CF43">
        <v>0</v>
      </c>
      <c r="CG43">
        <v>0</v>
      </c>
      <c r="CM43">
        <v>0</v>
      </c>
      <c r="CN43" t="s">
        <v>705</v>
      </c>
      <c r="CO43">
        <v>0</v>
      </c>
      <c r="CP43">
        <f t="shared" si="43"/>
        <v>4560.62</v>
      </c>
      <c r="CQ43">
        <f t="shared" si="44"/>
        <v>0</v>
      </c>
      <c r="CR43">
        <f t="shared" si="45"/>
        <v>0</v>
      </c>
      <c r="CS43">
        <f t="shared" si="46"/>
        <v>0</v>
      </c>
      <c r="CT43">
        <f t="shared" si="47"/>
        <v>11.9232</v>
      </c>
      <c r="CU43">
        <f t="shared" si="48"/>
        <v>0</v>
      </c>
      <c r="CV43">
        <f t="shared" si="49"/>
        <v>1.3972499999999999</v>
      </c>
      <c r="CW43">
        <f t="shared" si="50"/>
        <v>0</v>
      </c>
      <c r="CX43">
        <f t="shared" si="51"/>
        <v>0</v>
      </c>
      <c r="CY43">
        <f t="shared" si="52"/>
        <v>3694.1021999999998</v>
      </c>
      <c r="CZ43">
        <f t="shared" si="53"/>
        <v>2736.3720000000003</v>
      </c>
      <c r="DC43" t="s">
        <v>6</v>
      </c>
      <c r="DD43" t="s">
        <v>6</v>
      </c>
      <c r="DE43" t="s">
        <v>56</v>
      </c>
      <c r="DF43" t="s">
        <v>56</v>
      </c>
      <c r="DG43" t="s">
        <v>57</v>
      </c>
      <c r="DH43" t="s">
        <v>6</v>
      </c>
      <c r="DI43" t="s">
        <v>57</v>
      </c>
      <c r="DJ43" t="s">
        <v>56</v>
      </c>
      <c r="DK43" t="s">
        <v>6</v>
      </c>
      <c r="DL43" t="s">
        <v>6</v>
      </c>
      <c r="DM43" t="s">
        <v>6</v>
      </c>
      <c r="DN43">
        <v>0</v>
      </c>
      <c r="DO43">
        <v>0</v>
      </c>
      <c r="DP43">
        <v>1</v>
      </c>
      <c r="DQ43">
        <v>1</v>
      </c>
      <c r="DU43">
        <v>1005</v>
      </c>
      <c r="DV43" t="s">
        <v>54</v>
      </c>
      <c r="DW43" t="s">
        <v>54</v>
      </c>
      <c r="DX43">
        <v>1</v>
      </c>
      <c r="EE43">
        <v>27029026</v>
      </c>
      <c r="EF43">
        <v>2</v>
      </c>
      <c r="EG43" t="s">
        <v>16</v>
      </c>
      <c r="EH43">
        <v>0</v>
      </c>
      <c r="EI43" t="s">
        <v>6</v>
      </c>
      <c r="EJ43">
        <v>1</v>
      </c>
      <c r="EK43">
        <v>13001</v>
      </c>
      <c r="EL43" t="s">
        <v>58</v>
      </c>
      <c r="EM43" t="s">
        <v>59</v>
      </c>
      <c r="EO43" t="s">
        <v>60</v>
      </c>
      <c r="EQ43">
        <v>0</v>
      </c>
      <c r="ER43">
        <v>7.68</v>
      </c>
      <c r="ES43">
        <v>0</v>
      </c>
      <c r="ET43">
        <v>0</v>
      </c>
      <c r="EU43">
        <v>0</v>
      </c>
      <c r="EV43">
        <v>7.68</v>
      </c>
      <c r="EW43">
        <v>0.9</v>
      </c>
      <c r="EX43">
        <v>0</v>
      </c>
      <c r="EY43">
        <v>0</v>
      </c>
      <c r="FQ43">
        <v>0</v>
      </c>
      <c r="FR43">
        <f t="shared" si="54"/>
        <v>0</v>
      </c>
      <c r="FS43">
        <v>0</v>
      </c>
      <c r="FT43" t="s">
        <v>49</v>
      </c>
      <c r="FU43" t="s">
        <v>50</v>
      </c>
      <c r="FX43">
        <v>81</v>
      </c>
      <c r="FY43">
        <v>59.5</v>
      </c>
      <c r="GA43" t="s">
        <v>6</v>
      </c>
      <c r="GD43">
        <v>0</v>
      </c>
      <c r="GF43">
        <v>1201020605</v>
      </c>
      <c r="GG43">
        <v>1</v>
      </c>
      <c r="GH43">
        <v>1</v>
      </c>
      <c r="GI43">
        <v>-2</v>
      </c>
      <c r="GJ43">
        <v>0</v>
      </c>
      <c r="GK43">
        <f>ROUND(R43*(S12)/100,2)</f>
        <v>0</v>
      </c>
      <c r="GL43">
        <f t="shared" si="55"/>
        <v>0</v>
      </c>
      <c r="GM43">
        <f t="shared" si="56"/>
        <v>10991.09</v>
      </c>
      <c r="GN43">
        <f t="shared" si="57"/>
        <v>10991.09</v>
      </c>
      <c r="GO43">
        <f t="shared" si="58"/>
        <v>0</v>
      </c>
      <c r="GP43">
        <f t="shared" si="59"/>
        <v>0</v>
      </c>
      <c r="GR43">
        <v>0</v>
      </c>
      <c r="GS43">
        <v>3</v>
      </c>
      <c r="GT43">
        <v>0</v>
      </c>
      <c r="GU43" t="s">
        <v>6</v>
      </c>
      <c r="GV43">
        <f t="shared" si="60"/>
        <v>0</v>
      </c>
      <c r="GW43">
        <v>1</v>
      </c>
      <c r="GX43">
        <f t="shared" si="61"/>
        <v>0</v>
      </c>
      <c r="HA43">
        <v>0</v>
      </c>
      <c r="HB43">
        <v>0</v>
      </c>
      <c r="IK43">
        <v>0</v>
      </c>
    </row>
    <row r="44" spans="1:255" x14ac:dyDescent="0.2">
      <c r="A44" s="2">
        <v>17</v>
      </c>
      <c r="B44" s="2">
        <v>1</v>
      </c>
      <c r="C44" s="2">
        <f>ROW(SmtRes!A46)</f>
        <v>46</v>
      </c>
      <c r="D44" s="2">
        <f>ROW(EtalonRes!A49)</f>
        <v>49</v>
      </c>
      <c r="E44" s="2" t="s">
        <v>61</v>
      </c>
      <c r="F44" s="2" t="s">
        <v>62</v>
      </c>
      <c r="G44" s="2" t="s">
        <v>63</v>
      </c>
      <c r="H44" s="2" t="s">
        <v>30</v>
      </c>
      <c r="I44" s="2">
        <v>0.19</v>
      </c>
      <c r="J44" s="2">
        <v>0</v>
      </c>
      <c r="K44" s="2"/>
      <c r="L44" s="2"/>
      <c r="M44" s="2"/>
      <c r="N44" s="2"/>
      <c r="O44" s="2">
        <f t="shared" si="28"/>
        <v>100.38</v>
      </c>
      <c r="P44" s="2">
        <f t="shared" si="29"/>
        <v>0</v>
      </c>
      <c r="Q44" s="2">
        <f t="shared" si="30"/>
        <v>22.59</v>
      </c>
      <c r="R44" s="2">
        <f t="shared" si="31"/>
        <v>0.69</v>
      </c>
      <c r="S44" s="2">
        <f t="shared" si="32"/>
        <v>77.790000000000006</v>
      </c>
      <c r="T44" s="2">
        <f t="shared" si="33"/>
        <v>0</v>
      </c>
      <c r="U44" s="2">
        <f t="shared" si="34"/>
        <v>9.1193445000000004</v>
      </c>
      <c r="V44" s="2">
        <f t="shared" si="35"/>
        <v>5.5660500000000009E-2</v>
      </c>
      <c r="W44" s="2">
        <f t="shared" si="36"/>
        <v>0</v>
      </c>
      <c r="X44" s="2">
        <f t="shared" si="37"/>
        <v>63.57</v>
      </c>
      <c r="Y44" s="2">
        <f t="shared" si="38"/>
        <v>56.51</v>
      </c>
      <c r="Z44" s="2"/>
      <c r="AA44" s="2">
        <v>27703374</v>
      </c>
      <c r="AB44" s="2">
        <f t="shared" si="39"/>
        <v>528.29280000000006</v>
      </c>
      <c r="AC44" s="2">
        <f>ROUND(((ES44*0)),6)</f>
        <v>0</v>
      </c>
      <c r="AD44" s="2">
        <f>ROUND((((((ET44*0.7)*1.35))-(((EU44*0.7)*1.35)))+AE44),6)</f>
        <v>118.881</v>
      </c>
      <c r="AE44" s="2">
        <f>ROUND((((EU44*0.7)*1.35)),6)</f>
        <v>3.6099000000000001</v>
      </c>
      <c r="AF44" s="2">
        <f>ROUND((((EV44*0.7)*1.35)),6)</f>
        <v>409.41180000000003</v>
      </c>
      <c r="AG44" s="2">
        <f t="shared" si="41"/>
        <v>0</v>
      </c>
      <c r="AH44" s="2">
        <f>(((EW44*0.7)*1.35))</f>
        <v>47.996549999999999</v>
      </c>
      <c r="AI44" s="2">
        <f>(((EX44*0.7)*1.35))</f>
        <v>0.29295000000000004</v>
      </c>
      <c r="AJ44" s="2">
        <f t="shared" si="42"/>
        <v>0</v>
      </c>
      <c r="AK44" s="2">
        <v>641</v>
      </c>
      <c r="AL44" s="2">
        <v>81.96</v>
      </c>
      <c r="AM44" s="2">
        <v>125.8</v>
      </c>
      <c r="AN44" s="2">
        <v>3.82</v>
      </c>
      <c r="AO44" s="2">
        <v>433.24</v>
      </c>
      <c r="AP44" s="2">
        <v>0</v>
      </c>
      <c r="AQ44" s="2">
        <v>50.79</v>
      </c>
      <c r="AR44" s="2">
        <v>0.31</v>
      </c>
      <c r="AS44" s="2">
        <v>0</v>
      </c>
      <c r="AT44" s="2">
        <v>81</v>
      </c>
      <c r="AU44" s="2">
        <v>72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6</v>
      </c>
      <c r="BE44" s="2" t="s">
        <v>6</v>
      </c>
      <c r="BF44" s="2" t="s">
        <v>6</v>
      </c>
      <c r="BG44" s="2" t="s">
        <v>6</v>
      </c>
      <c r="BH44" s="2">
        <v>0</v>
      </c>
      <c r="BI44" s="2">
        <v>1</v>
      </c>
      <c r="BJ44" s="2" t="s">
        <v>64</v>
      </c>
      <c r="BK44" s="2"/>
      <c r="BL44" s="2"/>
      <c r="BM44" s="2">
        <v>9001</v>
      </c>
      <c r="BN44" s="2">
        <v>0</v>
      </c>
      <c r="BO44" s="2" t="s">
        <v>6</v>
      </c>
      <c r="BP44" s="2">
        <v>0</v>
      </c>
      <c r="BQ44" s="2">
        <v>2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6</v>
      </c>
      <c r="BZ44" s="2">
        <v>90</v>
      </c>
      <c r="CA44" s="2">
        <v>85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706</v>
      </c>
      <c r="CO44" s="2">
        <v>0</v>
      </c>
      <c r="CP44" s="2">
        <f t="shared" si="43"/>
        <v>100.38000000000001</v>
      </c>
      <c r="CQ44" s="2">
        <f t="shared" si="44"/>
        <v>0</v>
      </c>
      <c r="CR44" s="2">
        <f t="shared" si="45"/>
        <v>118.881</v>
      </c>
      <c r="CS44" s="2">
        <f t="shared" si="46"/>
        <v>3.6099000000000001</v>
      </c>
      <c r="CT44" s="2">
        <f t="shared" si="47"/>
        <v>409.41180000000003</v>
      </c>
      <c r="CU44" s="2">
        <f t="shared" si="48"/>
        <v>0</v>
      </c>
      <c r="CV44" s="2">
        <f t="shared" si="49"/>
        <v>47.996549999999999</v>
      </c>
      <c r="CW44" s="2">
        <f t="shared" si="50"/>
        <v>0.29295000000000004</v>
      </c>
      <c r="CX44" s="2">
        <f t="shared" si="51"/>
        <v>0</v>
      </c>
      <c r="CY44" s="2">
        <f t="shared" si="52"/>
        <v>63.568800000000003</v>
      </c>
      <c r="CZ44" s="2">
        <f t="shared" si="53"/>
        <v>56.505600000000001</v>
      </c>
      <c r="DA44" s="2"/>
      <c r="DB44" s="2"/>
      <c r="DC44" s="2" t="s">
        <v>6</v>
      </c>
      <c r="DD44" s="2" t="s">
        <v>44</v>
      </c>
      <c r="DE44" s="2" t="s">
        <v>65</v>
      </c>
      <c r="DF44" s="2" t="s">
        <v>65</v>
      </c>
      <c r="DG44" s="2" t="s">
        <v>65</v>
      </c>
      <c r="DH44" s="2" t="s">
        <v>6</v>
      </c>
      <c r="DI44" s="2" t="s">
        <v>65</v>
      </c>
      <c r="DJ44" s="2" t="s">
        <v>65</v>
      </c>
      <c r="DK44" s="2" t="s">
        <v>6</v>
      </c>
      <c r="DL44" s="2" t="s">
        <v>6</v>
      </c>
      <c r="DM44" s="2" t="s">
        <v>6</v>
      </c>
      <c r="DN44" s="2">
        <v>0</v>
      </c>
      <c r="DO44" s="2">
        <v>0</v>
      </c>
      <c r="DP44" s="2">
        <v>1</v>
      </c>
      <c r="DQ44" s="2">
        <v>1</v>
      </c>
      <c r="DR44" s="2"/>
      <c r="DS44" s="2"/>
      <c r="DT44" s="2"/>
      <c r="DU44" s="2">
        <v>1009</v>
      </c>
      <c r="DV44" s="2" t="s">
        <v>30</v>
      </c>
      <c r="DW44" s="2" t="s">
        <v>30</v>
      </c>
      <c r="DX44" s="2">
        <v>1000</v>
      </c>
      <c r="DY44" s="2"/>
      <c r="DZ44" s="2"/>
      <c r="EA44" s="2"/>
      <c r="EB44" s="2"/>
      <c r="EC44" s="2"/>
      <c r="ED44" s="2"/>
      <c r="EE44" s="2">
        <v>27029022</v>
      </c>
      <c r="EF44" s="2">
        <v>2</v>
      </c>
      <c r="EG44" s="2" t="s">
        <v>16</v>
      </c>
      <c r="EH44" s="2">
        <v>0</v>
      </c>
      <c r="EI44" s="2" t="s">
        <v>6</v>
      </c>
      <c r="EJ44" s="2">
        <v>1</v>
      </c>
      <c r="EK44" s="2">
        <v>9001</v>
      </c>
      <c r="EL44" s="2" t="s">
        <v>66</v>
      </c>
      <c r="EM44" s="2" t="s">
        <v>67</v>
      </c>
      <c r="EN44" s="2"/>
      <c r="EO44" s="2" t="s">
        <v>68</v>
      </c>
      <c r="EP44" s="2"/>
      <c r="EQ44" s="2">
        <v>0</v>
      </c>
      <c r="ER44" s="2">
        <v>641</v>
      </c>
      <c r="ES44" s="2">
        <v>81.96</v>
      </c>
      <c r="ET44" s="2">
        <v>125.8</v>
      </c>
      <c r="EU44" s="2">
        <v>3.82</v>
      </c>
      <c r="EV44" s="2">
        <v>433.24</v>
      </c>
      <c r="EW44" s="2">
        <v>50.79</v>
      </c>
      <c r="EX44" s="2">
        <v>0.31</v>
      </c>
      <c r="EY44" s="2">
        <v>0</v>
      </c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54"/>
        <v>0</v>
      </c>
      <c r="FS44" s="2">
        <v>0</v>
      </c>
      <c r="FT44" s="2" t="s">
        <v>49</v>
      </c>
      <c r="FU44" s="2" t="s">
        <v>50</v>
      </c>
      <c r="FV44" s="2"/>
      <c r="FW44" s="2"/>
      <c r="FX44" s="2">
        <v>81</v>
      </c>
      <c r="FY44" s="2">
        <v>72.25</v>
      </c>
      <c r="FZ44" s="2"/>
      <c r="GA44" s="2" t="s">
        <v>6</v>
      </c>
      <c r="GB44" s="2"/>
      <c r="GC44" s="2"/>
      <c r="GD44" s="2">
        <v>0</v>
      </c>
      <c r="GE44" s="2"/>
      <c r="GF44" s="2">
        <v>-1527117950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55"/>
        <v>0</v>
      </c>
      <c r="GM44" s="2">
        <f t="shared" si="56"/>
        <v>220.46</v>
      </c>
      <c r="GN44" s="2">
        <f t="shared" si="57"/>
        <v>220.46</v>
      </c>
      <c r="GO44" s="2">
        <f t="shared" si="58"/>
        <v>0</v>
      </c>
      <c r="GP44" s="2">
        <f t="shared" si="59"/>
        <v>0</v>
      </c>
      <c r="GQ44" s="2"/>
      <c r="GR44" s="2">
        <v>0</v>
      </c>
      <c r="GS44" s="2">
        <v>3</v>
      </c>
      <c r="GT44" s="2">
        <v>0</v>
      </c>
      <c r="GU44" s="2" t="s">
        <v>6</v>
      </c>
      <c r="GV44" s="2">
        <f t="shared" si="60"/>
        <v>0</v>
      </c>
      <c r="GW44" s="2">
        <v>1</v>
      </c>
      <c r="GX44" s="2">
        <f t="shared" si="61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17</v>
      </c>
      <c r="B45">
        <v>1</v>
      </c>
      <c r="C45">
        <f>ROW(SmtRes!A64)</f>
        <v>64</v>
      </c>
      <c r="D45">
        <f>ROW(EtalonRes!A68)</f>
        <v>68</v>
      </c>
      <c r="E45" t="s">
        <v>61</v>
      </c>
      <c r="F45" t="s">
        <v>62</v>
      </c>
      <c r="G45" t="s">
        <v>63</v>
      </c>
      <c r="H45" t="s">
        <v>30</v>
      </c>
      <c r="I45">
        <v>0.19</v>
      </c>
      <c r="J45">
        <v>0</v>
      </c>
      <c r="O45">
        <f t="shared" si="28"/>
        <v>100.38</v>
      </c>
      <c r="P45">
        <f t="shared" si="29"/>
        <v>0</v>
      </c>
      <c r="Q45">
        <f t="shared" si="30"/>
        <v>22.59</v>
      </c>
      <c r="R45">
        <f t="shared" si="31"/>
        <v>0.69</v>
      </c>
      <c r="S45">
        <f t="shared" si="32"/>
        <v>77.790000000000006</v>
      </c>
      <c r="T45">
        <f t="shared" si="33"/>
        <v>0</v>
      </c>
      <c r="U45">
        <f t="shared" si="34"/>
        <v>9.1193445000000004</v>
      </c>
      <c r="V45">
        <f t="shared" si="35"/>
        <v>5.5660500000000009E-2</v>
      </c>
      <c r="W45">
        <f t="shared" si="36"/>
        <v>0</v>
      </c>
      <c r="X45">
        <f t="shared" si="37"/>
        <v>63.57</v>
      </c>
      <c r="Y45">
        <f t="shared" si="38"/>
        <v>56.51</v>
      </c>
      <c r="AA45">
        <v>27703388</v>
      </c>
      <c r="AB45">
        <f t="shared" si="39"/>
        <v>528.29280000000006</v>
      </c>
      <c r="AC45">
        <f>ROUND(((ES45*0)),6)</f>
        <v>0</v>
      </c>
      <c r="AD45">
        <f>ROUND((((((ET45*0.7)*1.35))-(((EU45*0.7)*1.35)))+AE45),6)</f>
        <v>118.881</v>
      </c>
      <c r="AE45">
        <f>ROUND((((EU45*0.7)*1.35)),6)</f>
        <v>3.6099000000000001</v>
      </c>
      <c r="AF45">
        <f>ROUND((((EV45*0.7)*1.35)),6)</f>
        <v>409.41180000000003</v>
      </c>
      <c r="AG45">
        <f t="shared" si="41"/>
        <v>0</v>
      </c>
      <c r="AH45">
        <f>(((EW45*0.7)*1.35))</f>
        <v>47.996549999999999</v>
      </c>
      <c r="AI45">
        <f>(((EX45*0.7)*1.35))</f>
        <v>0.29295000000000004</v>
      </c>
      <c r="AJ45">
        <f t="shared" si="42"/>
        <v>0</v>
      </c>
      <c r="AK45">
        <v>641</v>
      </c>
      <c r="AL45">
        <v>81.96</v>
      </c>
      <c r="AM45">
        <v>125.8</v>
      </c>
      <c r="AN45">
        <v>3.82</v>
      </c>
      <c r="AO45">
        <v>433.24</v>
      </c>
      <c r="AP45">
        <v>0</v>
      </c>
      <c r="AQ45">
        <v>50.79</v>
      </c>
      <c r="AR45">
        <v>0.31</v>
      </c>
      <c r="AS45">
        <v>0</v>
      </c>
      <c r="AT45">
        <v>81</v>
      </c>
      <c r="AU45">
        <v>72</v>
      </c>
      <c r="AV45">
        <v>1</v>
      </c>
      <c r="AW45">
        <v>1</v>
      </c>
      <c r="AZ45">
        <v>1</v>
      </c>
      <c r="BA45">
        <v>1</v>
      </c>
      <c r="BB45">
        <v>1</v>
      </c>
      <c r="BC45">
        <v>1</v>
      </c>
      <c r="BD45" t="s">
        <v>6</v>
      </c>
      <c r="BE45" t="s">
        <v>6</v>
      </c>
      <c r="BF45" t="s">
        <v>6</v>
      </c>
      <c r="BG45" t="s">
        <v>6</v>
      </c>
      <c r="BH45">
        <v>0</v>
      </c>
      <c r="BI45">
        <v>1</v>
      </c>
      <c r="BJ45" t="s">
        <v>64</v>
      </c>
      <c r="BM45">
        <v>9001</v>
      </c>
      <c r="BN45">
        <v>0</v>
      </c>
      <c r="BO45" t="s">
        <v>6</v>
      </c>
      <c r="BP45">
        <v>0</v>
      </c>
      <c r="BQ45">
        <v>2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6</v>
      </c>
      <c r="BZ45">
        <v>90</v>
      </c>
      <c r="CA45">
        <v>85</v>
      </c>
      <c r="CF45">
        <v>0</v>
      </c>
      <c r="CG45">
        <v>0</v>
      </c>
      <c r="CM45">
        <v>0</v>
      </c>
      <c r="CN45" t="s">
        <v>706</v>
      </c>
      <c r="CO45">
        <v>0</v>
      </c>
      <c r="CP45">
        <f t="shared" si="43"/>
        <v>100.38000000000001</v>
      </c>
      <c r="CQ45">
        <f t="shared" si="44"/>
        <v>0</v>
      </c>
      <c r="CR45">
        <f t="shared" si="45"/>
        <v>118.881</v>
      </c>
      <c r="CS45">
        <f t="shared" si="46"/>
        <v>3.6099000000000001</v>
      </c>
      <c r="CT45">
        <f t="shared" si="47"/>
        <v>409.41180000000003</v>
      </c>
      <c r="CU45">
        <f t="shared" si="48"/>
        <v>0</v>
      </c>
      <c r="CV45">
        <f t="shared" si="49"/>
        <v>47.996549999999999</v>
      </c>
      <c r="CW45">
        <f t="shared" si="50"/>
        <v>0.29295000000000004</v>
      </c>
      <c r="CX45">
        <f t="shared" si="51"/>
        <v>0</v>
      </c>
      <c r="CY45">
        <f t="shared" si="52"/>
        <v>63.568800000000003</v>
      </c>
      <c r="CZ45">
        <f t="shared" si="53"/>
        <v>56.505600000000001</v>
      </c>
      <c r="DC45" t="s">
        <v>6</v>
      </c>
      <c r="DD45" t="s">
        <v>44</v>
      </c>
      <c r="DE45" t="s">
        <v>65</v>
      </c>
      <c r="DF45" t="s">
        <v>65</v>
      </c>
      <c r="DG45" t="s">
        <v>65</v>
      </c>
      <c r="DH45" t="s">
        <v>6</v>
      </c>
      <c r="DI45" t="s">
        <v>65</v>
      </c>
      <c r="DJ45" t="s">
        <v>65</v>
      </c>
      <c r="DK45" t="s">
        <v>6</v>
      </c>
      <c r="DL45" t="s">
        <v>6</v>
      </c>
      <c r="DM45" t="s">
        <v>6</v>
      </c>
      <c r="DN45">
        <v>0</v>
      </c>
      <c r="DO45">
        <v>0</v>
      </c>
      <c r="DP45">
        <v>1</v>
      </c>
      <c r="DQ45">
        <v>1</v>
      </c>
      <c r="DU45">
        <v>1009</v>
      </c>
      <c r="DV45" t="s">
        <v>30</v>
      </c>
      <c r="DW45" t="s">
        <v>30</v>
      </c>
      <c r="DX45">
        <v>1000</v>
      </c>
      <c r="EE45">
        <v>27029022</v>
      </c>
      <c r="EF45">
        <v>2</v>
      </c>
      <c r="EG45" t="s">
        <v>16</v>
      </c>
      <c r="EH45">
        <v>0</v>
      </c>
      <c r="EI45" t="s">
        <v>6</v>
      </c>
      <c r="EJ45">
        <v>1</v>
      </c>
      <c r="EK45">
        <v>9001</v>
      </c>
      <c r="EL45" t="s">
        <v>66</v>
      </c>
      <c r="EM45" t="s">
        <v>67</v>
      </c>
      <c r="EO45" t="s">
        <v>68</v>
      </c>
      <c r="EQ45">
        <v>0</v>
      </c>
      <c r="ER45">
        <v>641</v>
      </c>
      <c r="ES45">
        <v>81.96</v>
      </c>
      <c r="ET45">
        <v>125.8</v>
      </c>
      <c r="EU45">
        <v>3.82</v>
      </c>
      <c r="EV45">
        <v>433.24</v>
      </c>
      <c r="EW45">
        <v>50.79</v>
      </c>
      <c r="EX45">
        <v>0.31</v>
      </c>
      <c r="EY45">
        <v>0</v>
      </c>
      <c r="FQ45">
        <v>0</v>
      </c>
      <c r="FR45">
        <f t="shared" si="54"/>
        <v>0</v>
      </c>
      <c r="FS45">
        <v>0</v>
      </c>
      <c r="FT45" t="s">
        <v>49</v>
      </c>
      <c r="FU45" t="s">
        <v>50</v>
      </c>
      <c r="FX45">
        <v>81</v>
      </c>
      <c r="FY45">
        <v>72.25</v>
      </c>
      <c r="GA45" t="s">
        <v>6</v>
      </c>
      <c r="GD45">
        <v>0</v>
      </c>
      <c r="GF45">
        <v>-1527117950</v>
      </c>
      <c r="GG45">
        <v>1</v>
      </c>
      <c r="GH45">
        <v>1</v>
      </c>
      <c r="GI45">
        <v>-2</v>
      </c>
      <c r="GJ45">
        <v>0</v>
      </c>
      <c r="GK45">
        <f>ROUND(R45*(S12)/100,2)</f>
        <v>0</v>
      </c>
      <c r="GL45">
        <f t="shared" si="55"/>
        <v>0</v>
      </c>
      <c r="GM45">
        <f t="shared" si="56"/>
        <v>220.46</v>
      </c>
      <c r="GN45">
        <f t="shared" si="57"/>
        <v>220.46</v>
      </c>
      <c r="GO45">
        <f t="shared" si="58"/>
        <v>0</v>
      </c>
      <c r="GP45">
        <f t="shared" si="59"/>
        <v>0</v>
      </c>
      <c r="GR45">
        <v>0</v>
      </c>
      <c r="GS45">
        <v>3</v>
      </c>
      <c r="GT45">
        <v>0</v>
      </c>
      <c r="GU45" t="s">
        <v>6</v>
      </c>
      <c r="GV45">
        <f t="shared" si="60"/>
        <v>0</v>
      </c>
      <c r="GW45">
        <v>1</v>
      </c>
      <c r="GX45">
        <f t="shared" si="61"/>
        <v>0</v>
      </c>
      <c r="HA45">
        <v>0</v>
      </c>
      <c r="HB45"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ROW(SmtRes!A67)</f>
        <v>67</v>
      </c>
      <c r="D46" s="2">
        <f>ROW(EtalonRes!A71)</f>
        <v>71</v>
      </c>
      <c r="E46" s="2" t="s">
        <v>69</v>
      </c>
      <c r="F46" s="2" t="s">
        <v>70</v>
      </c>
      <c r="G46" s="2" t="s">
        <v>71</v>
      </c>
      <c r="H46" s="2" t="s">
        <v>20</v>
      </c>
      <c r="I46" s="2">
        <f>ROUND(6.86/100,9)</f>
        <v>6.8599999999999994E-2</v>
      </c>
      <c r="J46" s="2">
        <v>0</v>
      </c>
      <c r="K46" s="2"/>
      <c r="L46" s="2"/>
      <c r="M46" s="2"/>
      <c r="N46" s="2"/>
      <c r="O46" s="2">
        <f t="shared" si="28"/>
        <v>85.41</v>
      </c>
      <c r="P46" s="2">
        <f t="shared" si="29"/>
        <v>0</v>
      </c>
      <c r="Q46" s="2">
        <f t="shared" si="30"/>
        <v>19.09</v>
      </c>
      <c r="R46" s="2">
        <f t="shared" si="31"/>
        <v>8.24</v>
      </c>
      <c r="S46" s="2">
        <f t="shared" si="32"/>
        <v>66.319999999999993</v>
      </c>
      <c r="T46" s="2">
        <f t="shared" si="33"/>
        <v>0</v>
      </c>
      <c r="U46" s="2">
        <f t="shared" si="34"/>
        <v>8.1974598999999984</v>
      </c>
      <c r="V46" s="2">
        <f t="shared" si="35"/>
        <v>0.61060859999999995</v>
      </c>
      <c r="W46" s="2">
        <f t="shared" si="36"/>
        <v>0</v>
      </c>
      <c r="X46" s="2">
        <f t="shared" si="37"/>
        <v>73.81</v>
      </c>
      <c r="Y46" s="2">
        <f t="shared" si="38"/>
        <v>44.74</v>
      </c>
      <c r="Z46" s="2"/>
      <c r="AA46" s="2">
        <v>27703374</v>
      </c>
      <c r="AB46" s="2">
        <f t="shared" si="39"/>
        <v>1244.9670000000001</v>
      </c>
      <c r="AC46" s="2">
        <f>ROUND((ES46),6)</f>
        <v>0</v>
      </c>
      <c r="AD46" s="2">
        <f>ROUND(((((ET46*1.15))-((EU46*1.15)))+AE46),6)</f>
        <v>278.24250000000001</v>
      </c>
      <c r="AE46" s="2">
        <f>ROUND(((EU46*1.15)),6)</f>
        <v>120.1635</v>
      </c>
      <c r="AF46" s="2">
        <f>ROUND(((EV46*1.15)),6)</f>
        <v>966.72450000000003</v>
      </c>
      <c r="AG46" s="2">
        <f t="shared" si="41"/>
        <v>0</v>
      </c>
      <c r="AH46" s="2">
        <f>((EW46*1.15))</f>
        <v>119.49649999999998</v>
      </c>
      <c r="AI46" s="2">
        <f>((EX46*1.15))</f>
        <v>8.9009999999999998</v>
      </c>
      <c r="AJ46" s="2">
        <f t="shared" si="42"/>
        <v>0</v>
      </c>
      <c r="AK46" s="2">
        <v>1082.58</v>
      </c>
      <c r="AL46" s="2">
        <v>0</v>
      </c>
      <c r="AM46" s="2">
        <v>241.95</v>
      </c>
      <c r="AN46" s="2">
        <v>104.49</v>
      </c>
      <c r="AO46" s="2">
        <v>840.63</v>
      </c>
      <c r="AP46" s="2">
        <v>0</v>
      </c>
      <c r="AQ46" s="2">
        <v>103.91</v>
      </c>
      <c r="AR46" s="2">
        <v>7.74</v>
      </c>
      <c r="AS46" s="2">
        <v>0</v>
      </c>
      <c r="AT46" s="2">
        <v>99</v>
      </c>
      <c r="AU46" s="2">
        <v>60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6</v>
      </c>
      <c r="BE46" s="2" t="s">
        <v>6</v>
      </c>
      <c r="BF46" s="2" t="s">
        <v>6</v>
      </c>
      <c r="BG46" s="2" t="s">
        <v>6</v>
      </c>
      <c r="BH46" s="2">
        <v>0</v>
      </c>
      <c r="BI46" s="2">
        <v>1</v>
      </c>
      <c r="BJ46" s="2" t="s">
        <v>72</v>
      </c>
      <c r="BK46" s="2"/>
      <c r="BL46" s="2"/>
      <c r="BM46" s="2">
        <v>46001</v>
      </c>
      <c r="BN46" s="2">
        <v>0</v>
      </c>
      <c r="BO46" s="2" t="s">
        <v>6</v>
      </c>
      <c r="BP46" s="2">
        <v>0</v>
      </c>
      <c r="BQ46" s="2">
        <v>2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6</v>
      </c>
      <c r="BZ46" s="2">
        <v>110</v>
      </c>
      <c r="CA46" s="2">
        <v>70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703</v>
      </c>
      <c r="CO46" s="2">
        <v>0</v>
      </c>
      <c r="CP46" s="2">
        <f t="shared" si="43"/>
        <v>85.41</v>
      </c>
      <c r="CQ46" s="2">
        <f t="shared" si="44"/>
        <v>0</v>
      </c>
      <c r="CR46" s="2">
        <f t="shared" si="45"/>
        <v>278.24250000000001</v>
      </c>
      <c r="CS46" s="2">
        <f t="shared" si="46"/>
        <v>120.1635</v>
      </c>
      <c r="CT46" s="2">
        <f t="shared" si="47"/>
        <v>966.72450000000003</v>
      </c>
      <c r="CU46" s="2">
        <f t="shared" si="48"/>
        <v>0</v>
      </c>
      <c r="CV46" s="2">
        <f t="shared" si="49"/>
        <v>119.49649999999998</v>
      </c>
      <c r="CW46" s="2">
        <f t="shared" si="50"/>
        <v>8.9009999999999998</v>
      </c>
      <c r="CX46" s="2">
        <f t="shared" si="51"/>
        <v>0</v>
      </c>
      <c r="CY46" s="2">
        <f t="shared" si="52"/>
        <v>73.814399999999992</v>
      </c>
      <c r="CZ46" s="2">
        <f t="shared" si="53"/>
        <v>44.735999999999997</v>
      </c>
      <c r="DA46" s="2"/>
      <c r="DB46" s="2"/>
      <c r="DC46" s="2" t="s">
        <v>6</v>
      </c>
      <c r="DD46" s="2" t="s">
        <v>6</v>
      </c>
      <c r="DE46" s="2" t="s">
        <v>22</v>
      </c>
      <c r="DF46" s="2" t="s">
        <v>22</v>
      </c>
      <c r="DG46" s="2" t="s">
        <v>22</v>
      </c>
      <c r="DH46" s="2" t="s">
        <v>6</v>
      </c>
      <c r="DI46" s="2" t="s">
        <v>22</v>
      </c>
      <c r="DJ46" s="2" t="s">
        <v>22</v>
      </c>
      <c r="DK46" s="2" t="s">
        <v>6</v>
      </c>
      <c r="DL46" s="2" t="s">
        <v>6</v>
      </c>
      <c r="DM46" s="2" t="s">
        <v>6</v>
      </c>
      <c r="DN46" s="2">
        <v>0</v>
      </c>
      <c r="DO46" s="2">
        <v>0</v>
      </c>
      <c r="DP46" s="2">
        <v>1</v>
      </c>
      <c r="DQ46" s="2">
        <v>1</v>
      </c>
      <c r="DR46" s="2"/>
      <c r="DS46" s="2"/>
      <c r="DT46" s="2"/>
      <c r="DU46" s="2">
        <v>1005</v>
      </c>
      <c r="DV46" s="2" t="s">
        <v>20</v>
      </c>
      <c r="DW46" s="2" t="s">
        <v>20</v>
      </c>
      <c r="DX46" s="2">
        <v>100</v>
      </c>
      <c r="DY46" s="2"/>
      <c r="DZ46" s="2"/>
      <c r="EA46" s="2"/>
      <c r="EB46" s="2"/>
      <c r="EC46" s="2"/>
      <c r="ED46" s="2"/>
      <c r="EE46" s="2">
        <v>27029091</v>
      </c>
      <c r="EF46" s="2">
        <v>2</v>
      </c>
      <c r="EG46" s="2" t="s">
        <v>16</v>
      </c>
      <c r="EH46" s="2">
        <v>0</v>
      </c>
      <c r="EI46" s="2" t="s">
        <v>6</v>
      </c>
      <c r="EJ46" s="2">
        <v>1</v>
      </c>
      <c r="EK46" s="2">
        <v>46001</v>
      </c>
      <c r="EL46" s="2" t="s">
        <v>73</v>
      </c>
      <c r="EM46" s="2" t="s">
        <v>74</v>
      </c>
      <c r="EN46" s="2"/>
      <c r="EO46" s="2" t="s">
        <v>26</v>
      </c>
      <c r="EP46" s="2"/>
      <c r="EQ46" s="2">
        <v>0</v>
      </c>
      <c r="ER46" s="2">
        <v>1082.58</v>
      </c>
      <c r="ES46" s="2">
        <v>0</v>
      </c>
      <c r="ET46" s="2">
        <v>241.95</v>
      </c>
      <c r="EU46" s="2">
        <v>104.49</v>
      </c>
      <c r="EV46" s="2">
        <v>840.63</v>
      </c>
      <c r="EW46" s="2">
        <v>103.91</v>
      </c>
      <c r="EX46" s="2">
        <v>7.74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54"/>
        <v>0</v>
      </c>
      <c r="FS46" s="2">
        <v>0</v>
      </c>
      <c r="FT46" s="2" t="s">
        <v>49</v>
      </c>
      <c r="FU46" s="2" t="s">
        <v>50</v>
      </c>
      <c r="FV46" s="2"/>
      <c r="FW46" s="2"/>
      <c r="FX46" s="2">
        <v>99</v>
      </c>
      <c r="FY46" s="2">
        <v>59.5</v>
      </c>
      <c r="FZ46" s="2"/>
      <c r="GA46" s="2" t="s">
        <v>6</v>
      </c>
      <c r="GB46" s="2"/>
      <c r="GC46" s="2"/>
      <c r="GD46" s="2">
        <v>0</v>
      </c>
      <c r="GE46" s="2"/>
      <c r="GF46" s="2">
        <v>309229644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55"/>
        <v>0</v>
      </c>
      <c r="GM46" s="2">
        <f t="shared" si="56"/>
        <v>203.96</v>
      </c>
      <c r="GN46" s="2">
        <f t="shared" si="57"/>
        <v>203.96</v>
      </c>
      <c r="GO46" s="2">
        <f t="shared" si="58"/>
        <v>0</v>
      </c>
      <c r="GP46" s="2">
        <f t="shared" si="59"/>
        <v>0</v>
      </c>
      <c r="GQ46" s="2"/>
      <c r="GR46" s="2">
        <v>0</v>
      </c>
      <c r="GS46" s="2">
        <v>3</v>
      </c>
      <c r="GT46" s="2">
        <v>0</v>
      </c>
      <c r="GU46" s="2" t="s">
        <v>6</v>
      </c>
      <c r="GV46" s="2">
        <f t="shared" si="60"/>
        <v>0</v>
      </c>
      <c r="GW46" s="2">
        <v>1</v>
      </c>
      <c r="GX46" s="2">
        <f t="shared" si="61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ROW(SmtRes!A70)</f>
        <v>70</v>
      </c>
      <c r="D47">
        <f>ROW(EtalonRes!A74)</f>
        <v>74</v>
      </c>
      <c r="E47" t="s">
        <v>69</v>
      </c>
      <c r="F47" t="s">
        <v>70</v>
      </c>
      <c r="G47" t="s">
        <v>71</v>
      </c>
      <c r="H47" t="s">
        <v>20</v>
      </c>
      <c r="I47">
        <f>ROUND(6.86/100,9)</f>
        <v>6.8599999999999994E-2</v>
      </c>
      <c r="J47">
        <v>0</v>
      </c>
      <c r="O47">
        <f t="shared" si="28"/>
        <v>85.41</v>
      </c>
      <c r="P47">
        <f t="shared" si="29"/>
        <v>0</v>
      </c>
      <c r="Q47">
        <f t="shared" si="30"/>
        <v>19.09</v>
      </c>
      <c r="R47">
        <f t="shared" si="31"/>
        <v>8.24</v>
      </c>
      <c r="S47">
        <f t="shared" si="32"/>
        <v>66.319999999999993</v>
      </c>
      <c r="T47">
        <f t="shared" si="33"/>
        <v>0</v>
      </c>
      <c r="U47">
        <f t="shared" si="34"/>
        <v>8.1974598999999984</v>
      </c>
      <c r="V47">
        <f t="shared" si="35"/>
        <v>0.61060859999999995</v>
      </c>
      <c r="W47">
        <f t="shared" si="36"/>
        <v>0</v>
      </c>
      <c r="X47">
        <f t="shared" si="37"/>
        <v>73.81</v>
      </c>
      <c r="Y47">
        <f t="shared" si="38"/>
        <v>44.74</v>
      </c>
      <c r="AA47">
        <v>27703388</v>
      </c>
      <c r="AB47">
        <f t="shared" si="39"/>
        <v>1244.9670000000001</v>
      </c>
      <c r="AC47">
        <f>ROUND((ES47),6)</f>
        <v>0</v>
      </c>
      <c r="AD47">
        <f>ROUND(((((ET47*1.15))-((EU47*1.15)))+AE47),6)</f>
        <v>278.24250000000001</v>
      </c>
      <c r="AE47">
        <f>ROUND(((EU47*1.15)),6)</f>
        <v>120.1635</v>
      </c>
      <c r="AF47">
        <f>ROUND(((EV47*1.15)),6)</f>
        <v>966.72450000000003</v>
      </c>
      <c r="AG47">
        <f t="shared" si="41"/>
        <v>0</v>
      </c>
      <c r="AH47">
        <f>((EW47*1.15))</f>
        <v>119.49649999999998</v>
      </c>
      <c r="AI47">
        <f>((EX47*1.15))</f>
        <v>8.9009999999999998</v>
      </c>
      <c r="AJ47">
        <f t="shared" si="42"/>
        <v>0</v>
      </c>
      <c r="AK47">
        <v>1082.58</v>
      </c>
      <c r="AL47">
        <v>0</v>
      </c>
      <c r="AM47">
        <v>241.95</v>
      </c>
      <c r="AN47">
        <v>104.49</v>
      </c>
      <c r="AO47">
        <v>840.63</v>
      </c>
      <c r="AP47">
        <v>0</v>
      </c>
      <c r="AQ47">
        <v>103.91</v>
      </c>
      <c r="AR47">
        <v>7.74</v>
      </c>
      <c r="AS47">
        <v>0</v>
      </c>
      <c r="AT47">
        <v>99</v>
      </c>
      <c r="AU47">
        <v>60</v>
      </c>
      <c r="AV47">
        <v>1</v>
      </c>
      <c r="AW47">
        <v>1</v>
      </c>
      <c r="AZ47">
        <v>1</v>
      </c>
      <c r="BA47">
        <v>1</v>
      </c>
      <c r="BB47">
        <v>1</v>
      </c>
      <c r="BC47">
        <v>1</v>
      </c>
      <c r="BD47" t="s">
        <v>6</v>
      </c>
      <c r="BE47" t="s">
        <v>6</v>
      </c>
      <c r="BF47" t="s">
        <v>6</v>
      </c>
      <c r="BG47" t="s">
        <v>6</v>
      </c>
      <c r="BH47">
        <v>0</v>
      </c>
      <c r="BI47">
        <v>1</v>
      </c>
      <c r="BJ47" t="s">
        <v>72</v>
      </c>
      <c r="BM47">
        <v>46001</v>
      </c>
      <c r="BN47">
        <v>0</v>
      </c>
      <c r="BO47" t="s">
        <v>6</v>
      </c>
      <c r="BP47">
        <v>0</v>
      </c>
      <c r="BQ47">
        <v>2</v>
      </c>
      <c r="BR47">
        <v>0</v>
      </c>
      <c r="BS47">
        <v>1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6</v>
      </c>
      <c r="BZ47">
        <v>110</v>
      </c>
      <c r="CA47">
        <v>70</v>
      </c>
      <c r="CF47">
        <v>0</v>
      </c>
      <c r="CG47">
        <v>0</v>
      </c>
      <c r="CM47">
        <v>0</v>
      </c>
      <c r="CN47" t="s">
        <v>703</v>
      </c>
      <c r="CO47">
        <v>0</v>
      </c>
      <c r="CP47">
        <f t="shared" si="43"/>
        <v>85.41</v>
      </c>
      <c r="CQ47">
        <f t="shared" si="44"/>
        <v>0</v>
      </c>
      <c r="CR47">
        <f t="shared" si="45"/>
        <v>278.24250000000001</v>
      </c>
      <c r="CS47">
        <f t="shared" si="46"/>
        <v>120.1635</v>
      </c>
      <c r="CT47">
        <f t="shared" si="47"/>
        <v>966.72450000000003</v>
      </c>
      <c r="CU47">
        <f t="shared" si="48"/>
        <v>0</v>
      </c>
      <c r="CV47">
        <f t="shared" si="49"/>
        <v>119.49649999999998</v>
      </c>
      <c r="CW47">
        <f t="shared" si="50"/>
        <v>8.9009999999999998</v>
      </c>
      <c r="CX47">
        <f t="shared" si="51"/>
        <v>0</v>
      </c>
      <c r="CY47">
        <f t="shared" si="52"/>
        <v>73.814399999999992</v>
      </c>
      <c r="CZ47">
        <f t="shared" si="53"/>
        <v>44.735999999999997</v>
      </c>
      <c r="DC47" t="s">
        <v>6</v>
      </c>
      <c r="DD47" t="s">
        <v>6</v>
      </c>
      <c r="DE47" t="s">
        <v>22</v>
      </c>
      <c r="DF47" t="s">
        <v>22</v>
      </c>
      <c r="DG47" t="s">
        <v>22</v>
      </c>
      <c r="DH47" t="s">
        <v>6</v>
      </c>
      <c r="DI47" t="s">
        <v>22</v>
      </c>
      <c r="DJ47" t="s">
        <v>22</v>
      </c>
      <c r="DK47" t="s">
        <v>6</v>
      </c>
      <c r="DL47" t="s">
        <v>6</v>
      </c>
      <c r="DM47" t="s">
        <v>6</v>
      </c>
      <c r="DN47">
        <v>0</v>
      </c>
      <c r="DO47">
        <v>0</v>
      </c>
      <c r="DP47">
        <v>1</v>
      </c>
      <c r="DQ47">
        <v>1</v>
      </c>
      <c r="DU47">
        <v>1005</v>
      </c>
      <c r="DV47" t="s">
        <v>20</v>
      </c>
      <c r="DW47" t="s">
        <v>20</v>
      </c>
      <c r="DX47">
        <v>100</v>
      </c>
      <c r="EE47">
        <v>27029091</v>
      </c>
      <c r="EF47">
        <v>2</v>
      </c>
      <c r="EG47" t="s">
        <v>16</v>
      </c>
      <c r="EH47">
        <v>0</v>
      </c>
      <c r="EI47" t="s">
        <v>6</v>
      </c>
      <c r="EJ47">
        <v>1</v>
      </c>
      <c r="EK47">
        <v>46001</v>
      </c>
      <c r="EL47" t="s">
        <v>73</v>
      </c>
      <c r="EM47" t="s">
        <v>74</v>
      </c>
      <c r="EO47" t="s">
        <v>26</v>
      </c>
      <c r="EQ47">
        <v>0</v>
      </c>
      <c r="ER47">
        <v>1082.58</v>
      </c>
      <c r="ES47">
        <v>0</v>
      </c>
      <c r="ET47">
        <v>241.95</v>
      </c>
      <c r="EU47">
        <v>104.49</v>
      </c>
      <c r="EV47">
        <v>840.63</v>
      </c>
      <c r="EW47">
        <v>103.91</v>
      </c>
      <c r="EX47">
        <v>7.74</v>
      </c>
      <c r="EY47">
        <v>0</v>
      </c>
      <c r="FQ47">
        <v>0</v>
      </c>
      <c r="FR47">
        <f t="shared" si="54"/>
        <v>0</v>
      </c>
      <c r="FS47">
        <v>0</v>
      </c>
      <c r="FT47" t="s">
        <v>49</v>
      </c>
      <c r="FU47" t="s">
        <v>50</v>
      </c>
      <c r="FX47">
        <v>99</v>
      </c>
      <c r="FY47">
        <v>59.5</v>
      </c>
      <c r="GA47" t="s">
        <v>6</v>
      </c>
      <c r="GD47">
        <v>0</v>
      </c>
      <c r="GF47">
        <v>309229644</v>
      </c>
      <c r="GG47">
        <v>1</v>
      </c>
      <c r="GH47">
        <v>1</v>
      </c>
      <c r="GI47">
        <v>-2</v>
      </c>
      <c r="GJ47">
        <v>0</v>
      </c>
      <c r="GK47">
        <f>ROUND(R47*(S12)/100,2)</f>
        <v>0</v>
      </c>
      <c r="GL47">
        <f t="shared" si="55"/>
        <v>0</v>
      </c>
      <c r="GM47">
        <f t="shared" si="56"/>
        <v>203.96</v>
      </c>
      <c r="GN47">
        <f t="shared" si="57"/>
        <v>203.96</v>
      </c>
      <c r="GO47">
        <f t="shared" si="58"/>
        <v>0</v>
      </c>
      <c r="GP47">
        <f t="shared" si="59"/>
        <v>0</v>
      </c>
      <c r="GR47">
        <v>0</v>
      </c>
      <c r="GS47">
        <v>3</v>
      </c>
      <c r="GT47">
        <v>0</v>
      </c>
      <c r="GU47" t="s">
        <v>6</v>
      </c>
      <c r="GV47">
        <f t="shared" si="60"/>
        <v>0</v>
      </c>
      <c r="GW47">
        <v>1</v>
      </c>
      <c r="GX47">
        <f t="shared" si="61"/>
        <v>0</v>
      </c>
      <c r="HA47">
        <v>0</v>
      </c>
      <c r="HB47">
        <v>0</v>
      </c>
      <c r="IK47">
        <v>0</v>
      </c>
    </row>
    <row r="48" spans="1:255" x14ac:dyDescent="0.2">
      <c r="A48" s="2">
        <v>17</v>
      </c>
      <c r="B48" s="2">
        <v>1</v>
      </c>
      <c r="C48" s="2">
        <f>ROW(SmtRes!A77)</f>
        <v>77</v>
      </c>
      <c r="D48" s="2">
        <f>ROW(EtalonRes!A83)</f>
        <v>83</v>
      </c>
      <c r="E48" s="2" t="s">
        <v>75</v>
      </c>
      <c r="F48" s="2" t="s">
        <v>76</v>
      </c>
      <c r="G48" s="2" t="s">
        <v>77</v>
      </c>
      <c r="H48" s="2" t="s">
        <v>54</v>
      </c>
      <c r="I48" s="2">
        <f>ROUND(6.86+5.67,9)</f>
        <v>12.53</v>
      </c>
      <c r="J48" s="2">
        <v>0</v>
      </c>
      <c r="K48" s="2"/>
      <c r="L48" s="2"/>
      <c r="M48" s="2"/>
      <c r="N48" s="2"/>
      <c r="O48" s="2">
        <f t="shared" si="28"/>
        <v>452.56</v>
      </c>
      <c r="P48" s="2">
        <f t="shared" si="29"/>
        <v>0</v>
      </c>
      <c r="Q48" s="2">
        <f t="shared" si="30"/>
        <v>170.63</v>
      </c>
      <c r="R48" s="2">
        <f t="shared" si="31"/>
        <v>23.33</v>
      </c>
      <c r="S48" s="2">
        <f t="shared" si="32"/>
        <v>281.93</v>
      </c>
      <c r="T48" s="2">
        <f t="shared" si="33"/>
        <v>0</v>
      </c>
      <c r="U48" s="2">
        <f t="shared" si="34"/>
        <v>28.418040000000001</v>
      </c>
      <c r="V48" s="2">
        <f t="shared" si="35"/>
        <v>2.0129445000000001</v>
      </c>
      <c r="W48" s="2">
        <f t="shared" si="36"/>
        <v>0</v>
      </c>
      <c r="X48" s="2">
        <f t="shared" si="37"/>
        <v>247.26</v>
      </c>
      <c r="Y48" s="2">
        <f t="shared" si="38"/>
        <v>219.79</v>
      </c>
      <c r="Z48" s="2"/>
      <c r="AA48" s="2">
        <v>27703374</v>
      </c>
      <c r="AB48" s="2">
        <f t="shared" si="39"/>
        <v>36.117899999999999</v>
      </c>
      <c r="AC48" s="2">
        <f>ROUND(((ES48*0)),6)</f>
        <v>0</v>
      </c>
      <c r="AD48" s="2">
        <f>ROUND((((((ET48*0.7)*1.35))-(((EU48*0.7)*1.35)))+AE48),6)</f>
        <v>13.61745</v>
      </c>
      <c r="AE48" s="2">
        <f>ROUND((((EU48*0.7)*1.35)),6)</f>
        <v>1.86165</v>
      </c>
      <c r="AF48" s="2">
        <f>ROUND((((EV48*0.7)*1.35)),6)</f>
        <v>22.500450000000001</v>
      </c>
      <c r="AG48" s="2">
        <f t="shared" si="41"/>
        <v>0</v>
      </c>
      <c r="AH48" s="2">
        <f>(((EW48*0.7)*1.35))</f>
        <v>2.2680000000000002</v>
      </c>
      <c r="AI48" s="2">
        <f>(((EX48*0.7)*1.35))</f>
        <v>0.16065000000000002</v>
      </c>
      <c r="AJ48" s="2">
        <f t="shared" si="42"/>
        <v>0</v>
      </c>
      <c r="AK48" s="2">
        <v>63.94</v>
      </c>
      <c r="AL48" s="2">
        <v>25.72</v>
      </c>
      <c r="AM48" s="2">
        <v>14.41</v>
      </c>
      <c r="AN48" s="2">
        <v>1.97</v>
      </c>
      <c r="AO48" s="2">
        <v>23.81</v>
      </c>
      <c r="AP48" s="2">
        <v>0</v>
      </c>
      <c r="AQ48" s="2">
        <v>2.4</v>
      </c>
      <c r="AR48" s="2">
        <v>0.17</v>
      </c>
      <c r="AS48" s="2">
        <v>0</v>
      </c>
      <c r="AT48" s="2">
        <v>81</v>
      </c>
      <c r="AU48" s="2">
        <v>72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6</v>
      </c>
      <c r="BE48" s="2" t="s">
        <v>6</v>
      </c>
      <c r="BF48" s="2" t="s">
        <v>6</v>
      </c>
      <c r="BG48" s="2" t="s">
        <v>6</v>
      </c>
      <c r="BH48" s="2">
        <v>0</v>
      </c>
      <c r="BI48" s="2">
        <v>1</v>
      </c>
      <c r="BJ48" s="2" t="s">
        <v>78</v>
      </c>
      <c r="BK48" s="2"/>
      <c r="BL48" s="2"/>
      <c r="BM48" s="2">
        <v>9001</v>
      </c>
      <c r="BN48" s="2">
        <v>0</v>
      </c>
      <c r="BO48" s="2" t="s">
        <v>6</v>
      </c>
      <c r="BP48" s="2">
        <v>0</v>
      </c>
      <c r="BQ48" s="2">
        <v>2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6</v>
      </c>
      <c r="BZ48" s="2">
        <v>90</v>
      </c>
      <c r="CA48" s="2">
        <v>85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706</v>
      </c>
      <c r="CO48" s="2">
        <v>0</v>
      </c>
      <c r="CP48" s="2">
        <f t="shared" si="43"/>
        <v>452.56</v>
      </c>
      <c r="CQ48" s="2">
        <f t="shared" si="44"/>
        <v>0</v>
      </c>
      <c r="CR48" s="2">
        <f t="shared" si="45"/>
        <v>13.61745</v>
      </c>
      <c r="CS48" s="2">
        <f t="shared" si="46"/>
        <v>1.86165</v>
      </c>
      <c r="CT48" s="2">
        <f t="shared" si="47"/>
        <v>22.500450000000001</v>
      </c>
      <c r="CU48" s="2">
        <f t="shared" si="48"/>
        <v>0</v>
      </c>
      <c r="CV48" s="2">
        <f t="shared" si="49"/>
        <v>2.2680000000000002</v>
      </c>
      <c r="CW48" s="2">
        <f t="shared" si="50"/>
        <v>0.16065000000000002</v>
      </c>
      <c r="CX48" s="2">
        <f t="shared" si="51"/>
        <v>0</v>
      </c>
      <c r="CY48" s="2">
        <f t="shared" si="52"/>
        <v>247.26059999999998</v>
      </c>
      <c r="CZ48" s="2">
        <f t="shared" si="53"/>
        <v>219.78720000000001</v>
      </c>
      <c r="DA48" s="2"/>
      <c r="DB48" s="2"/>
      <c r="DC48" s="2" t="s">
        <v>6</v>
      </c>
      <c r="DD48" s="2" t="s">
        <v>44</v>
      </c>
      <c r="DE48" s="2" t="s">
        <v>65</v>
      </c>
      <c r="DF48" s="2" t="s">
        <v>65</v>
      </c>
      <c r="DG48" s="2" t="s">
        <v>65</v>
      </c>
      <c r="DH48" s="2" t="s">
        <v>6</v>
      </c>
      <c r="DI48" s="2" t="s">
        <v>65</v>
      </c>
      <c r="DJ48" s="2" t="s">
        <v>65</v>
      </c>
      <c r="DK48" s="2" t="s">
        <v>6</v>
      </c>
      <c r="DL48" s="2" t="s">
        <v>6</v>
      </c>
      <c r="DM48" s="2" t="s">
        <v>6</v>
      </c>
      <c r="DN48" s="2">
        <v>0</v>
      </c>
      <c r="DO48" s="2">
        <v>0</v>
      </c>
      <c r="DP48" s="2">
        <v>1</v>
      </c>
      <c r="DQ48" s="2">
        <v>1</v>
      </c>
      <c r="DR48" s="2"/>
      <c r="DS48" s="2"/>
      <c r="DT48" s="2"/>
      <c r="DU48" s="2">
        <v>1005</v>
      </c>
      <c r="DV48" s="2" t="s">
        <v>54</v>
      </c>
      <c r="DW48" s="2" t="s">
        <v>54</v>
      </c>
      <c r="DX48" s="2">
        <v>1</v>
      </c>
      <c r="DY48" s="2"/>
      <c r="DZ48" s="2"/>
      <c r="EA48" s="2"/>
      <c r="EB48" s="2"/>
      <c r="EC48" s="2"/>
      <c r="ED48" s="2"/>
      <c r="EE48" s="2">
        <v>27029022</v>
      </c>
      <c r="EF48" s="2">
        <v>2</v>
      </c>
      <c r="EG48" s="2" t="s">
        <v>16</v>
      </c>
      <c r="EH48" s="2">
        <v>0</v>
      </c>
      <c r="EI48" s="2" t="s">
        <v>6</v>
      </c>
      <c r="EJ48" s="2">
        <v>1</v>
      </c>
      <c r="EK48" s="2">
        <v>9001</v>
      </c>
      <c r="EL48" s="2" t="s">
        <v>66</v>
      </c>
      <c r="EM48" s="2" t="s">
        <v>67</v>
      </c>
      <c r="EN48" s="2"/>
      <c r="EO48" s="2" t="s">
        <v>68</v>
      </c>
      <c r="EP48" s="2"/>
      <c r="EQ48" s="2">
        <v>0</v>
      </c>
      <c r="ER48" s="2">
        <v>63.94</v>
      </c>
      <c r="ES48" s="2">
        <v>25.72</v>
      </c>
      <c r="ET48" s="2">
        <v>14.41</v>
      </c>
      <c r="EU48" s="2">
        <v>1.97</v>
      </c>
      <c r="EV48" s="2">
        <v>23.81</v>
      </c>
      <c r="EW48" s="2">
        <v>2.4</v>
      </c>
      <c r="EX48" s="2">
        <v>0.17</v>
      </c>
      <c r="EY48" s="2">
        <v>0</v>
      </c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54"/>
        <v>0</v>
      </c>
      <c r="FS48" s="2">
        <v>0</v>
      </c>
      <c r="FT48" s="2" t="s">
        <v>49</v>
      </c>
      <c r="FU48" s="2" t="s">
        <v>50</v>
      </c>
      <c r="FV48" s="2"/>
      <c r="FW48" s="2"/>
      <c r="FX48" s="2">
        <v>81</v>
      </c>
      <c r="FY48" s="2">
        <v>72.25</v>
      </c>
      <c r="FZ48" s="2"/>
      <c r="GA48" s="2" t="s">
        <v>6</v>
      </c>
      <c r="GB48" s="2"/>
      <c r="GC48" s="2"/>
      <c r="GD48" s="2">
        <v>0</v>
      </c>
      <c r="GE48" s="2"/>
      <c r="GF48" s="2">
        <v>574798821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55"/>
        <v>0</v>
      </c>
      <c r="GM48" s="2">
        <f t="shared" si="56"/>
        <v>919.61</v>
      </c>
      <c r="GN48" s="2">
        <f t="shared" si="57"/>
        <v>919.61</v>
      </c>
      <c r="GO48" s="2">
        <f t="shared" si="58"/>
        <v>0</v>
      </c>
      <c r="GP48" s="2">
        <f t="shared" si="59"/>
        <v>0</v>
      </c>
      <c r="GQ48" s="2"/>
      <c r="GR48" s="2">
        <v>0</v>
      </c>
      <c r="GS48" s="2">
        <v>3</v>
      </c>
      <c r="GT48" s="2">
        <v>0</v>
      </c>
      <c r="GU48" s="2" t="s">
        <v>6</v>
      </c>
      <c r="GV48" s="2">
        <f t="shared" si="60"/>
        <v>0</v>
      </c>
      <c r="GW48" s="2">
        <v>1</v>
      </c>
      <c r="GX48" s="2">
        <f t="shared" si="61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17</v>
      </c>
      <c r="B49">
        <v>1</v>
      </c>
      <c r="C49">
        <f>ROW(SmtRes!A84)</f>
        <v>84</v>
      </c>
      <c r="D49">
        <f>ROW(EtalonRes!A92)</f>
        <v>92</v>
      </c>
      <c r="E49" t="s">
        <v>75</v>
      </c>
      <c r="F49" t="s">
        <v>76</v>
      </c>
      <c r="G49" t="s">
        <v>77</v>
      </c>
      <c r="H49" t="s">
        <v>54</v>
      </c>
      <c r="I49">
        <f>ROUND(6.86+5.67,9)</f>
        <v>12.53</v>
      </c>
      <c r="J49">
        <v>0</v>
      </c>
      <c r="O49">
        <f t="shared" si="28"/>
        <v>452.56</v>
      </c>
      <c r="P49">
        <f t="shared" si="29"/>
        <v>0</v>
      </c>
      <c r="Q49">
        <f t="shared" si="30"/>
        <v>170.63</v>
      </c>
      <c r="R49">
        <f t="shared" si="31"/>
        <v>23.33</v>
      </c>
      <c r="S49">
        <f t="shared" si="32"/>
        <v>281.93</v>
      </c>
      <c r="T49">
        <f t="shared" si="33"/>
        <v>0</v>
      </c>
      <c r="U49">
        <f t="shared" si="34"/>
        <v>28.418040000000001</v>
      </c>
      <c r="V49">
        <f t="shared" si="35"/>
        <v>2.0129445000000001</v>
      </c>
      <c r="W49">
        <f t="shared" si="36"/>
        <v>0</v>
      </c>
      <c r="X49">
        <f t="shared" si="37"/>
        <v>247.26</v>
      </c>
      <c r="Y49">
        <f t="shared" si="38"/>
        <v>219.79</v>
      </c>
      <c r="AA49">
        <v>27703388</v>
      </c>
      <c r="AB49">
        <f t="shared" si="39"/>
        <v>36.117899999999999</v>
      </c>
      <c r="AC49">
        <f>ROUND(((ES49*0)),6)</f>
        <v>0</v>
      </c>
      <c r="AD49">
        <f>ROUND((((((ET49*0.7)*1.35))-(((EU49*0.7)*1.35)))+AE49),6)</f>
        <v>13.61745</v>
      </c>
      <c r="AE49">
        <f>ROUND((((EU49*0.7)*1.35)),6)</f>
        <v>1.86165</v>
      </c>
      <c r="AF49">
        <f>ROUND((((EV49*0.7)*1.35)),6)</f>
        <v>22.500450000000001</v>
      </c>
      <c r="AG49">
        <f t="shared" si="41"/>
        <v>0</v>
      </c>
      <c r="AH49">
        <f>(((EW49*0.7)*1.35))</f>
        <v>2.2680000000000002</v>
      </c>
      <c r="AI49">
        <f>(((EX49*0.7)*1.35))</f>
        <v>0.16065000000000002</v>
      </c>
      <c r="AJ49">
        <f t="shared" si="42"/>
        <v>0</v>
      </c>
      <c r="AK49">
        <v>63.94</v>
      </c>
      <c r="AL49">
        <v>25.72</v>
      </c>
      <c r="AM49">
        <v>14.41</v>
      </c>
      <c r="AN49">
        <v>1.97</v>
      </c>
      <c r="AO49">
        <v>23.81</v>
      </c>
      <c r="AP49">
        <v>0</v>
      </c>
      <c r="AQ49">
        <v>2.4</v>
      </c>
      <c r="AR49">
        <v>0.17</v>
      </c>
      <c r="AS49">
        <v>0</v>
      </c>
      <c r="AT49">
        <v>81</v>
      </c>
      <c r="AU49">
        <v>72</v>
      </c>
      <c r="AV49">
        <v>1</v>
      </c>
      <c r="AW49">
        <v>1</v>
      </c>
      <c r="AZ49">
        <v>1</v>
      </c>
      <c r="BA49">
        <v>1</v>
      </c>
      <c r="BB49">
        <v>1</v>
      </c>
      <c r="BC49">
        <v>1</v>
      </c>
      <c r="BD49" t="s">
        <v>6</v>
      </c>
      <c r="BE49" t="s">
        <v>6</v>
      </c>
      <c r="BF49" t="s">
        <v>6</v>
      </c>
      <c r="BG49" t="s">
        <v>6</v>
      </c>
      <c r="BH49">
        <v>0</v>
      </c>
      <c r="BI49">
        <v>1</v>
      </c>
      <c r="BJ49" t="s">
        <v>78</v>
      </c>
      <c r="BM49">
        <v>9001</v>
      </c>
      <c r="BN49">
        <v>0</v>
      </c>
      <c r="BO49" t="s">
        <v>6</v>
      </c>
      <c r="BP49">
        <v>0</v>
      </c>
      <c r="BQ49">
        <v>2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6</v>
      </c>
      <c r="BZ49">
        <v>90</v>
      </c>
      <c r="CA49">
        <v>85</v>
      </c>
      <c r="CF49">
        <v>0</v>
      </c>
      <c r="CG49">
        <v>0</v>
      </c>
      <c r="CM49">
        <v>0</v>
      </c>
      <c r="CN49" t="s">
        <v>706</v>
      </c>
      <c r="CO49">
        <v>0</v>
      </c>
      <c r="CP49">
        <f t="shared" si="43"/>
        <v>452.56</v>
      </c>
      <c r="CQ49">
        <f t="shared" si="44"/>
        <v>0</v>
      </c>
      <c r="CR49">
        <f t="shared" si="45"/>
        <v>13.61745</v>
      </c>
      <c r="CS49">
        <f t="shared" si="46"/>
        <v>1.86165</v>
      </c>
      <c r="CT49">
        <f t="shared" si="47"/>
        <v>22.500450000000001</v>
      </c>
      <c r="CU49">
        <f t="shared" si="48"/>
        <v>0</v>
      </c>
      <c r="CV49">
        <f t="shared" si="49"/>
        <v>2.2680000000000002</v>
      </c>
      <c r="CW49">
        <f t="shared" si="50"/>
        <v>0.16065000000000002</v>
      </c>
      <c r="CX49">
        <f t="shared" si="51"/>
        <v>0</v>
      </c>
      <c r="CY49">
        <f t="shared" si="52"/>
        <v>247.26059999999998</v>
      </c>
      <c r="CZ49">
        <f t="shared" si="53"/>
        <v>219.78720000000001</v>
      </c>
      <c r="DC49" t="s">
        <v>6</v>
      </c>
      <c r="DD49" t="s">
        <v>44</v>
      </c>
      <c r="DE49" t="s">
        <v>65</v>
      </c>
      <c r="DF49" t="s">
        <v>65</v>
      </c>
      <c r="DG49" t="s">
        <v>65</v>
      </c>
      <c r="DH49" t="s">
        <v>6</v>
      </c>
      <c r="DI49" t="s">
        <v>65</v>
      </c>
      <c r="DJ49" t="s">
        <v>65</v>
      </c>
      <c r="DK49" t="s">
        <v>6</v>
      </c>
      <c r="DL49" t="s">
        <v>6</v>
      </c>
      <c r="DM49" t="s">
        <v>6</v>
      </c>
      <c r="DN49">
        <v>0</v>
      </c>
      <c r="DO49">
        <v>0</v>
      </c>
      <c r="DP49">
        <v>1</v>
      </c>
      <c r="DQ49">
        <v>1</v>
      </c>
      <c r="DU49">
        <v>1005</v>
      </c>
      <c r="DV49" t="s">
        <v>54</v>
      </c>
      <c r="DW49" t="s">
        <v>54</v>
      </c>
      <c r="DX49">
        <v>1</v>
      </c>
      <c r="EE49">
        <v>27029022</v>
      </c>
      <c r="EF49">
        <v>2</v>
      </c>
      <c r="EG49" t="s">
        <v>16</v>
      </c>
      <c r="EH49">
        <v>0</v>
      </c>
      <c r="EI49" t="s">
        <v>6</v>
      </c>
      <c r="EJ49">
        <v>1</v>
      </c>
      <c r="EK49">
        <v>9001</v>
      </c>
      <c r="EL49" t="s">
        <v>66</v>
      </c>
      <c r="EM49" t="s">
        <v>67</v>
      </c>
      <c r="EO49" t="s">
        <v>68</v>
      </c>
      <c r="EQ49">
        <v>0</v>
      </c>
      <c r="ER49">
        <v>63.94</v>
      </c>
      <c r="ES49">
        <v>25.72</v>
      </c>
      <c r="ET49">
        <v>14.41</v>
      </c>
      <c r="EU49">
        <v>1.97</v>
      </c>
      <c r="EV49">
        <v>23.81</v>
      </c>
      <c r="EW49">
        <v>2.4</v>
      </c>
      <c r="EX49">
        <v>0.17</v>
      </c>
      <c r="EY49">
        <v>0</v>
      </c>
      <c r="FQ49">
        <v>0</v>
      </c>
      <c r="FR49">
        <f t="shared" si="54"/>
        <v>0</v>
      </c>
      <c r="FS49">
        <v>0</v>
      </c>
      <c r="FT49" t="s">
        <v>49</v>
      </c>
      <c r="FU49" t="s">
        <v>50</v>
      </c>
      <c r="FX49">
        <v>81</v>
      </c>
      <c r="FY49">
        <v>72.25</v>
      </c>
      <c r="GA49" t="s">
        <v>6</v>
      </c>
      <c r="GD49">
        <v>0</v>
      </c>
      <c r="GF49">
        <v>574798821</v>
      </c>
      <c r="GG49">
        <v>1</v>
      </c>
      <c r="GH49">
        <v>1</v>
      </c>
      <c r="GI49">
        <v>-2</v>
      </c>
      <c r="GJ49">
        <v>0</v>
      </c>
      <c r="GK49">
        <f>ROUND(R49*(S12)/100,2)</f>
        <v>0</v>
      </c>
      <c r="GL49">
        <f t="shared" si="55"/>
        <v>0</v>
      </c>
      <c r="GM49">
        <f t="shared" si="56"/>
        <v>919.61</v>
      </c>
      <c r="GN49">
        <f t="shared" si="57"/>
        <v>919.61</v>
      </c>
      <c r="GO49">
        <f t="shared" si="58"/>
        <v>0</v>
      </c>
      <c r="GP49">
        <f t="shared" si="59"/>
        <v>0</v>
      </c>
      <c r="GR49">
        <v>0</v>
      </c>
      <c r="GS49">
        <v>3</v>
      </c>
      <c r="GT49">
        <v>0</v>
      </c>
      <c r="GU49" t="s">
        <v>6</v>
      </c>
      <c r="GV49">
        <f t="shared" si="60"/>
        <v>0</v>
      </c>
      <c r="GW49">
        <v>1</v>
      </c>
      <c r="GX49">
        <f t="shared" si="61"/>
        <v>0</v>
      </c>
      <c r="HA49">
        <v>0</v>
      </c>
      <c r="HB49">
        <v>0</v>
      </c>
      <c r="IK49">
        <v>0</v>
      </c>
    </row>
    <row r="50" spans="1:255" x14ac:dyDescent="0.2">
      <c r="A50" s="2">
        <v>17</v>
      </c>
      <c r="B50" s="2">
        <v>1</v>
      </c>
      <c r="C50" s="2">
        <f>ROW(SmtRes!A85)</f>
        <v>85</v>
      </c>
      <c r="D50" s="2">
        <f>ROW(EtalonRes!A93)</f>
        <v>93</v>
      </c>
      <c r="E50" s="2" t="s">
        <v>79</v>
      </c>
      <c r="F50" s="2" t="s">
        <v>80</v>
      </c>
      <c r="G50" s="2" t="s">
        <v>81</v>
      </c>
      <c r="H50" s="2" t="s">
        <v>20</v>
      </c>
      <c r="I50" s="2">
        <f>ROUND(4.92/100,9)</f>
        <v>4.9200000000000001E-2</v>
      </c>
      <c r="J50" s="2">
        <v>0</v>
      </c>
      <c r="K50" s="2"/>
      <c r="L50" s="2"/>
      <c r="M50" s="2"/>
      <c r="N50" s="2"/>
      <c r="O50" s="2">
        <f t="shared" si="28"/>
        <v>10.07</v>
      </c>
      <c r="P50" s="2">
        <f t="shared" si="29"/>
        <v>0</v>
      </c>
      <c r="Q50" s="2">
        <f t="shared" si="30"/>
        <v>0</v>
      </c>
      <c r="R50" s="2">
        <f t="shared" si="31"/>
        <v>0</v>
      </c>
      <c r="S50" s="2">
        <f t="shared" si="32"/>
        <v>10.07</v>
      </c>
      <c r="T50" s="2">
        <f t="shared" si="33"/>
        <v>0</v>
      </c>
      <c r="U50" s="2">
        <f t="shared" si="34"/>
        <v>1.2911556</v>
      </c>
      <c r="V50" s="2">
        <f t="shared" si="35"/>
        <v>0</v>
      </c>
      <c r="W50" s="2">
        <f t="shared" si="36"/>
        <v>0</v>
      </c>
      <c r="X50" s="2">
        <f t="shared" si="37"/>
        <v>9.9700000000000006</v>
      </c>
      <c r="Y50" s="2">
        <f t="shared" si="38"/>
        <v>6.04</v>
      </c>
      <c r="Z50" s="2"/>
      <c r="AA50" s="2">
        <v>27703374</v>
      </c>
      <c r="AB50" s="2">
        <f t="shared" si="39"/>
        <v>204.7</v>
      </c>
      <c r="AC50" s="2">
        <f t="shared" ref="AC50:AC81" si="62">ROUND((ES50),6)</f>
        <v>0</v>
      </c>
      <c r="AD50" s="2">
        <f>ROUND(((((ET50*1.15))-((EU50*1.15)))+AE50),6)</f>
        <v>0</v>
      </c>
      <c r="AE50" s="2">
        <f>ROUND(((EU50*1.15)),6)</f>
        <v>0</v>
      </c>
      <c r="AF50" s="2">
        <f>ROUND(((EV50*1.15)),6)</f>
        <v>204.7</v>
      </c>
      <c r="AG50" s="2">
        <f t="shared" si="41"/>
        <v>0</v>
      </c>
      <c r="AH50" s="2">
        <f>((EW50*1.15))</f>
        <v>26.242999999999999</v>
      </c>
      <c r="AI50" s="2">
        <f>((EX50*1.15))</f>
        <v>0</v>
      </c>
      <c r="AJ50" s="2">
        <f t="shared" si="42"/>
        <v>0</v>
      </c>
      <c r="AK50" s="2">
        <v>178</v>
      </c>
      <c r="AL50" s="2">
        <v>0</v>
      </c>
      <c r="AM50" s="2">
        <v>0</v>
      </c>
      <c r="AN50" s="2">
        <v>0</v>
      </c>
      <c r="AO50" s="2">
        <v>178</v>
      </c>
      <c r="AP50" s="2">
        <v>0</v>
      </c>
      <c r="AQ50" s="2">
        <v>22.82</v>
      </c>
      <c r="AR50" s="2">
        <v>0</v>
      </c>
      <c r="AS50" s="2">
        <v>0</v>
      </c>
      <c r="AT50" s="2">
        <v>99</v>
      </c>
      <c r="AU50" s="2">
        <v>60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6</v>
      </c>
      <c r="BE50" s="2" t="s">
        <v>6</v>
      </c>
      <c r="BF50" s="2" t="s">
        <v>6</v>
      </c>
      <c r="BG50" s="2" t="s">
        <v>6</v>
      </c>
      <c r="BH50" s="2">
        <v>0</v>
      </c>
      <c r="BI50" s="2">
        <v>1</v>
      </c>
      <c r="BJ50" s="2" t="s">
        <v>82</v>
      </c>
      <c r="BK50" s="2"/>
      <c r="BL50" s="2"/>
      <c r="BM50" s="2">
        <v>46001</v>
      </c>
      <c r="BN50" s="2">
        <v>0</v>
      </c>
      <c r="BO50" s="2" t="s">
        <v>6</v>
      </c>
      <c r="BP50" s="2">
        <v>0</v>
      </c>
      <c r="BQ50" s="2">
        <v>2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6</v>
      </c>
      <c r="BZ50" s="2">
        <v>110</v>
      </c>
      <c r="CA50" s="2">
        <v>70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703</v>
      </c>
      <c r="CO50" s="2">
        <v>0</v>
      </c>
      <c r="CP50" s="2">
        <f t="shared" si="43"/>
        <v>10.07</v>
      </c>
      <c r="CQ50" s="2">
        <f t="shared" si="44"/>
        <v>0</v>
      </c>
      <c r="CR50" s="2">
        <f t="shared" si="45"/>
        <v>0</v>
      </c>
      <c r="CS50" s="2">
        <f t="shared" si="46"/>
        <v>0</v>
      </c>
      <c r="CT50" s="2">
        <f t="shared" si="47"/>
        <v>204.7</v>
      </c>
      <c r="CU50" s="2">
        <f t="shared" si="48"/>
        <v>0</v>
      </c>
      <c r="CV50" s="2">
        <f t="shared" si="49"/>
        <v>26.242999999999999</v>
      </c>
      <c r="CW50" s="2">
        <f t="shared" si="50"/>
        <v>0</v>
      </c>
      <c r="CX50" s="2">
        <f t="shared" si="51"/>
        <v>0</v>
      </c>
      <c r="CY50" s="2">
        <f t="shared" si="52"/>
        <v>9.9693000000000005</v>
      </c>
      <c r="CZ50" s="2">
        <f t="shared" si="53"/>
        <v>6.0420000000000007</v>
      </c>
      <c r="DA50" s="2"/>
      <c r="DB50" s="2"/>
      <c r="DC50" s="2" t="s">
        <v>6</v>
      </c>
      <c r="DD50" s="2" t="s">
        <v>6</v>
      </c>
      <c r="DE50" s="2" t="s">
        <v>22</v>
      </c>
      <c r="DF50" s="2" t="s">
        <v>22</v>
      </c>
      <c r="DG50" s="2" t="s">
        <v>22</v>
      </c>
      <c r="DH50" s="2" t="s">
        <v>6</v>
      </c>
      <c r="DI50" s="2" t="s">
        <v>22</v>
      </c>
      <c r="DJ50" s="2" t="s">
        <v>22</v>
      </c>
      <c r="DK50" s="2" t="s">
        <v>6</v>
      </c>
      <c r="DL50" s="2" t="s">
        <v>6</v>
      </c>
      <c r="DM50" s="2" t="s">
        <v>6</v>
      </c>
      <c r="DN50" s="2">
        <v>0</v>
      </c>
      <c r="DO50" s="2">
        <v>0</v>
      </c>
      <c r="DP50" s="2">
        <v>1</v>
      </c>
      <c r="DQ50" s="2">
        <v>1</v>
      </c>
      <c r="DR50" s="2"/>
      <c r="DS50" s="2"/>
      <c r="DT50" s="2"/>
      <c r="DU50" s="2">
        <v>1005</v>
      </c>
      <c r="DV50" s="2" t="s">
        <v>20</v>
      </c>
      <c r="DW50" s="2" t="s">
        <v>20</v>
      </c>
      <c r="DX50" s="2">
        <v>100</v>
      </c>
      <c r="DY50" s="2"/>
      <c r="DZ50" s="2"/>
      <c r="EA50" s="2"/>
      <c r="EB50" s="2"/>
      <c r="EC50" s="2"/>
      <c r="ED50" s="2"/>
      <c r="EE50" s="2">
        <v>27029091</v>
      </c>
      <c r="EF50" s="2">
        <v>2</v>
      </c>
      <c r="EG50" s="2" t="s">
        <v>16</v>
      </c>
      <c r="EH50" s="2">
        <v>0</v>
      </c>
      <c r="EI50" s="2" t="s">
        <v>6</v>
      </c>
      <c r="EJ50" s="2">
        <v>1</v>
      </c>
      <c r="EK50" s="2">
        <v>46001</v>
      </c>
      <c r="EL50" s="2" t="s">
        <v>73</v>
      </c>
      <c r="EM50" s="2" t="s">
        <v>74</v>
      </c>
      <c r="EN50" s="2"/>
      <c r="EO50" s="2" t="s">
        <v>26</v>
      </c>
      <c r="EP50" s="2"/>
      <c r="EQ50" s="2">
        <v>0</v>
      </c>
      <c r="ER50" s="2">
        <v>178</v>
      </c>
      <c r="ES50" s="2">
        <v>0</v>
      </c>
      <c r="ET50" s="2">
        <v>0</v>
      </c>
      <c r="EU50" s="2">
        <v>0</v>
      </c>
      <c r="EV50" s="2">
        <v>178</v>
      </c>
      <c r="EW50" s="2">
        <v>22.82</v>
      </c>
      <c r="EX50" s="2">
        <v>0</v>
      </c>
      <c r="EY50" s="2">
        <v>0</v>
      </c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54"/>
        <v>0</v>
      </c>
      <c r="FS50" s="2">
        <v>0</v>
      </c>
      <c r="FT50" s="2" t="s">
        <v>49</v>
      </c>
      <c r="FU50" s="2" t="s">
        <v>50</v>
      </c>
      <c r="FV50" s="2"/>
      <c r="FW50" s="2"/>
      <c r="FX50" s="2">
        <v>99</v>
      </c>
      <c r="FY50" s="2">
        <v>59.5</v>
      </c>
      <c r="FZ50" s="2"/>
      <c r="GA50" s="2" t="s">
        <v>6</v>
      </c>
      <c r="GB50" s="2"/>
      <c r="GC50" s="2"/>
      <c r="GD50" s="2">
        <v>0</v>
      </c>
      <c r="GE50" s="2"/>
      <c r="GF50" s="2">
        <v>1716417608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55"/>
        <v>0</v>
      </c>
      <c r="GM50" s="2">
        <f t="shared" si="56"/>
        <v>26.08</v>
      </c>
      <c r="GN50" s="2">
        <f t="shared" si="57"/>
        <v>26.08</v>
      </c>
      <c r="GO50" s="2">
        <f t="shared" si="58"/>
        <v>0</v>
      </c>
      <c r="GP50" s="2">
        <f t="shared" si="59"/>
        <v>0</v>
      </c>
      <c r="GQ50" s="2"/>
      <c r="GR50" s="2">
        <v>0</v>
      </c>
      <c r="GS50" s="2">
        <v>3</v>
      </c>
      <c r="GT50" s="2">
        <v>0</v>
      </c>
      <c r="GU50" s="2" t="s">
        <v>6</v>
      </c>
      <c r="GV50" s="2">
        <f t="shared" si="60"/>
        <v>0</v>
      </c>
      <c r="GW50" s="2">
        <v>1</v>
      </c>
      <c r="GX50" s="2">
        <f t="shared" si="61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17</v>
      </c>
      <c r="B51">
        <v>1</v>
      </c>
      <c r="C51">
        <f>ROW(SmtRes!A86)</f>
        <v>86</v>
      </c>
      <c r="D51">
        <f>ROW(EtalonRes!A94)</f>
        <v>94</v>
      </c>
      <c r="E51" t="s">
        <v>79</v>
      </c>
      <c r="F51" t="s">
        <v>80</v>
      </c>
      <c r="G51" t="s">
        <v>81</v>
      </c>
      <c r="H51" t="s">
        <v>20</v>
      </c>
      <c r="I51">
        <f>ROUND(4.92/100,9)</f>
        <v>4.9200000000000001E-2</v>
      </c>
      <c r="J51">
        <v>0</v>
      </c>
      <c r="O51">
        <f t="shared" si="28"/>
        <v>10.07</v>
      </c>
      <c r="P51">
        <f t="shared" si="29"/>
        <v>0</v>
      </c>
      <c r="Q51">
        <f t="shared" si="30"/>
        <v>0</v>
      </c>
      <c r="R51">
        <f t="shared" si="31"/>
        <v>0</v>
      </c>
      <c r="S51">
        <f t="shared" si="32"/>
        <v>10.07</v>
      </c>
      <c r="T51">
        <f t="shared" si="33"/>
        <v>0</v>
      </c>
      <c r="U51">
        <f t="shared" si="34"/>
        <v>1.2911556</v>
      </c>
      <c r="V51">
        <f t="shared" si="35"/>
        <v>0</v>
      </c>
      <c r="W51">
        <f t="shared" si="36"/>
        <v>0</v>
      </c>
      <c r="X51">
        <f t="shared" si="37"/>
        <v>9.9700000000000006</v>
      </c>
      <c r="Y51">
        <f t="shared" si="38"/>
        <v>6.04</v>
      </c>
      <c r="AA51">
        <v>27703388</v>
      </c>
      <c r="AB51">
        <f t="shared" si="39"/>
        <v>204.7</v>
      </c>
      <c r="AC51">
        <f t="shared" si="62"/>
        <v>0</v>
      </c>
      <c r="AD51">
        <f>ROUND(((((ET51*1.15))-((EU51*1.15)))+AE51),6)</f>
        <v>0</v>
      </c>
      <c r="AE51">
        <f>ROUND(((EU51*1.15)),6)</f>
        <v>0</v>
      </c>
      <c r="AF51">
        <f>ROUND(((EV51*1.15)),6)</f>
        <v>204.7</v>
      </c>
      <c r="AG51">
        <f t="shared" si="41"/>
        <v>0</v>
      </c>
      <c r="AH51">
        <f>((EW51*1.15))</f>
        <v>26.242999999999999</v>
      </c>
      <c r="AI51">
        <f>((EX51*1.15))</f>
        <v>0</v>
      </c>
      <c r="AJ51">
        <f t="shared" si="42"/>
        <v>0</v>
      </c>
      <c r="AK51">
        <v>178</v>
      </c>
      <c r="AL51">
        <v>0</v>
      </c>
      <c r="AM51">
        <v>0</v>
      </c>
      <c r="AN51">
        <v>0</v>
      </c>
      <c r="AO51">
        <v>178</v>
      </c>
      <c r="AP51">
        <v>0</v>
      </c>
      <c r="AQ51">
        <v>22.82</v>
      </c>
      <c r="AR51">
        <v>0</v>
      </c>
      <c r="AS51">
        <v>0</v>
      </c>
      <c r="AT51">
        <v>99</v>
      </c>
      <c r="AU51">
        <v>60</v>
      </c>
      <c r="AV51">
        <v>1</v>
      </c>
      <c r="AW51">
        <v>1</v>
      </c>
      <c r="AZ51">
        <v>1</v>
      </c>
      <c r="BA51">
        <v>1</v>
      </c>
      <c r="BB51">
        <v>1</v>
      </c>
      <c r="BC51">
        <v>1</v>
      </c>
      <c r="BD51" t="s">
        <v>6</v>
      </c>
      <c r="BE51" t="s">
        <v>6</v>
      </c>
      <c r="BF51" t="s">
        <v>6</v>
      </c>
      <c r="BG51" t="s">
        <v>6</v>
      </c>
      <c r="BH51">
        <v>0</v>
      </c>
      <c r="BI51">
        <v>1</v>
      </c>
      <c r="BJ51" t="s">
        <v>82</v>
      </c>
      <c r="BM51">
        <v>46001</v>
      </c>
      <c r="BN51">
        <v>0</v>
      </c>
      <c r="BO51" t="s">
        <v>6</v>
      </c>
      <c r="BP51">
        <v>0</v>
      </c>
      <c r="BQ51">
        <v>2</v>
      </c>
      <c r="BR51">
        <v>0</v>
      </c>
      <c r="BS51">
        <v>1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6</v>
      </c>
      <c r="BZ51">
        <v>110</v>
      </c>
      <c r="CA51">
        <v>70</v>
      </c>
      <c r="CF51">
        <v>0</v>
      </c>
      <c r="CG51">
        <v>0</v>
      </c>
      <c r="CM51">
        <v>0</v>
      </c>
      <c r="CN51" t="s">
        <v>703</v>
      </c>
      <c r="CO51">
        <v>0</v>
      </c>
      <c r="CP51">
        <f t="shared" si="43"/>
        <v>10.07</v>
      </c>
      <c r="CQ51">
        <f t="shared" si="44"/>
        <v>0</v>
      </c>
      <c r="CR51">
        <f t="shared" si="45"/>
        <v>0</v>
      </c>
      <c r="CS51">
        <f t="shared" si="46"/>
        <v>0</v>
      </c>
      <c r="CT51">
        <f t="shared" si="47"/>
        <v>204.7</v>
      </c>
      <c r="CU51">
        <f t="shared" si="48"/>
        <v>0</v>
      </c>
      <c r="CV51">
        <f t="shared" si="49"/>
        <v>26.242999999999999</v>
      </c>
      <c r="CW51">
        <f t="shared" si="50"/>
        <v>0</v>
      </c>
      <c r="CX51">
        <f t="shared" si="51"/>
        <v>0</v>
      </c>
      <c r="CY51">
        <f t="shared" si="52"/>
        <v>9.9693000000000005</v>
      </c>
      <c r="CZ51">
        <f t="shared" si="53"/>
        <v>6.0420000000000007</v>
      </c>
      <c r="DC51" t="s">
        <v>6</v>
      </c>
      <c r="DD51" t="s">
        <v>6</v>
      </c>
      <c r="DE51" t="s">
        <v>22</v>
      </c>
      <c r="DF51" t="s">
        <v>22</v>
      </c>
      <c r="DG51" t="s">
        <v>22</v>
      </c>
      <c r="DH51" t="s">
        <v>6</v>
      </c>
      <c r="DI51" t="s">
        <v>22</v>
      </c>
      <c r="DJ51" t="s">
        <v>22</v>
      </c>
      <c r="DK51" t="s">
        <v>6</v>
      </c>
      <c r="DL51" t="s">
        <v>6</v>
      </c>
      <c r="DM51" t="s">
        <v>6</v>
      </c>
      <c r="DN51">
        <v>0</v>
      </c>
      <c r="DO51">
        <v>0</v>
      </c>
      <c r="DP51">
        <v>1</v>
      </c>
      <c r="DQ51">
        <v>1</v>
      </c>
      <c r="DU51">
        <v>1005</v>
      </c>
      <c r="DV51" t="s">
        <v>20</v>
      </c>
      <c r="DW51" t="s">
        <v>20</v>
      </c>
      <c r="DX51">
        <v>100</v>
      </c>
      <c r="EE51">
        <v>27029091</v>
      </c>
      <c r="EF51">
        <v>2</v>
      </c>
      <c r="EG51" t="s">
        <v>16</v>
      </c>
      <c r="EH51">
        <v>0</v>
      </c>
      <c r="EI51" t="s">
        <v>6</v>
      </c>
      <c r="EJ51">
        <v>1</v>
      </c>
      <c r="EK51">
        <v>46001</v>
      </c>
      <c r="EL51" t="s">
        <v>73</v>
      </c>
      <c r="EM51" t="s">
        <v>74</v>
      </c>
      <c r="EO51" t="s">
        <v>26</v>
      </c>
      <c r="EQ51">
        <v>0</v>
      </c>
      <c r="ER51">
        <v>178</v>
      </c>
      <c r="ES51">
        <v>0</v>
      </c>
      <c r="ET51">
        <v>0</v>
      </c>
      <c r="EU51">
        <v>0</v>
      </c>
      <c r="EV51">
        <v>178</v>
      </c>
      <c r="EW51">
        <v>22.82</v>
      </c>
      <c r="EX51">
        <v>0</v>
      </c>
      <c r="EY51">
        <v>0</v>
      </c>
      <c r="FQ51">
        <v>0</v>
      </c>
      <c r="FR51">
        <f t="shared" si="54"/>
        <v>0</v>
      </c>
      <c r="FS51">
        <v>0</v>
      </c>
      <c r="FT51" t="s">
        <v>49</v>
      </c>
      <c r="FU51" t="s">
        <v>50</v>
      </c>
      <c r="FX51">
        <v>99</v>
      </c>
      <c r="FY51">
        <v>59.5</v>
      </c>
      <c r="GA51" t="s">
        <v>6</v>
      </c>
      <c r="GD51">
        <v>0</v>
      </c>
      <c r="GF51">
        <v>1716417608</v>
      </c>
      <c r="GG51">
        <v>1</v>
      </c>
      <c r="GH51">
        <v>1</v>
      </c>
      <c r="GI51">
        <v>-2</v>
      </c>
      <c r="GJ51">
        <v>0</v>
      </c>
      <c r="GK51">
        <f>ROUND(R51*(S12)/100,2)</f>
        <v>0</v>
      </c>
      <c r="GL51">
        <f t="shared" si="55"/>
        <v>0</v>
      </c>
      <c r="GM51">
        <f t="shared" si="56"/>
        <v>26.08</v>
      </c>
      <c r="GN51">
        <f t="shared" si="57"/>
        <v>26.08</v>
      </c>
      <c r="GO51">
        <f t="shared" si="58"/>
        <v>0</v>
      </c>
      <c r="GP51">
        <f t="shared" si="59"/>
        <v>0</v>
      </c>
      <c r="GR51">
        <v>0</v>
      </c>
      <c r="GS51">
        <v>3</v>
      </c>
      <c r="GT51">
        <v>0</v>
      </c>
      <c r="GU51" t="s">
        <v>6</v>
      </c>
      <c r="GV51">
        <f t="shared" si="60"/>
        <v>0</v>
      </c>
      <c r="GW51">
        <v>1</v>
      </c>
      <c r="GX51">
        <f t="shared" si="61"/>
        <v>0</v>
      </c>
      <c r="HA51">
        <v>0</v>
      </c>
      <c r="HB51">
        <v>0</v>
      </c>
      <c r="IK51">
        <v>0</v>
      </c>
    </row>
    <row r="52" spans="1:255" x14ac:dyDescent="0.2">
      <c r="A52" s="2">
        <v>17</v>
      </c>
      <c r="B52" s="2">
        <v>1</v>
      </c>
      <c r="C52" s="2">
        <f>ROW(SmtRes!A92)</f>
        <v>92</v>
      </c>
      <c r="D52" s="2">
        <f>ROW(EtalonRes!A100)</f>
        <v>100</v>
      </c>
      <c r="E52" s="2" t="s">
        <v>83</v>
      </c>
      <c r="F52" s="2" t="s">
        <v>84</v>
      </c>
      <c r="G52" s="2" t="s">
        <v>85</v>
      </c>
      <c r="H52" s="2" t="s">
        <v>20</v>
      </c>
      <c r="I52" s="2">
        <f>ROUND(18/100,9)</f>
        <v>0.18</v>
      </c>
      <c r="J52" s="2">
        <v>0</v>
      </c>
      <c r="K52" s="2"/>
      <c r="L52" s="2"/>
      <c r="M52" s="2"/>
      <c r="N52" s="2"/>
      <c r="O52" s="2">
        <f t="shared" si="28"/>
        <v>207.95</v>
      </c>
      <c r="P52" s="2">
        <f t="shared" si="29"/>
        <v>34.869999999999997</v>
      </c>
      <c r="Q52" s="2">
        <f t="shared" si="30"/>
        <v>3.59</v>
      </c>
      <c r="R52" s="2">
        <f t="shared" si="31"/>
        <v>0.63</v>
      </c>
      <c r="S52" s="2">
        <f t="shared" si="32"/>
        <v>169.49</v>
      </c>
      <c r="T52" s="2">
        <f t="shared" si="33"/>
        <v>0</v>
      </c>
      <c r="U52" s="2">
        <f t="shared" si="34"/>
        <v>19.617390000000004</v>
      </c>
      <c r="V52" s="2">
        <f t="shared" si="35"/>
        <v>5.4674999999999994E-2</v>
      </c>
      <c r="W52" s="2">
        <f t="shared" si="36"/>
        <v>0</v>
      </c>
      <c r="X52" s="2">
        <f t="shared" si="37"/>
        <v>187.13</v>
      </c>
      <c r="Y52" s="2">
        <f t="shared" si="38"/>
        <v>115.68</v>
      </c>
      <c r="Z52" s="2"/>
      <c r="AA52" s="2">
        <v>27703374</v>
      </c>
      <c r="AB52" s="2">
        <f t="shared" si="39"/>
        <v>1155.31095</v>
      </c>
      <c r="AC52" s="2">
        <f t="shared" si="62"/>
        <v>193.71</v>
      </c>
      <c r="AD52" s="2">
        <f>ROUND((((((ET52*1.25)*1.35))-(((EU52*1.25)*1.35)))+AE52),6)</f>
        <v>19.963125000000002</v>
      </c>
      <c r="AE52" s="2">
        <f>ROUND((((EU52*1.25)*1.35)),6)</f>
        <v>3.526875</v>
      </c>
      <c r="AF52" s="2">
        <f>ROUND((((EV52*1.15)*1.35)),6)</f>
        <v>941.63782500000002</v>
      </c>
      <c r="AG52" s="2">
        <f t="shared" si="41"/>
        <v>0</v>
      </c>
      <c r="AH52" s="2">
        <f>(((EW52*1.15)*1.35))</f>
        <v>108.98550000000002</v>
      </c>
      <c r="AI52" s="2">
        <f>(((EX52*1.25)*1.35))</f>
        <v>0.30374999999999996</v>
      </c>
      <c r="AJ52" s="2">
        <f t="shared" si="42"/>
        <v>0</v>
      </c>
      <c r="AK52" s="2">
        <v>812.07</v>
      </c>
      <c r="AL52" s="2">
        <v>193.71</v>
      </c>
      <c r="AM52" s="2">
        <v>11.83</v>
      </c>
      <c r="AN52" s="2">
        <v>2.09</v>
      </c>
      <c r="AO52" s="2">
        <v>606.53</v>
      </c>
      <c r="AP52" s="2">
        <v>0</v>
      </c>
      <c r="AQ52" s="2">
        <v>70.2</v>
      </c>
      <c r="AR52" s="2">
        <v>0.18</v>
      </c>
      <c r="AS52" s="2">
        <v>0</v>
      </c>
      <c r="AT52" s="2">
        <v>110</v>
      </c>
      <c r="AU52" s="2">
        <v>68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6</v>
      </c>
      <c r="BE52" s="2" t="s">
        <v>6</v>
      </c>
      <c r="BF52" s="2" t="s">
        <v>6</v>
      </c>
      <c r="BG52" s="2" t="s">
        <v>6</v>
      </c>
      <c r="BH52" s="2">
        <v>0</v>
      </c>
      <c r="BI52" s="2">
        <v>1</v>
      </c>
      <c r="BJ52" s="2" t="s">
        <v>86</v>
      </c>
      <c r="BK52" s="2"/>
      <c r="BL52" s="2"/>
      <c r="BM52" s="2">
        <v>8001</v>
      </c>
      <c r="BN52" s="2">
        <v>0</v>
      </c>
      <c r="BO52" s="2" t="s">
        <v>6</v>
      </c>
      <c r="BP52" s="2">
        <v>0</v>
      </c>
      <c r="BQ52" s="2">
        <v>2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6</v>
      </c>
      <c r="BZ52" s="2">
        <v>122</v>
      </c>
      <c r="CA52" s="2">
        <v>80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705</v>
      </c>
      <c r="CO52" s="2">
        <v>0</v>
      </c>
      <c r="CP52" s="2">
        <f t="shared" si="43"/>
        <v>207.95</v>
      </c>
      <c r="CQ52" s="2">
        <f t="shared" si="44"/>
        <v>193.71</v>
      </c>
      <c r="CR52" s="2">
        <f t="shared" si="45"/>
        <v>19.963125000000002</v>
      </c>
      <c r="CS52" s="2">
        <f t="shared" si="46"/>
        <v>3.526875</v>
      </c>
      <c r="CT52" s="2">
        <f t="shared" si="47"/>
        <v>941.63782500000002</v>
      </c>
      <c r="CU52" s="2">
        <f t="shared" si="48"/>
        <v>0</v>
      </c>
      <c r="CV52" s="2">
        <f t="shared" si="49"/>
        <v>108.98550000000002</v>
      </c>
      <c r="CW52" s="2">
        <f t="shared" si="50"/>
        <v>0.30374999999999996</v>
      </c>
      <c r="CX52" s="2">
        <f t="shared" si="51"/>
        <v>0</v>
      </c>
      <c r="CY52" s="2">
        <f t="shared" si="52"/>
        <v>187.13200000000001</v>
      </c>
      <c r="CZ52" s="2">
        <f t="shared" si="53"/>
        <v>115.6816</v>
      </c>
      <c r="DA52" s="2"/>
      <c r="DB52" s="2"/>
      <c r="DC52" s="2" t="s">
        <v>6</v>
      </c>
      <c r="DD52" s="2" t="s">
        <v>6</v>
      </c>
      <c r="DE52" s="2" t="s">
        <v>56</v>
      </c>
      <c r="DF52" s="2" t="s">
        <v>56</v>
      </c>
      <c r="DG52" s="2" t="s">
        <v>57</v>
      </c>
      <c r="DH52" s="2" t="s">
        <v>6</v>
      </c>
      <c r="DI52" s="2" t="s">
        <v>57</v>
      </c>
      <c r="DJ52" s="2" t="s">
        <v>56</v>
      </c>
      <c r="DK52" s="2" t="s">
        <v>6</v>
      </c>
      <c r="DL52" s="2" t="s">
        <v>6</v>
      </c>
      <c r="DM52" s="2" t="s">
        <v>6</v>
      </c>
      <c r="DN52" s="2">
        <v>0</v>
      </c>
      <c r="DO52" s="2">
        <v>0</v>
      </c>
      <c r="DP52" s="2">
        <v>1</v>
      </c>
      <c r="DQ52" s="2">
        <v>1</v>
      </c>
      <c r="DR52" s="2"/>
      <c r="DS52" s="2"/>
      <c r="DT52" s="2"/>
      <c r="DU52" s="2">
        <v>1005</v>
      </c>
      <c r="DV52" s="2" t="s">
        <v>20</v>
      </c>
      <c r="DW52" s="2" t="s">
        <v>20</v>
      </c>
      <c r="DX52" s="2">
        <v>100</v>
      </c>
      <c r="DY52" s="2"/>
      <c r="DZ52" s="2"/>
      <c r="EA52" s="2"/>
      <c r="EB52" s="2"/>
      <c r="EC52" s="2"/>
      <c r="ED52" s="2"/>
      <c r="EE52" s="2">
        <v>27029021</v>
      </c>
      <c r="EF52" s="2">
        <v>2</v>
      </c>
      <c r="EG52" s="2" t="s">
        <v>16</v>
      </c>
      <c r="EH52" s="2">
        <v>0</v>
      </c>
      <c r="EI52" s="2" t="s">
        <v>6</v>
      </c>
      <c r="EJ52" s="2">
        <v>1</v>
      </c>
      <c r="EK52" s="2">
        <v>8001</v>
      </c>
      <c r="EL52" s="2" t="s">
        <v>87</v>
      </c>
      <c r="EM52" s="2" t="s">
        <v>88</v>
      </c>
      <c r="EN52" s="2"/>
      <c r="EO52" s="2" t="s">
        <v>60</v>
      </c>
      <c r="EP52" s="2"/>
      <c r="EQ52" s="2">
        <v>0</v>
      </c>
      <c r="ER52" s="2">
        <v>812.07</v>
      </c>
      <c r="ES52" s="2">
        <v>193.71</v>
      </c>
      <c r="ET52" s="2">
        <v>11.83</v>
      </c>
      <c r="EU52" s="2">
        <v>2.09</v>
      </c>
      <c r="EV52" s="2">
        <v>606.53</v>
      </c>
      <c r="EW52" s="2">
        <v>70.2</v>
      </c>
      <c r="EX52" s="2">
        <v>0.18</v>
      </c>
      <c r="EY52" s="2">
        <v>0</v>
      </c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54"/>
        <v>0</v>
      </c>
      <c r="FS52" s="2">
        <v>0</v>
      </c>
      <c r="FT52" s="2" t="s">
        <v>49</v>
      </c>
      <c r="FU52" s="2" t="s">
        <v>50</v>
      </c>
      <c r="FV52" s="2"/>
      <c r="FW52" s="2"/>
      <c r="FX52" s="2">
        <v>109.8</v>
      </c>
      <c r="FY52" s="2">
        <v>68</v>
      </c>
      <c r="FZ52" s="2"/>
      <c r="GA52" s="2" t="s">
        <v>6</v>
      </c>
      <c r="GB52" s="2"/>
      <c r="GC52" s="2"/>
      <c r="GD52" s="2">
        <v>0</v>
      </c>
      <c r="GE52" s="2"/>
      <c r="GF52" s="2">
        <v>-268904767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55"/>
        <v>0</v>
      </c>
      <c r="GM52" s="2">
        <f t="shared" si="56"/>
        <v>510.76</v>
      </c>
      <c r="GN52" s="2">
        <f t="shared" si="57"/>
        <v>510.76</v>
      </c>
      <c r="GO52" s="2">
        <f t="shared" si="58"/>
        <v>0</v>
      </c>
      <c r="GP52" s="2">
        <f t="shared" si="59"/>
        <v>0</v>
      </c>
      <c r="GQ52" s="2"/>
      <c r="GR52" s="2">
        <v>0</v>
      </c>
      <c r="GS52" s="2">
        <v>3</v>
      </c>
      <c r="GT52" s="2">
        <v>0</v>
      </c>
      <c r="GU52" s="2" t="s">
        <v>6</v>
      </c>
      <c r="GV52" s="2">
        <f t="shared" si="60"/>
        <v>0</v>
      </c>
      <c r="GW52" s="2">
        <v>1</v>
      </c>
      <c r="GX52" s="2">
        <f t="shared" si="61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17</v>
      </c>
      <c r="B53">
        <v>1</v>
      </c>
      <c r="C53">
        <f>ROW(SmtRes!A98)</f>
        <v>98</v>
      </c>
      <c r="D53">
        <f>ROW(EtalonRes!A106)</f>
        <v>106</v>
      </c>
      <c r="E53" t="s">
        <v>83</v>
      </c>
      <c r="F53" t="s">
        <v>84</v>
      </c>
      <c r="G53" t="s">
        <v>85</v>
      </c>
      <c r="H53" t="s">
        <v>20</v>
      </c>
      <c r="I53">
        <f>ROUND(18/100,9)</f>
        <v>0.18</v>
      </c>
      <c r="J53">
        <v>0</v>
      </c>
      <c r="O53">
        <f t="shared" si="28"/>
        <v>207.95</v>
      </c>
      <c r="P53">
        <f t="shared" si="29"/>
        <v>34.869999999999997</v>
      </c>
      <c r="Q53">
        <f t="shared" si="30"/>
        <v>3.59</v>
      </c>
      <c r="R53">
        <f t="shared" si="31"/>
        <v>0.63</v>
      </c>
      <c r="S53">
        <f t="shared" si="32"/>
        <v>169.49</v>
      </c>
      <c r="T53">
        <f t="shared" si="33"/>
        <v>0</v>
      </c>
      <c r="U53">
        <f t="shared" si="34"/>
        <v>19.617390000000004</v>
      </c>
      <c r="V53">
        <f t="shared" si="35"/>
        <v>5.4674999999999994E-2</v>
      </c>
      <c r="W53">
        <f t="shared" si="36"/>
        <v>0</v>
      </c>
      <c r="X53">
        <f t="shared" si="37"/>
        <v>187.13</v>
      </c>
      <c r="Y53">
        <f t="shared" si="38"/>
        <v>115.68</v>
      </c>
      <c r="AA53">
        <v>27703388</v>
      </c>
      <c r="AB53">
        <f t="shared" si="39"/>
        <v>1155.31095</v>
      </c>
      <c r="AC53">
        <f t="shared" si="62"/>
        <v>193.71</v>
      </c>
      <c r="AD53">
        <f>ROUND((((((ET53*1.25)*1.35))-(((EU53*1.25)*1.35)))+AE53),6)</f>
        <v>19.963125000000002</v>
      </c>
      <c r="AE53">
        <f>ROUND((((EU53*1.25)*1.35)),6)</f>
        <v>3.526875</v>
      </c>
      <c r="AF53">
        <f>ROUND((((EV53*1.15)*1.35)),6)</f>
        <v>941.63782500000002</v>
      </c>
      <c r="AG53">
        <f t="shared" si="41"/>
        <v>0</v>
      </c>
      <c r="AH53">
        <f>(((EW53*1.15)*1.35))</f>
        <v>108.98550000000002</v>
      </c>
      <c r="AI53">
        <f>(((EX53*1.25)*1.35))</f>
        <v>0.30374999999999996</v>
      </c>
      <c r="AJ53">
        <f t="shared" si="42"/>
        <v>0</v>
      </c>
      <c r="AK53">
        <v>812.07</v>
      </c>
      <c r="AL53">
        <v>193.71</v>
      </c>
      <c r="AM53">
        <v>11.83</v>
      </c>
      <c r="AN53">
        <v>2.09</v>
      </c>
      <c r="AO53">
        <v>606.53</v>
      </c>
      <c r="AP53">
        <v>0</v>
      </c>
      <c r="AQ53">
        <v>70.2</v>
      </c>
      <c r="AR53">
        <v>0.18</v>
      </c>
      <c r="AS53">
        <v>0</v>
      </c>
      <c r="AT53">
        <v>110</v>
      </c>
      <c r="AU53">
        <v>68</v>
      </c>
      <c r="AV53">
        <v>1</v>
      </c>
      <c r="AW53">
        <v>1</v>
      </c>
      <c r="AZ53">
        <v>1</v>
      </c>
      <c r="BA53">
        <v>1</v>
      </c>
      <c r="BB53">
        <v>1</v>
      </c>
      <c r="BC53">
        <v>1</v>
      </c>
      <c r="BD53" t="s">
        <v>6</v>
      </c>
      <c r="BE53" t="s">
        <v>6</v>
      </c>
      <c r="BF53" t="s">
        <v>6</v>
      </c>
      <c r="BG53" t="s">
        <v>6</v>
      </c>
      <c r="BH53">
        <v>0</v>
      </c>
      <c r="BI53">
        <v>1</v>
      </c>
      <c r="BJ53" t="s">
        <v>86</v>
      </c>
      <c r="BM53">
        <v>8001</v>
      </c>
      <c r="BN53">
        <v>0</v>
      </c>
      <c r="BO53" t="s">
        <v>6</v>
      </c>
      <c r="BP53">
        <v>0</v>
      </c>
      <c r="BQ53">
        <v>2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6</v>
      </c>
      <c r="BZ53">
        <v>122</v>
      </c>
      <c r="CA53">
        <v>80</v>
      </c>
      <c r="CF53">
        <v>0</v>
      </c>
      <c r="CG53">
        <v>0</v>
      </c>
      <c r="CM53">
        <v>0</v>
      </c>
      <c r="CN53" t="s">
        <v>705</v>
      </c>
      <c r="CO53">
        <v>0</v>
      </c>
      <c r="CP53">
        <f t="shared" si="43"/>
        <v>207.95</v>
      </c>
      <c r="CQ53">
        <f t="shared" si="44"/>
        <v>193.71</v>
      </c>
      <c r="CR53">
        <f t="shared" si="45"/>
        <v>19.963125000000002</v>
      </c>
      <c r="CS53">
        <f t="shared" si="46"/>
        <v>3.526875</v>
      </c>
      <c r="CT53">
        <f t="shared" si="47"/>
        <v>941.63782500000002</v>
      </c>
      <c r="CU53">
        <f t="shared" si="48"/>
        <v>0</v>
      </c>
      <c r="CV53">
        <f t="shared" si="49"/>
        <v>108.98550000000002</v>
      </c>
      <c r="CW53">
        <f t="shared" si="50"/>
        <v>0.30374999999999996</v>
      </c>
      <c r="CX53">
        <f t="shared" si="51"/>
        <v>0</v>
      </c>
      <c r="CY53">
        <f t="shared" si="52"/>
        <v>187.13200000000001</v>
      </c>
      <c r="CZ53">
        <f t="shared" si="53"/>
        <v>115.6816</v>
      </c>
      <c r="DC53" t="s">
        <v>6</v>
      </c>
      <c r="DD53" t="s">
        <v>6</v>
      </c>
      <c r="DE53" t="s">
        <v>56</v>
      </c>
      <c r="DF53" t="s">
        <v>56</v>
      </c>
      <c r="DG53" t="s">
        <v>57</v>
      </c>
      <c r="DH53" t="s">
        <v>6</v>
      </c>
      <c r="DI53" t="s">
        <v>57</v>
      </c>
      <c r="DJ53" t="s">
        <v>56</v>
      </c>
      <c r="DK53" t="s">
        <v>6</v>
      </c>
      <c r="DL53" t="s">
        <v>6</v>
      </c>
      <c r="DM53" t="s">
        <v>6</v>
      </c>
      <c r="DN53">
        <v>0</v>
      </c>
      <c r="DO53">
        <v>0</v>
      </c>
      <c r="DP53">
        <v>1</v>
      </c>
      <c r="DQ53">
        <v>1</v>
      </c>
      <c r="DU53">
        <v>1005</v>
      </c>
      <c r="DV53" t="s">
        <v>20</v>
      </c>
      <c r="DW53" t="s">
        <v>20</v>
      </c>
      <c r="DX53">
        <v>100</v>
      </c>
      <c r="EE53">
        <v>27029021</v>
      </c>
      <c r="EF53">
        <v>2</v>
      </c>
      <c r="EG53" t="s">
        <v>16</v>
      </c>
      <c r="EH53">
        <v>0</v>
      </c>
      <c r="EI53" t="s">
        <v>6</v>
      </c>
      <c r="EJ53">
        <v>1</v>
      </c>
      <c r="EK53">
        <v>8001</v>
      </c>
      <c r="EL53" t="s">
        <v>87</v>
      </c>
      <c r="EM53" t="s">
        <v>88</v>
      </c>
      <c r="EO53" t="s">
        <v>60</v>
      </c>
      <c r="EQ53">
        <v>0</v>
      </c>
      <c r="ER53">
        <v>812.07</v>
      </c>
      <c r="ES53">
        <v>193.71</v>
      </c>
      <c r="ET53">
        <v>11.83</v>
      </c>
      <c r="EU53">
        <v>2.09</v>
      </c>
      <c r="EV53">
        <v>606.53</v>
      </c>
      <c r="EW53">
        <v>70.2</v>
      </c>
      <c r="EX53">
        <v>0.18</v>
      </c>
      <c r="EY53">
        <v>0</v>
      </c>
      <c r="FQ53">
        <v>0</v>
      </c>
      <c r="FR53">
        <f t="shared" si="54"/>
        <v>0</v>
      </c>
      <c r="FS53">
        <v>0</v>
      </c>
      <c r="FT53" t="s">
        <v>49</v>
      </c>
      <c r="FU53" t="s">
        <v>50</v>
      </c>
      <c r="FX53">
        <v>109.8</v>
      </c>
      <c r="FY53">
        <v>68</v>
      </c>
      <c r="GA53" t="s">
        <v>6</v>
      </c>
      <c r="GD53">
        <v>0</v>
      </c>
      <c r="GF53">
        <v>-268904767</v>
      </c>
      <c r="GG53">
        <v>1</v>
      </c>
      <c r="GH53">
        <v>1</v>
      </c>
      <c r="GI53">
        <v>-2</v>
      </c>
      <c r="GJ53">
        <v>0</v>
      </c>
      <c r="GK53">
        <f>ROUND(R53*(S12)/100,2)</f>
        <v>0</v>
      </c>
      <c r="GL53">
        <f t="shared" si="55"/>
        <v>0</v>
      </c>
      <c r="GM53">
        <f t="shared" si="56"/>
        <v>510.76</v>
      </c>
      <c r="GN53">
        <f t="shared" si="57"/>
        <v>510.76</v>
      </c>
      <c r="GO53">
        <f t="shared" si="58"/>
        <v>0</v>
      </c>
      <c r="GP53">
        <f t="shared" si="59"/>
        <v>0</v>
      </c>
      <c r="GR53">
        <v>0</v>
      </c>
      <c r="GS53">
        <v>3</v>
      </c>
      <c r="GT53">
        <v>0</v>
      </c>
      <c r="GU53" t="s">
        <v>6</v>
      </c>
      <c r="GV53">
        <f t="shared" si="60"/>
        <v>0</v>
      </c>
      <c r="GW53">
        <v>1</v>
      </c>
      <c r="GX53">
        <f t="shared" si="61"/>
        <v>0</v>
      </c>
      <c r="HA53">
        <v>0</v>
      </c>
      <c r="HB53">
        <v>0</v>
      </c>
      <c r="IK53">
        <v>0</v>
      </c>
    </row>
    <row r="54" spans="1:255" x14ac:dyDescent="0.2">
      <c r="A54" s="2">
        <v>18</v>
      </c>
      <c r="B54" s="2">
        <v>1</v>
      </c>
      <c r="C54" s="2">
        <v>90</v>
      </c>
      <c r="D54" s="2"/>
      <c r="E54" s="2" t="s">
        <v>89</v>
      </c>
      <c r="F54" s="2" t="s">
        <v>90</v>
      </c>
      <c r="G54" s="2" t="s">
        <v>91</v>
      </c>
      <c r="H54" s="2" t="s">
        <v>92</v>
      </c>
      <c r="I54" s="2">
        <f>I52*J54</f>
        <v>1.4399999999999999E-3</v>
      </c>
      <c r="J54" s="2">
        <v>8.0000000000000002E-3</v>
      </c>
      <c r="K54" s="2"/>
      <c r="L54" s="2"/>
      <c r="M54" s="2"/>
      <c r="N54" s="2"/>
      <c r="O54" s="2">
        <f t="shared" si="28"/>
        <v>1.58</v>
      </c>
      <c r="P54" s="2">
        <f t="shared" si="29"/>
        <v>1.58</v>
      </c>
      <c r="Q54" s="2">
        <f t="shared" si="30"/>
        <v>0</v>
      </c>
      <c r="R54" s="2">
        <f t="shared" si="31"/>
        <v>0</v>
      </c>
      <c r="S54" s="2">
        <f t="shared" si="32"/>
        <v>0</v>
      </c>
      <c r="T54" s="2">
        <f t="shared" si="33"/>
        <v>0</v>
      </c>
      <c r="U54" s="2">
        <f t="shared" si="34"/>
        <v>0</v>
      </c>
      <c r="V54" s="2">
        <f t="shared" si="35"/>
        <v>0</v>
      </c>
      <c r="W54" s="2">
        <f t="shared" si="36"/>
        <v>0</v>
      </c>
      <c r="X54" s="2">
        <f t="shared" si="37"/>
        <v>0</v>
      </c>
      <c r="Y54" s="2">
        <f t="shared" si="38"/>
        <v>0</v>
      </c>
      <c r="Z54" s="2"/>
      <c r="AA54" s="2">
        <v>27703374</v>
      </c>
      <c r="AB54" s="2">
        <f t="shared" si="39"/>
        <v>1100</v>
      </c>
      <c r="AC54" s="2">
        <f t="shared" si="62"/>
        <v>1100</v>
      </c>
      <c r="AD54" s="2">
        <f>ROUND((((ET54)-(EU54))+AE54),6)</f>
        <v>0</v>
      </c>
      <c r="AE54" s="2">
        <f t="shared" ref="AE54:AF57" si="63">ROUND((EU54),6)</f>
        <v>0</v>
      </c>
      <c r="AF54" s="2">
        <f t="shared" si="63"/>
        <v>0</v>
      </c>
      <c r="AG54" s="2">
        <f t="shared" si="41"/>
        <v>0</v>
      </c>
      <c r="AH54" s="2">
        <f t="shared" ref="AH54:AI57" si="64">(EW54)</f>
        <v>0</v>
      </c>
      <c r="AI54" s="2">
        <f t="shared" si="64"/>
        <v>0</v>
      </c>
      <c r="AJ54" s="2">
        <f t="shared" si="42"/>
        <v>0</v>
      </c>
      <c r="AK54" s="2">
        <v>1100</v>
      </c>
      <c r="AL54" s="2">
        <v>1100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 s="2">
        <v>0</v>
      </c>
      <c r="AT54" s="2">
        <v>110</v>
      </c>
      <c r="AU54" s="2">
        <v>68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6</v>
      </c>
      <c r="BE54" s="2" t="s">
        <v>6</v>
      </c>
      <c r="BF54" s="2" t="s">
        <v>6</v>
      </c>
      <c r="BG54" s="2" t="s">
        <v>6</v>
      </c>
      <c r="BH54" s="2">
        <v>3</v>
      </c>
      <c r="BI54" s="2">
        <v>1</v>
      </c>
      <c r="BJ54" s="2" t="s">
        <v>93</v>
      </c>
      <c r="BK54" s="2"/>
      <c r="BL54" s="2"/>
      <c r="BM54" s="2">
        <v>8001</v>
      </c>
      <c r="BN54" s="2">
        <v>0</v>
      </c>
      <c r="BO54" s="2" t="s">
        <v>6</v>
      </c>
      <c r="BP54" s="2">
        <v>0</v>
      </c>
      <c r="BQ54" s="2">
        <v>2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6</v>
      </c>
      <c r="BZ54" s="2">
        <v>122</v>
      </c>
      <c r="CA54" s="2">
        <v>80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6</v>
      </c>
      <c r="CO54" s="2">
        <v>0</v>
      </c>
      <c r="CP54" s="2">
        <f t="shared" si="43"/>
        <v>1.58</v>
      </c>
      <c r="CQ54" s="2">
        <f t="shared" si="44"/>
        <v>1100</v>
      </c>
      <c r="CR54" s="2">
        <f t="shared" si="45"/>
        <v>0</v>
      </c>
      <c r="CS54" s="2">
        <f t="shared" si="46"/>
        <v>0</v>
      </c>
      <c r="CT54" s="2">
        <f t="shared" si="47"/>
        <v>0</v>
      </c>
      <c r="CU54" s="2">
        <f t="shared" si="48"/>
        <v>0</v>
      </c>
      <c r="CV54" s="2">
        <f t="shared" si="49"/>
        <v>0</v>
      </c>
      <c r="CW54" s="2">
        <f t="shared" si="50"/>
        <v>0</v>
      </c>
      <c r="CX54" s="2">
        <f t="shared" si="51"/>
        <v>0</v>
      </c>
      <c r="CY54" s="2">
        <f t="shared" si="52"/>
        <v>0</v>
      </c>
      <c r="CZ54" s="2">
        <f t="shared" si="53"/>
        <v>0</v>
      </c>
      <c r="DA54" s="2"/>
      <c r="DB54" s="2"/>
      <c r="DC54" s="2" t="s">
        <v>6</v>
      </c>
      <c r="DD54" s="2" t="s">
        <v>6</v>
      </c>
      <c r="DE54" s="2" t="s">
        <v>6</v>
      </c>
      <c r="DF54" s="2" t="s">
        <v>6</v>
      </c>
      <c r="DG54" s="2" t="s">
        <v>6</v>
      </c>
      <c r="DH54" s="2" t="s">
        <v>6</v>
      </c>
      <c r="DI54" s="2" t="s">
        <v>6</v>
      </c>
      <c r="DJ54" s="2" t="s">
        <v>6</v>
      </c>
      <c r="DK54" s="2" t="s">
        <v>6</v>
      </c>
      <c r="DL54" s="2" t="s">
        <v>6</v>
      </c>
      <c r="DM54" s="2" t="s">
        <v>6</v>
      </c>
      <c r="DN54" s="2">
        <v>0</v>
      </c>
      <c r="DO54" s="2">
        <v>0</v>
      </c>
      <c r="DP54" s="2">
        <v>1</v>
      </c>
      <c r="DQ54" s="2">
        <v>1</v>
      </c>
      <c r="DR54" s="2"/>
      <c r="DS54" s="2"/>
      <c r="DT54" s="2"/>
      <c r="DU54" s="2">
        <v>1007</v>
      </c>
      <c r="DV54" s="2" t="s">
        <v>92</v>
      </c>
      <c r="DW54" s="2" t="s">
        <v>92</v>
      </c>
      <c r="DX54" s="2">
        <v>1</v>
      </c>
      <c r="DY54" s="2"/>
      <c r="DZ54" s="2"/>
      <c r="EA54" s="2"/>
      <c r="EB54" s="2"/>
      <c r="EC54" s="2"/>
      <c r="ED54" s="2"/>
      <c r="EE54" s="2">
        <v>27029021</v>
      </c>
      <c r="EF54" s="2">
        <v>2</v>
      </c>
      <c r="EG54" s="2" t="s">
        <v>16</v>
      </c>
      <c r="EH54" s="2">
        <v>0</v>
      </c>
      <c r="EI54" s="2" t="s">
        <v>6</v>
      </c>
      <c r="EJ54" s="2">
        <v>1</v>
      </c>
      <c r="EK54" s="2">
        <v>8001</v>
      </c>
      <c r="EL54" s="2" t="s">
        <v>87</v>
      </c>
      <c r="EM54" s="2" t="s">
        <v>88</v>
      </c>
      <c r="EN54" s="2"/>
      <c r="EO54" s="2" t="s">
        <v>6</v>
      </c>
      <c r="EP54" s="2"/>
      <c r="EQ54" s="2">
        <v>0</v>
      </c>
      <c r="ER54" s="2">
        <v>1100</v>
      </c>
      <c r="ES54" s="2">
        <v>1100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54"/>
        <v>0</v>
      </c>
      <c r="FS54" s="2">
        <v>0</v>
      </c>
      <c r="FT54" s="2" t="s">
        <v>49</v>
      </c>
      <c r="FU54" s="2" t="s">
        <v>50</v>
      </c>
      <c r="FV54" s="2"/>
      <c r="FW54" s="2"/>
      <c r="FX54" s="2">
        <v>109.8</v>
      </c>
      <c r="FY54" s="2">
        <v>68</v>
      </c>
      <c r="FZ54" s="2"/>
      <c r="GA54" s="2" t="s">
        <v>6</v>
      </c>
      <c r="GB54" s="2"/>
      <c r="GC54" s="2"/>
      <c r="GD54" s="2">
        <v>0</v>
      </c>
      <c r="GE54" s="2"/>
      <c r="GF54" s="2">
        <v>-493139387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0</v>
      </c>
      <c r="GL54" s="2">
        <f t="shared" si="55"/>
        <v>0</v>
      </c>
      <c r="GM54" s="2">
        <f t="shared" si="56"/>
        <v>1.58</v>
      </c>
      <c r="GN54" s="2">
        <f t="shared" si="57"/>
        <v>1.58</v>
      </c>
      <c r="GO54" s="2">
        <f t="shared" si="58"/>
        <v>0</v>
      </c>
      <c r="GP54" s="2">
        <f t="shared" si="59"/>
        <v>0</v>
      </c>
      <c r="GQ54" s="2"/>
      <c r="GR54" s="2">
        <v>0</v>
      </c>
      <c r="GS54" s="2">
        <v>3</v>
      </c>
      <c r="GT54" s="2">
        <v>0</v>
      </c>
      <c r="GU54" s="2" t="s">
        <v>6</v>
      </c>
      <c r="GV54" s="2">
        <f t="shared" si="60"/>
        <v>0</v>
      </c>
      <c r="GW54" s="2">
        <v>1</v>
      </c>
      <c r="GX54" s="2">
        <f t="shared" si="61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18</v>
      </c>
      <c r="B55">
        <v>1</v>
      </c>
      <c r="C55">
        <v>96</v>
      </c>
      <c r="E55" t="s">
        <v>89</v>
      </c>
      <c r="F55" t="s">
        <v>90</v>
      </c>
      <c r="G55" t="s">
        <v>91</v>
      </c>
      <c r="H55" t="s">
        <v>92</v>
      </c>
      <c r="I55">
        <f>I53*J55</f>
        <v>1.4399999999999999E-3</v>
      </c>
      <c r="J55">
        <v>8.0000000000000002E-3</v>
      </c>
      <c r="O55">
        <f t="shared" si="28"/>
        <v>1.58</v>
      </c>
      <c r="P55">
        <f t="shared" si="29"/>
        <v>1.58</v>
      </c>
      <c r="Q55">
        <f t="shared" si="30"/>
        <v>0</v>
      </c>
      <c r="R55">
        <f t="shared" si="31"/>
        <v>0</v>
      </c>
      <c r="S55">
        <f t="shared" si="32"/>
        <v>0</v>
      </c>
      <c r="T55">
        <f t="shared" si="33"/>
        <v>0</v>
      </c>
      <c r="U55">
        <f t="shared" si="34"/>
        <v>0</v>
      </c>
      <c r="V55">
        <f t="shared" si="35"/>
        <v>0</v>
      </c>
      <c r="W55">
        <f t="shared" si="36"/>
        <v>0</v>
      </c>
      <c r="X55">
        <f t="shared" si="37"/>
        <v>0</v>
      </c>
      <c r="Y55">
        <f t="shared" si="38"/>
        <v>0</v>
      </c>
      <c r="AA55">
        <v>27703388</v>
      </c>
      <c r="AB55">
        <f t="shared" si="39"/>
        <v>1100</v>
      </c>
      <c r="AC55">
        <f t="shared" si="62"/>
        <v>1100</v>
      </c>
      <c r="AD55">
        <f>ROUND((((ET55)-(EU55))+AE55),6)</f>
        <v>0</v>
      </c>
      <c r="AE55">
        <f t="shared" si="63"/>
        <v>0</v>
      </c>
      <c r="AF55">
        <f t="shared" si="63"/>
        <v>0</v>
      </c>
      <c r="AG55">
        <f t="shared" si="41"/>
        <v>0</v>
      </c>
      <c r="AH55">
        <f t="shared" si="64"/>
        <v>0</v>
      </c>
      <c r="AI55">
        <f t="shared" si="64"/>
        <v>0</v>
      </c>
      <c r="AJ55">
        <f t="shared" si="42"/>
        <v>0</v>
      </c>
      <c r="AK55">
        <v>1100</v>
      </c>
      <c r="AL55">
        <v>1100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110</v>
      </c>
      <c r="AU55">
        <v>68</v>
      </c>
      <c r="AV55">
        <v>1</v>
      </c>
      <c r="AW55">
        <v>1</v>
      </c>
      <c r="AZ55">
        <v>1</v>
      </c>
      <c r="BA55">
        <v>1</v>
      </c>
      <c r="BB55">
        <v>1</v>
      </c>
      <c r="BC55">
        <v>1</v>
      </c>
      <c r="BD55" t="s">
        <v>6</v>
      </c>
      <c r="BE55" t="s">
        <v>6</v>
      </c>
      <c r="BF55" t="s">
        <v>6</v>
      </c>
      <c r="BG55" t="s">
        <v>6</v>
      </c>
      <c r="BH55">
        <v>3</v>
      </c>
      <c r="BI55">
        <v>1</v>
      </c>
      <c r="BJ55" t="s">
        <v>93</v>
      </c>
      <c r="BM55">
        <v>8001</v>
      </c>
      <c r="BN55">
        <v>0</v>
      </c>
      <c r="BO55" t="s">
        <v>6</v>
      </c>
      <c r="BP55">
        <v>0</v>
      </c>
      <c r="BQ55">
        <v>2</v>
      </c>
      <c r="BR55">
        <v>0</v>
      </c>
      <c r="BS55">
        <v>1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6</v>
      </c>
      <c r="BZ55">
        <v>122</v>
      </c>
      <c r="CA55">
        <v>80</v>
      </c>
      <c r="CF55">
        <v>0</v>
      </c>
      <c r="CG55">
        <v>0</v>
      </c>
      <c r="CM55">
        <v>0</v>
      </c>
      <c r="CN55" t="s">
        <v>6</v>
      </c>
      <c r="CO55">
        <v>0</v>
      </c>
      <c r="CP55">
        <f t="shared" si="43"/>
        <v>1.58</v>
      </c>
      <c r="CQ55">
        <f t="shared" si="44"/>
        <v>1100</v>
      </c>
      <c r="CR55">
        <f t="shared" si="45"/>
        <v>0</v>
      </c>
      <c r="CS55">
        <f t="shared" si="46"/>
        <v>0</v>
      </c>
      <c r="CT55">
        <f t="shared" si="47"/>
        <v>0</v>
      </c>
      <c r="CU55">
        <f t="shared" si="48"/>
        <v>0</v>
      </c>
      <c r="CV55">
        <f t="shared" si="49"/>
        <v>0</v>
      </c>
      <c r="CW55">
        <f t="shared" si="50"/>
        <v>0</v>
      </c>
      <c r="CX55">
        <f t="shared" si="51"/>
        <v>0</v>
      </c>
      <c r="CY55">
        <f t="shared" si="52"/>
        <v>0</v>
      </c>
      <c r="CZ55">
        <f t="shared" si="53"/>
        <v>0</v>
      </c>
      <c r="DC55" t="s">
        <v>6</v>
      </c>
      <c r="DD55" t="s">
        <v>6</v>
      </c>
      <c r="DE55" t="s">
        <v>6</v>
      </c>
      <c r="DF55" t="s">
        <v>6</v>
      </c>
      <c r="DG55" t="s">
        <v>6</v>
      </c>
      <c r="DH55" t="s">
        <v>6</v>
      </c>
      <c r="DI55" t="s">
        <v>6</v>
      </c>
      <c r="DJ55" t="s">
        <v>6</v>
      </c>
      <c r="DK55" t="s">
        <v>6</v>
      </c>
      <c r="DL55" t="s">
        <v>6</v>
      </c>
      <c r="DM55" t="s">
        <v>6</v>
      </c>
      <c r="DN55">
        <v>0</v>
      </c>
      <c r="DO55">
        <v>0</v>
      </c>
      <c r="DP55">
        <v>1</v>
      </c>
      <c r="DQ55">
        <v>1</v>
      </c>
      <c r="DU55">
        <v>1007</v>
      </c>
      <c r="DV55" t="s">
        <v>92</v>
      </c>
      <c r="DW55" t="s">
        <v>92</v>
      </c>
      <c r="DX55">
        <v>1</v>
      </c>
      <c r="EE55">
        <v>27029021</v>
      </c>
      <c r="EF55">
        <v>2</v>
      </c>
      <c r="EG55" t="s">
        <v>16</v>
      </c>
      <c r="EH55">
        <v>0</v>
      </c>
      <c r="EI55" t="s">
        <v>6</v>
      </c>
      <c r="EJ55">
        <v>1</v>
      </c>
      <c r="EK55">
        <v>8001</v>
      </c>
      <c r="EL55" t="s">
        <v>87</v>
      </c>
      <c r="EM55" t="s">
        <v>88</v>
      </c>
      <c r="EO55" t="s">
        <v>6</v>
      </c>
      <c r="EQ55">
        <v>0</v>
      </c>
      <c r="ER55">
        <v>1100</v>
      </c>
      <c r="ES55">
        <v>1100</v>
      </c>
      <c r="ET55">
        <v>0</v>
      </c>
      <c r="EU55">
        <v>0</v>
      </c>
      <c r="EV55">
        <v>0</v>
      </c>
      <c r="EW55">
        <v>0</v>
      </c>
      <c r="EX55">
        <v>0</v>
      </c>
      <c r="FQ55">
        <v>0</v>
      </c>
      <c r="FR55">
        <f t="shared" si="54"/>
        <v>0</v>
      </c>
      <c r="FS55">
        <v>0</v>
      </c>
      <c r="FT55" t="s">
        <v>49</v>
      </c>
      <c r="FU55" t="s">
        <v>50</v>
      </c>
      <c r="FX55">
        <v>109.8</v>
      </c>
      <c r="FY55">
        <v>68</v>
      </c>
      <c r="GA55" t="s">
        <v>6</v>
      </c>
      <c r="GD55">
        <v>0</v>
      </c>
      <c r="GF55">
        <v>-493139387</v>
      </c>
      <c r="GG55">
        <v>1</v>
      </c>
      <c r="GH55">
        <v>1</v>
      </c>
      <c r="GI55">
        <v>-2</v>
      </c>
      <c r="GJ55">
        <v>0</v>
      </c>
      <c r="GK55">
        <f>ROUND(R55*(S12)/100,2)</f>
        <v>0</v>
      </c>
      <c r="GL55">
        <f t="shared" si="55"/>
        <v>0</v>
      </c>
      <c r="GM55">
        <f t="shared" si="56"/>
        <v>1.58</v>
      </c>
      <c r="GN55">
        <f t="shared" si="57"/>
        <v>1.58</v>
      </c>
      <c r="GO55">
        <f t="shared" si="58"/>
        <v>0</v>
      </c>
      <c r="GP55">
        <f t="shared" si="59"/>
        <v>0</v>
      </c>
      <c r="GR55">
        <v>0</v>
      </c>
      <c r="GS55">
        <v>3</v>
      </c>
      <c r="GT55">
        <v>0</v>
      </c>
      <c r="GU55" t="s">
        <v>6</v>
      </c>
      <c r="GV55">
        <f t="shared" si="60"/>
        <v>0</v>
      </c>
      <c r="GW55">
        <v>1</v>
      </c>
      <c r="GX55">
        <f t="shared" si="61"/>
        <v>0</v>
      </c>
      <c r="HA55">
        <v>0</v>
      </c>
      <c r="HB55">
        <v>0</v>
      </c>
      <c r="IK55">
        <v>0</v>
      </c>
    </row>
    <row r="56" spans="1:255" x14ac:dyDescent="0.2">
      <c r="A56" s="2">
        <v>18</v>
      </c>
      <c r="B56" s="2">
        <v>1</v>
      </c>
      <c r="C56" s="2">
        <v>91</v>
      </c>
      <c r="D56" s="2"/>
      <c r="E56" s="2" t="s">
        <v>94</v>
      </c>
      <c r="F56" s="2" t="s">
        <v>95</v>
      </c>
      <c r="G56" s="2" t="s">
        <v>96</v>
      </c>
      <c r="H56" s="2" t="s">
        <v>30</v>
      </c>
      <c r="I56" s="2">
        <f>I52*J56</f>
        <v>5.2199999999999998E-3</v>
      </c>
      <c r="J56" s="2">
        <v>2.9000000000000001E-2</v>
      </c>
      <c r="K56" s="2"/>
      <c r="L56" s="2"/>
      <c r="M56" s="2"/>
      <c r="N56" s="2"/>
      <c r="O56" s="2">
        <f t="shared" si="28"/>
        <v>31.85</v>
      </c>
      <c r="P56" s="2">
        <f t="shared" si="29"/>
        <v>31.85</v>
      </c>
      <c r="Q56" s="2">
        <f t="shared" si="30"/>
        <v>0</v>
      </c>
      <c r="R56" s="2">
        <f t="shared" si="31"/>
        <v>0</v>
      </c>
      <c r="S56" s="2">
        <f t="shared" si="32"/>
        <v>0</v>
      </c>
      <c r="T56" s="2">
        <f t="shared" si="33"/>
        <v>0</v>
      </c>
      <c r="U56" s="2">
        <f t="shared" si="34"/>
        <v>0</v>
      </c>
      <c r="V56" s="2">
        <f t="shared" si="35"/>
        <v>0</v>
      </c>
      <c r="W56" s="2">
        <f t="shared" si="36"/>
        <v>0</v>
      </c>
      <c r="X56" s="2">
        <f t="shared" si="37"/>
        <v>0</v>
      </c>
      <c r="Y56" s="2">
        <f t="shared" si="38"/>
        <v>0</v>
      </c>
      <c r="Z56" s="2"/>
      <c r="AA56" s="2">
        <v>27703374</v>
      </c>
      <c r="AB56" s="2">
        <f t="shared" si="39"/>
        <v>6102</v>
      </c>
      <c r="AC56" s="2">
        <f t="shared" si="62"/>
        <v>6102</v>
      </c>
      <c r="AD56" s="2">
        <f>ROUND((((ET56)-(EU56))+AE56),6)</f>
        <v>0</v>
      </c>
      <c r="AE56" s="2">
        <f t="shared" si="63"/>
        <v>0</v>
      </c>
      <c r="AF56" s="2">
        <f t="shared" si="63"/>
        <v>0</v>
      </c>
      <c r="AG56" s="2">
        <f t="shared" si="41"/>
        <v>0</v>
      </c>
      <c r="AH56" s="2">
        <f t="shared" si="64"/>
        <v>0</v>
      </c>
      <c r="AI56" s="2">
        <f t="shared" si="64"/>
        <v>0</v>
      </c>
      <c r="AJ56" s="2">
        <f t="shared" si="42"/>
        <v>0</v>
      </c>
      <c r="AK56" s="2">
        <v>6102</v>
      </c>
      <c r="AL56" s="2">
        <v>6102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110</v>
      </c>
      <c r="AU56" s="2">
        <v>68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6</v>
      </c>
      <c r="BE56" s="2" t="s">
        <v>6</v>
      </c>
      <c r="BF56" s="2" t="s">
        <v>6</v>
      </c>
      <c r="BG56" s="2" t="s">
        <v>6</v>
      </c>
      <c r="BH56" s="2">
        <v>3</v>
      </c>
      <c r="BI56" s="2">
        <v>1</v>
      </c>
      <c r="BJ56" s="2" t="s">
        <v>97</v>
      </c>
      <c r="BK56" s="2"/>
      <c r="BL56" s="2"/>
      <c r="BM56" s="2">
        <v>8001</v>
      </c>
      <c r="BN56" s="2">
        <v>0</v>
      </c>
      <c r="BO56" s="2" t="s">
        <v>6</v>
      </c>
      <c r="BP56" s="2">
        <v>0</v>
      </c>
      <c r="BQ56" s="2">
        <v>2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6</v>
      </c>
      <c r="BZ56" s="2">
        <v>122</v>
      </c>
      <c r="CA56" s="2">
        <v>80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6</v>
      </c>
      <c r="CO56" s="2">
        <v>0</v>
      </c>
      <c r="CP56" s="2">
        <f t="shared" si="43"/>
        <v>31.85</v>
      </c>
      <c r="CQ56" s="2">
        <f t="shared" si="44"/>
        <v>6102</v>
      </c>
      <c r="CR56" s="2">
        <f t="shared" si="45"/>
        <v>0</v>
      </c>
      <c r="CS56" s="2">
        <f t="shared" si="46"/>
        <v>0</v>
      </c>
      <c r="CT56" s="2">
        <f t="shared" si="47"/>
        <v>0</v>
      </c>
      <c r="CU56" s="2">
        <f t="shared" si="48"/>
        <v>0</v>
      </c>
      <c r="CV56" s="2">
        <f t="shared" si="49"/>
        <v>0</v>
      </c>
      <c r="CW56" s="2">
        <f t="shared" si="50"/>
        <v>0</v>
      </c>
      <c r="CX56" s="2">
        <f t="shared" si="51"/>
        <v>0</v>
      </c>
      <c r="CY56" s="2">
        <f t="shared" si="52"/>
        <v>0</v>
      </c>
      <c r="CZ56" s="2">
        <f t="shared" si="53"/>
        <v>0</v>
      </c>
      <c r="DA56" s="2"/>
      <c r="DB56" s="2"/>
      <c r="DC56" s="2" t="s">
        <v>6</v>
      </c>
      <c r="DD56" s="2" t="s">
        <v>6</v>
      </c>
      <c r="DE56" s="2" t="s">
        <v>6</v>
      </c>
      <c r="DF56" s="2" t="s">
        <v>6</v>
      </c>
      <c r="DG56" s="2" t="s">
        <v>6</v>
      </c>
      <c r="DH56" s="2" t="s">
        <v>6</v>
      </c>
      <c r="DI56" s="2" t="s">
        <v>6</v>
      </c>
      <c r="DJ56" s="2" t="s">
        <v>6</v>
      </c>
      <c r="DK56" s="2" t="s">
        <v>6</v>
      </c>
      <c r="DL56" s="2" t="s">
        <v>6</v>
      </c>
      <c r="DM56" s="2" t="s">
        <v>6</v>
      </c>
      <c r="DN56" s="2">
        <v>0</v>
      </c>
      <c r="DO56" s="2">
        <v>0</v>
      </c>
      <c r="DP56" s="2">
        <v>1</v>
      </c>
      <c r="DQ56" s="2">
        <v>1</v>
      </c>
      <c r="DR56" s="2"/>
      <c r="DS56" s="2"/>
      <c r="DT56" s="2"/>
      <c r="DU56" s="2">
        <v>1009</v>
      </c>
      <c r="DV56" s="2" t="s">
        <v>30</v>
      </c>
      <c r="DW56" s="2" t="s">
        <v>30</v>
      </c>
      <c r="DX56" s="2">
        <v>1000</v>
      </c>
      <c r="DY56" s="2"/>
      <c r="DZ56" s="2"/>
      <c r="EA56" s="2"/>
      <c r="EB56" s="2"/>
      <c r="EC56" s="2"/>
      <c r="ED56" s="2"/>
      <c r="EE56" s="2">
        <v>27029021</v>
      </c>
      <c r="EF56" s="2">
        <v>2</v>
      </c>
      <c r="EG56" s="2" t="s">
        <v>16</v>
      </c>
      <c r="EH56" s="2">
        <v>0</v>
      </c>
      <c r="EI56" s="2" t="s">
        <v>6</v>
      </c>
      <c r="EJ56" s="2">
        <v>1</v>
      </c>
      <c r="EK56" s="2">
        <v>8001</v>
      </c>
      <c r="EL56" s="2" t="s">
        <v>87</v>
      </c>
      <c r="EM56" s="2" t="s">
        <v>88</v>
      </c>
      <c r="EN56" s="2"/>
      <c r="EO56" s="2" t="s">
        <v>6</v>
      </c>
      <c r="EP56" s="2"/>
      <c r="EQ56" s="2">
        <v>0</v>
      </c>
      <c r="ER56" s="2">
        <v>6102</v>
      </c>
      <c r="ES56" s="2">
        <v>6102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54"/>
        <v>0</v>
      </c>
      <c r="FS56" s="2">
        <v>0</v>
      </c>
      <c r="FT56" s="2" t="s">
        <v>49</v>
      </c>
      <c r="FU56" s="2" t="s">
        <v>50</v>
      </c>
      <c r="FV56" s="2"/>
      <c r="FW56" s="2"/>
      <c r="FX56" s="2">
        <v>109.8</v>
      </c>
      <c r="FY56" s="2">
        <v>68</v>
      </c>
      <c r="FZ56" s="2"/>
      <c r="GA56" s="2" t="s">
        <v>6</v>
      </c>
      <c r="GB56" s="2"/>
      <c r="GC56" s="2"/>
      <c r="GD56" s="2">
        <v>0</v>
      </c>
      <c r="GE56" s="2"/>
      <c r="GF56" s="2">
        <v>-823871947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si="55"/>
        <v>0</v>
      </c>
      <c r="GM56" s="2">
        <f t="shared" si="56"/>
        <v>31.85</v>
      </c>
      <c r="GN56" s="2">
        <f t="shared" si="57"/>
        <v>31.85</v>
      </c>
      <c r="GO56" s="2">
        <f t="shared" si="58"/>
        <v>0</v>
      </c>
      <c r="GP56" s="2">
        <f t="shared" si="59"/>
        <v>0</v>
      </c>
      <c r="GQ56" s="2"/>
      <c r="GR56" s="2">
        <v>0</v>
      </c>
      <c r="GS56" s="2">
        <v>3</v>
      </c>
      <c r="GT56" s="2">
        <v>0</v>
      </c>
      <c r="GU56" s="2" t="s">
        <v>6</v>
      </c>
      <c r="GV56" s="2">
        <f t="shared" si="60"/>
        <v>0</v>
      </c>
      <c r="GW56" s="2">
        <v>1</v>
      </c>
      <c r="GX56" s="2">
        <f t="shared" si="61"/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18</v>
      </c>
      <c r="B57">
        <v>1</v>
      </c>
      <c r="C57">
        <v>97</v>
      </c>
      <c r="E57" t="s">
        <v>94</v>
      </c>
      <c r="F57" t="s">
        <v>95</v>
      </c>
      <c r="G57" t="s">
        <v>96</v>
      </c>
      <c r="H57" t="s">
        <v>30</v>
      </c>
      <c r="I57">
        <f>I53*J57</f>
        <v>5.2199999999999998E-3</v>
      </c>
      <c r="J57">
        <v>2.9000000000000001E-2</v>
      </c>
      <c r="O57">
        <f t="shared" si="28"/>
        <v>31.85</v>
      </c>
      <c r="P57">
        <f t="shared" si="29"/>
        <v>31.85</v>
      </c>
      <c r="Q57">
        <f t="shared" si="30"/>
        <v>0</v>
      </c>
      <c r="R57">
        <f t="shared" si="31"/>
        <v>0</v>
      </c>
      <c r="S57">
        <f t="shared" si="32"/>
        <v>0</v>
      </c>
      <c r="T57">
        <f t="shared" si="33"/>
        <v>0</v>
      </c>
      <c r="U57">
        <f t="shared" si="34"/>
        <v>0</v>
      </c>
      <c r="V57">
        <f t="shared" si="35"/>
        <v>0</v>
      </c>
      <c r="W57">
        <f t="shared" si="36"/>
        <v>0</v>
      </c>
      <c r="X57">
        <f t="shared" si="37"/>
        <v>0</v>
      </c>
      <c r="Y57">
        <f t="shared" si="38"/>
        <v>0</v>
      </c>
      <c r="AA57">
        <v>27703388</v>
      </c>
      <c r="AB57">
        <f t="shared" si="39"/>
        <v>6102</v>
      </c>
      <c r="AC57">
        <f t="shared" si="62"/>
        <v>6102</v>
      </c>
      <c r="AD57">
        <f>ROUND((((ET57)-(EU57))+AE57),6)</f>
        <v>0</v>
      </c>
      <c r="AE57">
        <f t="shared" si="63"/>
        <v>0</v>
      </c>
      <c r="AF57">
        <f t="shared" si="63"/>
        <v>0</v>
      </c>
      <c r="AG57">
        <f t="shared" si="41"/>
        <v>0</v>
      </c>
      <c r="AH57">
        <f t="shared" si="64"/>
        <v>0</v>
      </c>
      <c r="AI57">
        <f t="shared" si="64"/>
        <v>0</v>
      </c>
      <c r="AJ57">
        <f t="shared" si="42"/>
        <v>0</v>
      </c>
      <c r="AK57">
        <v>6102</v>
      </c>
      <c r="AL57">
        <v>6102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110</v>
      </c>
      <c r="AU57">
        <v>68</v>
      </c>
      <c r="AV57">
        <v>1</v>
      </c>
      <c r="AW57">
        <v>1</v>
      </c>
      <c r="AZ57">
        <v>1</v>
      </c>
      <c r="BA57">
        <v>1</v>
      </c>
      <c r="BB57">
        <v>1</v>
      </c>
      <c r="BC57">
        <v>1</v>
      </c>
      <c r="BD57" t="s">
        <v>6</v>
      </c>
      <c r="BE57" t="s">
        <v>6</v>
      </c>
      <c r="BF57" t="s">
        <v>6</v>
      </c>
      <c r="BG57" t="s">
        <v>6</v>
      </c>
      <c r="BH57">
        <v>3</v>
      </c>
      <c r="BI57">
        <v>1</v>
      </c>
      <c r="BJ57" t="s">
        <v>97</v>
      </c>
      <c r="BM57">
        <v>8001</v>
      </c>
      <c r="BN57">
        <v>0</v>
      </c>
      <c r="BO57" t="s">
        <v>6</v>
      </c>
      <c r="BP57">
        <v>0</v>
      </c>
      <c r="BQ57">
        <v>2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6</v>
      </c>
      <c r="BZ57">
        <v>122</v>
      </c>
      <c r="CA57">
        <v>80</v>
      </c>
      <c r="CF57">
        <v>0</v>
      </c>
      <c r="CG57">
        <v>0</v>
      </c>
      <c r="CM57">
        <v>0</v>
      </c>
      <c r="CN57" t="s">
        <v>6</v>
      </c>
      <c r="CO57">
        <v>0</v>
      </c>
      <c r="CP57">
        <f t="shared" si="43"/>
        <v>31.85</v>
      </c>
      <c r="CQ57">
        <f t="shared" si="44"/>
        <v>6102</v>
      </c>
      <c r="CR57">
        <f t="shared" si="45"/>
        <v>0</v>
      </c>
      <c r="CS57">
        <f t="shared" si="46"/>
        <v>0</v>
      </c>
      <c r="CT57">
        <f t="shared" si="47"/>
        <v>0</v>
      </c>
      <c r="CU57">
        <f t="shared" si="48"/>
        <v>0</v>
      </c>
      <c r="CV57">
        <f t="shared" si="49"/>
        <v>0</v>
      </c>
      <c r="CW57">
        <f t="shared" si="50"/>
        <v>0</v>
      </c>
      <c r="CX57">
        <f t="shared" si="51"/>
        <v>0</v>
      </c>
      <c r="CY57">
        <f t="shared" si="52"/>
        <v>0</v>
      </c>
      <c r="CZ57">
        <f t="shared" si="53"/>
        <v>0</v>
      </c>
      <c r="DC57" t="s">
        <v>6</v>
      </c>
      <c r="DD57" t="s">
        <v>6</v>
      </c>
      <c r="DE57" t="s">
        <v>6</v>
      </c>
      <c r="DF57" t="s">
        <v>6</v>
      </c>
      <c r="DG57" t="s">
        <v>6</v>
      </c>
      <c r="DH57" t="s">
        <v>6</v>
      </c>
      <c r="DI57" t="s">
        <v>6</v>
      </c>
      <c r="DJ57" t="s">
        <v>6</v>
      </c>
      <c r="DK57" t="s">
        <v>6</v>
      </c>
      <c r="DL57" t="s">
        <v>6</v>
      </c>
      <c r="DM57" t="s">
        <v>6</v>
      </c>
      <c r="DN57">
        <v>0</v>
      </c>
      <c r="DO57">
        <v>0</v>
      </c>
      <c r="DP57">
        <v>1</v>
      </c>
      <c r="DQ57">
        <v>1</v>
      </c>
      <c r="DU57">
        <v>1009</v>
      </c>
      <c r="DV57" t="s">
        <v>30</v>
      </c>
      <c r="DW57" t="s">
        <v>30</v>
      </c>
      <c r="DX57">
        <v>1000</v>
      </c>
      <c r="EE57">
        <v>27029021</v>
      </c>
      <c r="EF57">
        <v>2</v>
      </c>
      <c r="EG57" t="s">
        <v>16</v>
      </c>
      <c r="EH57">
        <v>0</v>
      </c>
      <c r="EI57" t="s">
        <v>6</v>
      </c>
      <c r="EJ57">
        <v>1</v>
      </c>
      <c r="EK57">
        <v>8001</v>
      </c>
      <c r="EL57" t="s">
        <v>87</v>
      </c>
      <c r="EM57" t="s">
        <v>88</v>
      </c>
      <c r="EO57" t="s">
        <v>6</v>
      </c>
      <c r="EQ57">
        <v>0</v>
      </c>
      <c r="ER57">
        <v>6102</v>
      </c>
      <c r="ES57">
        <v>6102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54"/>
        <v>0</v>
      </c>
      <c r="FS57">
        <v>0</v>
      </c>
      <c r="FT57" t="s">
        <v>49</v>
      </c>
      <c r="FU57" t="s">
        <v>50</v>
      </c>
      <c r="FX57">
        <v>109.8</v>
      </c>
      <c r="FY57">
        <v>68</v>
      </c>
      <c r="GA57" t="s">
        <v>6</v>
      </c>
      <c r="GD57">
        <v>0</v>
      </c>
      <c r="GF57">
        <v>-823871947</v>
      </c>
      <c r="GG57">
        <v>1</v>
      </c>
      <c r="GH57">
        <v>1</v>
      </c>
      <c r="GI57">
        <v>-2</v>
      </c>
      <c r="GJ57">
        <v>0</v>
      </c>
      <c r="GK57">
        <f>ROUND(R57*(S12)/100,2)</f>
        <v>0</v>
      </c>
      <c r="GL57">
        <f t="shared" si="55"/>
        <v>0</v>
      </c>
      <c r="GM57">
        <f t="shared" si="56"/>
        <v>31.85</v>
      </c>
      <c r="GN57">
        <f t="shared" si="57"/>
        <v>31.85</v>
      </c>
      <c r="GO57">
        <f t="shared" si="58"/>
        <v>0</v>
      </c>
      <c r="GP57">
        <f t="shared" si="59"/>
        <v>0</v>
      </c>
      <c r="GR57">
        <v>0</v>
      </c>
      <c r="GS57">
        <v>3</v>
      </c>
      <c r="GT57">
        <v>0</v>
      </c>
      <c r="GU57" t="s">
        <v>6</v>
      </c>
      <c r="GV57">
        <f t="shared" si="60"/>
        <v>0</v>
      </c>
      <c r="GW57">
        <v>1</v>
      </c>
      <c r="GX57">
        <f t="shared" si="61"/>
        <v>0</v>
      </c>
      <c r="HA57">
        <v>0</v>
      </c>
      <c r="HB57">
        <v>0</v>
      </c>
      <c r="IK57">
        <v>0</v>
      </c>
    </row>
    <row r="58" spans="1:255" x14ac:dyDescent="0.2">
      <c r="A58" s="2">
        <v>17</v>
      </c>
      <c r="B58" s="2">
        <v>1</v>
      </c>
      <c r="C58" s="2">
        <f>ROW(SmtRes!A110)</f>
        <v>110</v>
      </c>
      <c r="D58" s="2">
        <f>ROW(EtalonRes!A115)</f>
        <v>115</v>
      </c>
      <c r="E58" s="2" t="s">
        <v>98</v>
      </c>
      <c r="F58" s="2" t="s">
        <v>76</v>
      </c>
      <c r="G58" s="2" t="s">
        <v>99</v>
      </c>
      <c r="H58" s="2" t="s">
        <v>54</v>
      </c>
      <c r="I58" s="2">
        <f>ROUND(13.72+2.94+3.78+1.89,9)</f>
        <v>22.33</v>
      </c>
      <c r="J58" s="2">
        <v>0</v>
      </c>
      <c r="K58" s="2"/>
      <c r="L58" s="2"/>
      <c r="M58" s="2"/>
      <c r="N58" s="2"/>
      <c r="O58" s="2">
        <f t="shared" si="28"/>
        <v>1942.76</v>
      </c>
      <c r="P58" s="2">
        <f t="shared" si="29"/>
        <v>574.33000000000004</v>
      </c>
      <c r="Q58" s="2">
        <f t="shared" si="30"/>
        <v>543</v>
      </c>
      <c r="R58" s="2">
        <f t="shared" si="31"/>
        <v>74.23</v>
      </c>
      <c r="S58" s="2">
        <f t="shared" si="32"/>
        <v>825.43</v>
      </c>
      <c r="T58" s="2">
        <f t="shared" si="33"/>
        <v>0</v>
      </c>
      <c r="U58" s="2">
        <f t="shared" si="34"/>
        <v>83.201579999999993</v>
      </c>
      <c r="V58" s="2">
        <f t="shared" si="35"/>
        <v>6.4059187500000005</v>
      </c>
      <c r="W58" s="2">
        <f t="shared" si="36"/>
        <v>0</v>
      </c>
      <c r="X58" s="2">
        <f t="shared" si="37"/>
        <v>728.72</v>
      </c>
      <c r="Y58" s="2">
        <f t="shared" si="38"/>
        <v>647.76</v>
      </c>
      <c r="Z58" s="2"/>
      <c r="AA58" s="2">
        <v>27703374</v>
      </c>
      <c r="AB58" s="2">
        <f t="shared" si="39"/>
        <v>87.001900000000006</v>
      </c>
      <c r="AC58" s="2">
        <f t="shared" si="62"/>
        <v>25.72</v>
      </c>
      <c r="AD58" s="2">
        <f>ROUND((((((ET58*1.25)*1.35))-(((EU58*1.25)*1.35)))+AE58),6)</f>
        <v>24.316875</v>
      </c>
      <c r="AE58" s="2">
        <f>ROUND((((EU58*1.25)*1.35)),6)</f>
        <v>3.3243749999999999</v>
      </c>
      <c r="AF58" s="2">
        <f>ROUND((((EV58*1.15)*1.35)),6)</f>
        <v>36.965024999999997</v>
      </c>
      <c r="AG58" s="2">
        <f t="shared" si="41"/>
        <v>0</v>
      </c>
      <c r="AH58" s="2">
        <f>(((EW58*1.15)*1.35))</f>
        <v>3.726</v>
      </c>
      <c r="AI58" s="2">
        <f>(((EX58*1.25)*1.35))</f>
        <v>0.28687500000000005</v>
      </c>
      <c r="AJ58" s="2">
        <f t="shared" si="42"/>
        <v>0</v>
      </c>
      <c r="AK58" s="2">
        <v>63.94</v>
      </c>
      <c r="AL58" s="2">
        <v>25.72</v>
      </c>
      <c r="AM58" s="2">
        <v>14.41</v>
      </c>
      <c r="AN58" s="2">
        <v>1.97</v>
      </c>
      <c r="AO58" s="2">
        <v>23.81</v>
      </c>
      <c r="AP58" s="2">
        <v>0</v>
      </c>
      <c r="AQ58" s="2">
        <v>2.4</v>
      </c>
      <c r="AR58" s="2">
        <v>0.17</v>
      </c>
      <c r="AS58" s="2">
        <v>0</v>
      </c>
      <c r="AT58" s="2">
        <v>81</v>
      </c>
      <c r="AU58" s="2">
        <v>72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6</v>
      </c>
      <c r="BE58" s="2" t="s">
        <v>6</v>
      </c>
      <c r="BF58" s="2" t="s">
        <v>6</v>
      </c>
      <c r="BG58" s="2" t="s">
        <v>6</v>
      </c>
      <c r="BH58" s="2">
        <v>0</v>
      </c>
      <c r="BI58" s="2">
        <v>1</v>
      </c>
      <c r="BJ58" s="2" t="s">
        <v>78</v>
      </c>
      <c r="BK58" s="2"/>
      <c r="BL58" s="2"/>
      <c r="BM58" s="2">
        <v>9001</v>
      </c>
      <c r="BN58" s="2">
        <v>0</v>
      </c>
      <c r="BO58" s="2" t="s">
        <v>6</v>
      </c>
      <c r="BP58" s="2">
        <v>0</v>
      </c>
      <c r="BQ58" s="2">
        <v>2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6</v>
      </c>
      <c r="BZ58" s="2">
        <v>90</v>
      </c>
      <c r="CA58" s="2">
        <v>85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705</v>
      </c>
      <c r="CO58" s="2">
        <v>0</v>
      </c>
      <c r="CP58" s="2">
        <f t="shared" si="43"/>
        <v>1942.7599999999998</v>
      </c>
      <c r="CQ58" s="2">
        <f t="shared" si="44"/>
        <v>25.72</v>
      </c>
      <c r="CR58" s="2">
        <f t="shared" si="45"/>
        <v>24.316875</v>
      </c>
      <c r="CS58" s="2">
        <f t="shared" si="46"/>
        <v>3.3243749999999999</v>
      </c>
      <c r="CT58" s="2">
        <f t="shared" si="47"/>
        <v>36.965024999999997</v>
      </c>
      <c r="CU58" s="2">
        <f t="shared" si="48"/>
        <v>0</v>
      </c>
      <c r="CV58" s="2">
        <f t="shared" si="49"/>
        <v>3.726</v>
      </c>
      <c r="CW58" s="2">
        <f t="shared" si="50"/>
        <v>0.28687500000000005</v>
      </c>
      <c r="CX58" s="2">
        <f t="shared" si="51"/>
        <v>0</v>
      </c>
      <c r="CY58" s="2">
        <f t="shared" si="52"/>
        <v>728.7245999999999</v>
      </c>
      <c r="CZ58" s="2">
        <f t="shared" si="53"/>
        <v>647.75519999999995</v>
      </c>
      <c r="DA58" s="2"/>
      <c r="DB58" s="2"/>
      <c r="DC58" s="2" t="s">
        <v>6</v>
      </c>
      <c r="DD58" s="2" t="s">
        <v>6</v>
      </c>
      <c r="DE58" s="2" t="s">
        <v>56</v>
      </c>
      <c r="DF58" s="2" t="s">
        <v>56</v>
      </c>
      <c r="DG58" s="2" t="s">
        <v>57</v>
      </c>
      <c r="DH58" s="2" t="s">
        <v>6</v>
      </c>
      <c r="DI58" s="2" t="s">
        <v>57</v>
      </c>
      <c r="DJ58" s="2" t="s">
        <v>56</v>
      </c>
      <c r="DK58" s="2" t="s">
        <v>6</v>
      </c>
      <c r="DL58" s="2" t="s">
        <v>6</v>
      </c>
      <c r="DM58" s="2" t="s">
        <v>6</v>
      </c>
      <c r="DN58" s="2">
        <v>0</v>
      </c>
      <c r="DO58" s="2">
        <v>0</v>
      </c>
      <c r="DP58" s="2">
        <v>1</v>
      </c>
      <c r="DQ58" s="2">
        <v>1</v>
      </c>
      <c r="DR58" s="2"/>
      <c r="DS58" s="2"/>
      <c r="DT58" s="2"/>
      <c r="DU58" s="2">
        <v>1005</v>
      </c>
      <c r="DV58" s="2" t="s">
        <v>54</v>
      </c>
      <c r="DW58" s="2" t="s">
        <v>54</v>
      </c>
      <c r="DX58" s="2">
        <v>1</v>
      </c>
      <c r="DY58" s="2"/>
      <c r="DZ58" s="2"/>
      <c r="EA58" s="2"/>
      <c r="EB58" s="2"/>
      <c r="EC58" s="2"/>
      <c r="ED58" s="2"/>
      <c r="EE58" s="2">
        <v>27029022</v>
      </c>
      <c r="EF58" s="2">
        <v>2</v>
      </c>
      <c r="EG58" s="2" t="s">
        <v>16</v>
      </c>
      <c r="EH58" s="2">
        <v>0</v>
      </c>
      <c r="EI58" s="2" t="s">
        <v>6</v>
      </c>
      <c r="EJ58" s="2">
        <v>1</v>
      </c>
      <c r="EK58" s="2">
        <v>9001</v>
      </c>
      <c r="EL58" s="2" t="s">
        <v>66</v>
      </c>
      <c r="EM58" s="2" t="s">
        <v>67</v>
      </c>
      <c r="EN58" s="2"/>
      <c r="EO58" s="2" t="s">
        <v>60</v>
      </c>
      <c r="EP58" s="2"/>
      <c r="EQ58" s="2">
        <v>0</v>
      </c>
      <c r="ER58" s="2">
        <v>63.94</v>
      </c>
      <c r="ES58" s="2">
        <v>25.72</v>
      </c>
      <c r="ET58" s="2">
        <v>14.41</v>
      </c>
      <c r="EU58" s="2">
        <v>1.97</v>
      </c>
      <c r="EV58" s="2">
        <v>23.81</v>
      </c>
      <c r="EW58" s="2">
        <v>2.4</v>
      </c>
      <c r="EX58" s="2">
        <v>0.17</v>
      </c>
      <c r="EY58" s="2">
        <v>0</v>
      </c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54"/>
        <v>0</v>
      </c>
      <c r="FS58" s="2">
        <v>0</v>
      </c>
      <c r="FT58" s="2" t="s">
        <v>49</v>
      </c>
      <c r="FU58" s="2" t="s">
        <v>50</v>
      </c>
      <c r="FV58" s="2"/>
      <c r="FW58" s="2"/>
      <c r="FX58" s="2">
        <v>81</v>
      </c>
      <c r="FY58" s="2">
        <v>72.25</v>
      </c>
      <c r="FZ58" s="2"/>
      <c r="GA58" s="2" t="s">
        <v>6</v>
      </c>
      <c r="GB58" s="2"/>
      <c r="GC58" s="2"/>
      <c r="GD58" s="2">
        <v>0</v>
      </c>
      <c r="GE58" s="2"/>
      <c r="GF58" s="2">
        <v>1555078569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55"/>
        <v>0</v>
      </c>
      <c r="GM58" s="2">
        <f t="shared" si="56"/>
        <v>3319.24</v>
      </c>
      <c r="GN58" s="2">
        <f t="shared" si="57"/>
        <v>3319.24</v>
      </c>
      <c r="GO58" s="2">
        <f t="shared" si="58"/>
        <v>0</v>
      </c>
      <c r="GP58" s="2">
        <f t="shared" si="59"/>
        <v>0</v>
      </c>
      <c r="GQ58" s="2"/>
      <c r="GR58" s="2">
        <v>0</v>
      </c>
      <c r="GS58" s="2">
        <v>3</v>
      </c>
      <c r="GT58" s="2">
        <v>0</v>
      </c>
      <c r="GU58" s="2" t="s">
        <v>6</v>
      </c>
      <c r="GV58" s="2">
        <f t="shared" si="60"/>
        <v>0</v>
      </c>
      <c r="GW58" s="2">
        <v>1</v>
      </c>
      <c r="GX58" s="2">
        <f t="shared" si="61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17</v>
      </c>
      <c r="B59">
        <v>1</v>
      </c>
      <c r="C59">
        <f>ROW(SmtRes!A122)</f>
        <v>122</v>
      </c>
      <c r="D59">
        <f>ROW(EtalonRes!A124)</f>
        <v>124</v>
      </c>
      <c r="E59" t="s">
        <v>98</v>
      </c>
      <c r="F59" t="s">
        <v>76</v>
      </c>
      <c r="G59" t="s">
        <v>99</v>
      </c>
      <c r="H59" t="s">
        <v>54</v>
      </c>
      <c r="I59">
        <f>ROUND(13.72+2.94+3.78+1.89,9)</f>
        <v>22.33</v>
      </c>
      <c r="J59">
        <v>0</v>
      </c>
      <c r="O59">
        <f t="shared" si="28"/>
        <v>1942.76</v>
      </c>
      <c r="P59">
        <f t="shared" si="29"/>
        <v>574.33000000000004</v>
      </c>
      <c r="Q59">
        <f t="shared" si="30"/>
        <v>543</v>
      </c>
      <c r="R59">
        <f t="shared" si="31"/>
        <v>74.23</v>
      </c>
      <c r="S59">
        <f t="shared" si="32"/>
        <v>825.43</v>
      </c>
      <c r="T59">
        <f t="shared" si="33"/>
        <v>0</v>
      </c>
      <c r="U59">
        <f t="shared" si="34"/>
        <v>83.201579999999993</v>
      </c>
      <c r="V59">
        <f t="shared" si="35"/>
        <v>6.4059187500000005</v>
      </c>
      <c r="W59">
        <f t="shared" si="36"/>
        <v>0</v>
      </c>
      <c r="X59">
        <f t="shared" si="37"/>
        <v>728.72</v>
      </c>
      <c r="Y59">
        <f t="shared" si="38"/>
        <v>647.76</v>
      </c>
      <c r="AA59">
        <v>27703388</v>
      </c>
      <c r="AB59">
        <f t="shared" si="39"/>
        <v>87.001900000000006</v>
      </c>
      <c r="AC59">
        <f t="shared" si="62"/>
        <v>25.72</v>
      </c>
      <c r="AD59">
        <f>ROUND((((((ET59*1.25)*1.35))-(((EU59*1.25)*1.35)))+AE59),6)</f>
        <v>24.316875</v>
      </c>
      <c r="AE59">
        <f>ROUND((((EU59*1.25)*1.35)),6)</f>
        <v>3.3243749999999999</v>
      </c>
      <c r="AF59">
        <f>ROUND((((EV59*1.15)*1.35)),6)</f>
        <v>36.965024999999997</v>
      </c>
      <c r="AG59">
        <f t="shared" si="41"/>
        <v>0</v>
      </c>
      <c r="AH59">
        <f>(((EW59*1.15)*1.35))</f>
        <v>3.726</v>
      </c>
      <c r="AI59">
        <f>(((EX59*1.25)*1.35))</f>
        <v>0.28687500000000005</v>
      </c>
      <c r="AJ59">
        <f t="shared" si="42"/>
        <v>0</v>
      </c>
      <c r="AK59">
        <v>63.94</v>
      </c>
      <c r="AL59">
        <v>25.72</v>
      </c>
      <c r="AM59">
        <v>14.41</v>
      </c>
      <c r="AN59">
        <v>1.97</v>
      </c>
      <c r="AO59">
        <v>23.81</v>
      </c>
      <c r="AP59">
        <v>0</v>
      </c>
      <c r="AQ59">
        <v>2.4</v>
      </c>
      <c r="AR59">
        <v>0.17</v>
      </c>
      <c r="AS59">
        <v>0</v>
      </c>
      <c r="AT59">
        <v>81</v>
      </c>
      <c r="AU59">
        <v>72</v>
      </c>
      <c r="AV59">
        <v>1</v>
      </c>
      <c r="AW59">
        <v>1</v>
      </c>
      <c r="AZ59">
        <v>1</v>
      </c>
      <c r="BA59">
        <v>1</v>
      </c>
      <c r="BB59">
        <v>1</v>
      </c>
      <c r="BC59">
        <v>1</v>
      </c>
      <c r="BD59" t="s">
        <v>6</v>
      </c>
      <c r="BE59" t="s">
        <v>6</v>
      </c>
      <c r="BF59" t="s">
        <v>6</v>
      </c>
      <c r="BG59" t="s">
        <v>6</v>
      </c>
      <c r="BH59">
        <v>0</v>
      </c>
      <c r="BI59">
        <v>1</v>
      </c>
      <c r="BJ59" t="s">
        <v>78</v>
      </c>
      <c r="BM59">
        <v>9001</v>
      </c>
      <c r="BN59">
        <v>0</v>
      </c>
      <c r="BO59" t="s">
        <v>6</v>
      </c>
      <c r="BP59">
        <v>0</v>
      </c>
      <c r="BQ59">
        <v>2</v>
      </c>
      <c r="BR59">
        <v>0</v>
      </c>
      <c r="BS59">
        <v>1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6</v>
      </c>
      <c r="BZ59">
        <v>90</v>
      </c>
      <c r="CA59">
        <v>85</v>
      </c>
      <c r="CF59">
        <v>0</v>
      </c>
      <c r="CG59">
        <v>0</v>
      </c>
      <c r="CM59">
        <v>0</v>
      </c>
      <c r="CN59" t="s">
        <v>705</v>
      </c>
      <c r="CO59">
        <v>0</v>
      </c>
      <c r="CP59">
        <f t="shared" si="43"/>
        <v>1942.7599999999998</v>
      </c>
      <c r="CQ59">
        <f t="shared" si="44"/>
        <v>25.72</v>
      </c>
      <c r="CR59">
        <f t="shared" si="45"/>
        <v>24.316875</v>
      </c>
      <c r="CS59">
        <f t="shared" si="46"/>
        <v>3.3243749999999999</v>
      </c>
      <c r="CT59">
        <f t="shared" si="47"/>
        <v>36.965024999999997</v>
      </c>
      <c r="CU59">
        <f t="shared" si="48"/>
        <v>0</v>
      </c>
      <c r="CV59">
        <f t="shared" si="49"/>
        <v>3.726</v>
      </c>
      <c r="CW59">
        <f t="shared" si="50"/>
        <v>0.28687500000000005</v>
      </c>
      <c r="CX59">
        <f t="shared" si="51"/>
        <v>0</v>
      </c>
      <c r="CY59">
        <f t="shared" si="52"/>
        <v>728.7245999999999</v>
      </c>
      <c r="CZ59">
        <f t="shared" si="53"/>
        <v>647.75519999999995</v>
      </c>
      <c r="DC59" t="s">
        <v>6</v>
      </c>
      <c r="DD59" t="s">
        <v>6</v>
      </c>
      <c r="DE59" t="s">
        <v>56</v>
      </c>
      <c r="DF59" t="s">
        <v>56</v>
      </c>
      <c r="DG59" t="s">
        <v>57</v>
      </c>
      <c r="DH59" t="s">
        <v>6</v>
      </c>
      <c r="DI59" t="s">
        <v>57</v>
      </c>
      <c r="DJ59" t="s">
        <v>56</v>
      </c>
      <c r="DK59" t="s">
        <v>6</v>
      </c>
      <c r="DL59" t="s">
        <v>6</v>
      </c>
      <c r="DM59" t="s">
        <v>6</v>
      </c>
      <c r="DN59">
        <v>0</v>
      </c>
      <c r="DO59">
        <v>0</v>
      </c>
      <c r="DP59">
        <v>1</v>
      </c>
      <c r="DQ59">
        <v>1</v>
      </c>
      <c r="DU59">
        <v>1005</v>
      </c>
      <c r="DV59" t="s">
        <v>54</v>
      </c>
      <c r="DW59" t="s">
        <v>54</v>
      </c>
      <c r="DX59">
        <v>1</v>
      </c>
      <c r="EE59">
        <v>27029022</v>
      </c>
      <c r="EF59">
        <v>2</v>
      </c>
      <c r="EG59" t="s">
        <v>16</v>
      </c>
      <c r="EH59">
        <v>0</v>
      </c>
      <c r="EI59" t="s">
        <v>6</v>
      </c>
      <c r="EJ59">
        <v>1</v>
      </c>
      <c r="EK59">
        <v>9001</v>
      </c>
      <c r="EL59" t="s">
        <v>66</v>
      </c>
      <c r="EM59" t="s">
        <v>67</v>
      </c>
      <c r="EO59" t="s">
        <v>60</v>
      </c>
      <c r="EQ59">
        <v>0</v>
      </c>
      <c r="ER59">
        <v>63.94</v>
      </c>
      <c r="ES59">
        <v>25.72</v>
      </c>
      <c r="ET59">
        <v>14.41</v>
      </c>
      <c r="EU59">
        <v>1.97</v>
      </c>
      <c r="EV59">
        <v>23.81</v>
      </c>
      <c r="EW59">
        <v>2.4</v>
      </c>
      <c r="EX59">
        <v>0.17</v>
      </c>
      <c r="EY59">
        <v>0</v>
      </c>
      <c r="FQ59">
        <v>0</v>
      </c>
      <c r="FR59">
        <f t="shared" si="54"/>
        <v>0</v>
      </c>
      <c r="FS59">
        <v>0</v>
      </c>
      <c r="FT59" t="s">
        <v>49</v>
      </c>
      <c r="FU59" t="s">
        <v>50</v>
      </c>
      <c r="FX59">
        <v>81</v>
      </c>
      <c r="FY59">
        <v>72.25</v>
      </c>
      <c r="GA59" t="s">
        <v>6</v>
      </c>
      <c r="GD59">
        <v>0</v>
      </c>
      <c r="GF59">
        <v>1555078569</v>
      </c>
      <c r="GG59">
        <v>1</v>
      </c>
      <c r="GH59">
        <v>1</v>
      </c>
      <c r="GI59">
        <v>-2</v>
      </c>
      <c r="GJ59">
        <v>0</v>
      </c>
      <c r="GK59">
        <f>ROUND(R59*(S12)/100,2)</f>
        <v>0</v>
      </c>
      <c r="GL59">
        <f t="shared" si="55"/>
        <v>0</v>
      </c>
      <c r="GM59">
        <f t="shared" si="56"/>
        <v>3319.24</v>
      </c>
      <c r="GN59">
        <f t="shared" si="57"/>
        <v>3319.24</v>
      </c>
      <c r="GO59">
        <f t="shared" si="58"/>
        <v>0</v>
      </c>
      <c r="GP59">
        <f t="shared" si="59"/>
        <v>0</v>
      </c>
      <c r="GR59">
        <v>0</v>
      </c>
      <c r="GS59">
        <v>3</v>
      </c>
      <c r="GT59">
        <v>0</v>
      </c>
      <c r="GU59" t="s">
        <v>6</v>
      </c>
      <c r="GV59">
        <f t="shared" si="60"/>
        <v>0</v>
      </c>
      <c r="GW59">
        <v>1</v>
      </c>
      <c r="GX59">
        <f t="shared" si="61"/>
        <v>0</v>
      </c>
      <c r="HA59">
        <v>0</v>
      </c>
      <c r="HB59">
        <v>0</v>
      </c>
      <c r="IK59">
        <v>0</v>
      </c>
    </row>
    <row r="60" spans="1:255" x14ac:dyDescent="0.2">
      <c r="A60" s="2">
        <v>18</v>
      </c>
      <c r="B60" s="2">
        <v>1</v>
      </c>
      <c r="C60" s="2">
        <v>105</v>
      </c>
      <c r="D60" s="2"/>
      <c r="E60" s="2" t="s">
        <v>100</v>
      </c>
      <c r="F60" s="2" t="s">
        <v>101</v>
      </c>
      <c r="G60" s="2" t="s">
        <v>102</v>
      </c>
      <c r="H60" s="2" t="s">
        <v>103</v>
      </c>
      <c r="I60" s="2">
        <f>I58*J60</f>
        <v>3</v>
      </c>
      <c r="J60" s="2">
        <v>0.13434841021047919</v>
      </c>
      <c r="K60" s="2"/>
      <c r="L60" s="2"/>
      <c r="M60" s="2"/>
      <c r="N60" s="2"/>
      <c r="O60" s="2">
        <f t="shared" si="28"/>
        <v>284.04000000000002</v>
      </c>
      <c r="P60" s="2">
        <f t="shared" si="29"/>
        <v>284.04000000000002</v>
      </c>
      <c r="Q60" s="2">
        <f t="shared" si="30"/>
        <v>0</v>
      </c>
      <c r="R60" s="2">
        <f t="shared" si="31"/>
        <v>0</v>
      </c>
      <c r="S60" s="2">
        <f t="shared" si="32"/>
        <v>0</v>
      </c>
      <c r="T60" s="2">
        <f t="shared" si="33"/>
        <v>0</v>
      </c>
      <c r="U60" s="2">
        <f t="shared" si="34"/>
        <v>0</v>
      </c>
      <c r="V60" s="2">
        <f t="shared" si="35"/>
        <v>0</v>
      </c>
      <c r="W60" s="2">
        <f t="shared" si="36"/>
        <v>0</v>
      </c>
      <c r="X60" s="2">
        <f t="shared" si="37"/>
        <v>0</v>
      </c>
      <c r="Y60" s="2">
        <f t="shared" si="38"/>
        <v>0</v>
      </c>
      <c r="Z60" s="2"/>
      <c r="AA60" s="2">
        <v>27703374</v>
      </c>
      <c r="AB60" s="2">
        <f t="shared" si="39"/>
        <v>94.68</v>
      </c>
      <c r="AC60" s="2">
        <f t="shared" si="62"/>
        <v>94.68</v>
      </c>
      <c r="AD60" s="2">
        <f t="shared" ref="AD60:AD69" si="65">ROUND((((ET60)-(EU60))+AE60),6)</f>
        <v>0</v>
      </c>
      <c r="AE60" s="2">
        <f t="shared" ref="AE60:AE69" si="66">ROUND((EU60),6)</f>
        <v>0</v>
      </c>
      <c r="AF60" s="2">
        <f t="shared" ref="AF60:AF69" si="67">ROUND((EV60),6)</f>
        <v>0</v>
      </c>
      <c r="AG60" s="2">
        <f t="shared" si="41"/>
        <v>0</v>
      </c>
      <c r="AH60" s="2">
        <f t="shared" ref="AH60:AH69" si="68">(EW60)</f>
        <v>0</v>
      </c>
      <c r="AI60" s="2">
        <f t="shared" ref="AI60:AI69" si="69">(EX60)</f>
        <v>0</v>
      </c>
      <c r="AJ60" s="2">
        <f t="shared" si="42"/>
        <v>0</v>
      </c>
      <c r="AK60" s="2">
        <v>94.68</v>
      </c>
      <c r="AL60" s="2">
        <v>94.68</v>
      </c>
      <c r="AM60" s="2">
        <v>0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81</v>
      </c>
      <c r="AU60" s="2">
        <v>72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6</v>
      </c>
      <c r="BE60" s="2" t="s">
        <v>6</v>
      </c>
      <c r="BF60" s="2" t="s">
        <v>6</v>
      </c>
      <c r="BG60" s="2" t="s">
        <v>6</v>
      </c>
      <c r="BH60" s="2">
        <v>3</v>
      </c>
      <c r="BI60" s="2">
        <v>1</v>
      </c>
      <c r="BJ60" s="2" t="s">
        <v>104</v>
      </c>
      <c r="BK60" s="2"/>
      <c r="BL60" s="2"/>
      <c r="BM60" s="2">
        <v>9001</v>
      </c>
      <c r="BN60" s="2">
        <v>0</v>
      </c>
      <c r="BO60" s="2" t="s">
        <v>6</v>
      </c>
      <c r="BP60" s="2">
        <v>0</v>
      </c>
      <c r="BQ60" s="2">
        <v>2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6</v>
      </c>
      <c r="BZ60" s="2">
        <v>90</v>
      </c>
      <c r="CA60" s="2">
        <v>85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6</v>
      </c>
      <c r="CO60" s="2">
        <v>0</v>
      </c>
      <c r="CP60" s="2">
        <f t="shared" si="43"/>
        <v>284.04000000000002</v>
      </c>
      <c r="CQ60" s="2">
        <f t="shared" si="44"/>
        <v>94.68</v>
      </c>
      <c r="CR60" s="2">
        <f t="shared" si="45"/>
        <v>0</v>
      </c>
      <c r="CS60" s="2">
        <f t="shared" si="46"/>
        <v>0</v>
      </c>
      <c r="CT60" s="2">
        <f t="shared" si="47"/>
        <v>0</v>
      </c>
      <c r="CU60" s="2">
        <f t="shared" si="48"/>
        <v>0</v>
      </c>
      <c r="CV60" s="2">
        <f t="shared" si="49"/>
        <v>0</v>
      </c>
      <c r="CW60" s="2">
        <f t="shared" si="50"/>
        <v>0</v>
      </c>
      <c r="CX60" s="2">
        <f t="shared" si="51"/>
        <v>0</v>
      </c>
      <c r="CY60" s="2">
        <f t="shared" si="52"/>
        <v>0</v>
      </c>
      <c r="CZ60" s="2">
        <f t="shared" si="53"/>
        <v>0</v>
      </c>
      <c r="DA60" s="2"/>
      <c r="DB60" s="2"/>
      <c r="DC60" s="2" t="s">
        <v>6</v>
      </c>
      <c r="DD60" s="2" t="s">
        <v>6</v>
      </c>
      <c r="DE60" s="2" t="s">
        <v>6</v>
      </c>
      <c r="DF60" s="2" t="s">
        <v>6</v>
      </c>
      <c r="DG60" s="2" t="s">
        <v>6</v>
      </c>
      <c r="DH60" s="2" t="s">
        <v>6</v>
      </c>
      <c r="DI60" s="2" t="s">
        <v>6</v>
      </c>
      <c r="DJ60" s="2" t="s">
        <v>6</v>
      </c>
      <c r="DK60" s="2" t="s">
        <v>6</v>
      </c>
      <c r="DL60" s="2" t="s">
        <v>6</v>
      </c>
      <c r="DM60" s="2" t="s">
        <v>6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1013</v>
      </c>
      <c r="DV60" s="2" t="s">
        <v>103</v>
      </c>
      <c r="DW60" s="2" t="s">
        <v>103</v>
      </c>
      <c r="DX60" s="2">
        <v>1</v>
      </c>
      <c r="DY60" s="2"/>
      <c r="DZ60" s="2"/>
      <c r="EA60" s="2"/>
      <c r="EB60" s="2"/>
      <c r="EC60" s="2"/>
      <c r="ED60" s="2"/>
      <c r="EE60" s="2">
        <v>27029022</v>
      </c>
      <c r="EF60" s="2">
        <v>2</v>
      </c>
      <c r="EG60" s="2" t="s">
        <v>16</v>
      </c>
      <c r="EH60" s="2">
        <v>0</v>
      </c>
      <c r="EI60" s="2" t="s">
        <v>6</v>
      </c>
      <c r="EJ60" s="2">
        <v>1</v>
      </c>
      <c r="EK60" s="2">
        <v>9001</v>
      </c>
      <c r="EL60" s="2" t="s">
        <v>66</v>
      </c>
      <c r="EM60" s="2" t="s">
        <v>67</v>
      </c>
      <c r="EN60" s="2"/>
      <c r="EO60" s="2" t="s">
        <v>6</v>
      </c>
      <c r="EP60" s="2"/>
      <c r="EQ60" s="2">
        <v>0</v>
      </c>
      <c r="ER60" s="2">
        <v>94.68</v>
      </c>
      <c r="ES60" s="2">
        <v>94.68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si="54"/>
        <v>0</v>
      </c>
      <c r="FS60" s="2">
        <v>0</v>
      </c>
      <c r="FT60" s="2" t="s">
        <v>49</v>
      </c>
      <c r="FU60" s="2" t="s">
        <v>50</v>
      </c>
      <c r="FV60" s="2"/>
      <c r="FW60" s="2"/>
      <c r="FX60" s="2">
        <v>81</v>
      </c>
      <c r="FY60" s="2">
        <v>72.25</v>
      </c>
      <c r="FZ60" s="2"/>
      <c r="GA60" s="2" t="s">
        <v>6</v>
      </c>
      <c r="GB60" s="2"/>
      <c r="GC60" s="2"/>
      <c r="GD60" s="2">
        <v>0</v>
      </c>
      <c r="GE60" s="2"/>
      <c r="GF60" s="2">
        <v>1882669443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si="55"/>
        <v>0</v>
      </c>
      <c r="GM60" s="2">
        <f t="shared" si="56"/>
        <v>284.04000000000002</v>
      </c>
      <c r="GN60" s="2">
        <f t="shared" si="57"/>
        <v>284.04000000000002</v>
      </c>
      <c r="GO60" s="2">
        <f t="shared" si="58"/>
        <v>0</v>
      </c>
      <c r="GP60" s="2">
        <f t="shared" si="59"/>
        <v>0</v>
      </c>
      <c r="GQ60" s="2"/>
      <c r="GR60" s="2">
        <v>0</v>
      </c>
      <c r="GS60" s="2">
        <v>3</v>
      </c>
      <c r="GT60" s="2">
        <v>0</v>
      </c>
      <c r="GU60" s="2" t="s">
        <v>6</v>
      </c>
      <c r="GV60" s="2">
        <f t="shared" si="60"/>
        <v>0</v>
      </c>
      <c r="GW60" s="2">
        <v>1</v>
      </c>
      <c r="GX60" s="2">
        <f t="shared" si="61"/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18</v>
      </c>
      <c r="B61">
        <v>1</v>
      </c>
      <c r="C61">
        <v>117</v>
      </c>
      <c r="E61" t="s">
        <v>100</v>
      </c>
      <c r="F61" t="s">
        <v>101</v>
      </c>
      <c r="G61" t="s">
        <v>102</v>
      </c>
      <c r="H61" t="s">
        <v>103</v>
      </c>
      <c r="I61">
        <f>I59*J61</f>
        <v>3</v>
      </c>
      <c r="J61">
        <v>0.13434841021047919</v>
      </c>
      <c r="O61">
        <f t="shared" si="28"/>
        <v>284.04000000000002</v>
      </c>
      <c r="P61">
        <f t="shared" si="29"/>
        <v>284.04000000000002</v>
      </c>
      <c r="Q61">
        <f t="shared" si="30"/>
        <v>0</v>
      </c>
      <c r="R61">
        <f t="shared" si="31"/>
        <v>0</v>
      </c>
      <c r="S61">
        <f t="shared" si="32"/>
        <v>0</v>
      </c>
      <c r="T61">
        <f t="shared" si="33"/>
        <v>0</v>
      </c>
      <c r="U61">
        <f t="shared" si="34"/>
        <v>0</v>
      </c>
      <c r="V61">
        <f t="shared" si="35"/>
        <v>0</v>
      </c>
      <c r="W61">
        <f t="shared" si="36"/>
        <v>0</v>
      </c>
      <c r="X61">
        <f t="shared" si="37"/>
        <v>0</v>
      </c>
      <c r="Y61">
        <f t="shared" si="38"/>
        <v>0</v>
      </c>
      <c r="AA61">
        <v>27703388</v>
      </c>
      <c r="AB61">
        <f t="shared" si="39"/>
        <v>94.68</v>
      </c>
      <c r="AC61">
        <f t="shared" si="62"/>
        <v>94.68</v>
      </c>
      <c r="AD61">
        <f t="shared" si="65"/>
        <v>0</v>
      </c>
      <c r="AE61">
        <f t="shared" si="66"/>
        <v>0</v>
      </c>
      <c r="AF61">
        <f t="shared" si="67"/>
        <v>0</v>
      </c>
      <c r="AG61">
        <f t="shared" si="41"/>
        <v>0</v>
      </c>
      <c r="AH61">
        <f t="shared" si="68"/>
        <v>0</v>
      </c>
      <c r="AI61">
        <f t="shared" si="69"/>
        <v>0</v>
      </c>
      <c r="AJ61">
        <f t="shared" si="42"/>
        <v>0</v>
      </c>
      <c r="AK61">
        <v>94.68</v>
      </c>
      <c r="AL61">
        <v>94.68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81</v>
      </c>
      <c r="AU61">
        <v>72</v>
      </c>
      <c r="AV61">
        <v>1</v>
      </c>
      <c r="AW61">
        <v>1</v>
      </c>
      <c r="AZ61">
        <v>1</v>
      </c>
      <c r="BA61">
        <v>1</v>
      </c>
      <c r="BB61">
        <v>1</v>
      </c>
      <c r="BC61">
        <v>1</v>
      </c>
      <c r="BD61" t="s">
        <v>6</v>
      </c>
      <c r="BE61" t="s">
        <v>6</v>
      </c>
      <c r="BF61" t="s">
        <v>6</v>
      </c>
      <c r="BG61" t="s">
        <v>6</v>
      </c>
      <c r="BH61">
        <v>3</v>
      </c>
      <c r="BI61">
        <v>1</v>
      </c>
      <c r="BJ61" t="s">
        <v>104</v>
      </c>
      <c r="BM61">
        <v>9001</v>
      </c>
      <c r="BN61">
        <v>0</v>
      </c>
      <c r="BO61" t="s">
        <v>6</v>
      </c>
      <c r="BP61">
        <v>0</v>
      </c>
      <c r="BQ61">
        <v>2</v>
      </c>
      <c r="BR61">
        <v>0</v>
      </c>
      <c r="BS61">
        <v>1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6</v>
      </c>
      <c r="BZ61">
        <v>90</v>
      </c>
      <c r="CA61">
        <v>85</v>
      </c>
      <c r="CF61">
        <v>0</v>
      </c>
      <c r="CG61">
        <v>0</v>
      </c>
      <c r="CM61">
        <v>0</v>
      </c>
      <c r="CN61" t="s">
        <v>6</v>
      </c>
      <c r="CO61">
        <v>0</v>
      </c>
      <c r="CP61">
        <f t="shared" si="43"/>
        <v>284.04000000000002</v>
      </c>
      <c r="CQ61">
        <f t="shared" si="44"/>
        <v>94.68</v>
      </c>
      <c r="CR61">
        <f t="shared" si="45"/>
        <v>0</v>
      </c>
      <c r="CS61">
        <f t="shared" si="46"/>
        <v>0</v>
      </c>
      <c r="CT61">
        <f t="shared" si="47"/>
        <v>0</v>
      </c>
      <c r="CU61">
        <f t="shared" si="48"/>
        <v>0</v>
      </c>
      <c r="CV61">
        <f t="shared" si="49"/>
        <v>0</v>
      </c>
      <c r="CW61">
        <f t="shared" si="50"/>
        <v>0</v>
      </c>
      <c r="CX61">
        <f t="shared" si="51"/>
        <v>0</v>
      </c>
      <c r="CY61">
        <f t="shared" si="52"/>
        <v>0</v>
      </c>
      <c r="CZ61">
        <f t="shared" si="53"/>
        <v>0</v>
      </c>
      <c r="DC61" t="s">
        <v>6</v>
      </c>
      <c r="DD61" t="s">
        <v>6</v>
      </c>
      <c r="DE61" t="s">
        <v>6</v>
      </c>
      <c r="DF61" t="s">
        <v>6</v>
      </c>
      <c r="DG61" t="s">
        <v>6</v>
      </c>
      <c r="DH61" t="s">
        <v>6</v>
      </c>
      <c r="DI61" t="s">
        <v>6</v>
      </c>
      <c r="DJ61" t="s">
        <v>6</v>
      </c>
      <c r="DK61" t="s">
        <v>6</v>
      </c>
      <c r="DL61" t="s">
        <v>6</v>
      </c>
      <c r="DM61" t="s">
        <v>6</v>
      </c>
      <c r="DN61">
        <v>0</v>
      </c>
      <c r="DO61">
        <v>0</v>
      </c>
      <c r="DP61">
        <v>1</v>
      </c>
      <c r="DQ61">
        <v>1</v>
      </c>
      <c r="DU61">
        <v>1013</v>
      </c>
      <c r="DV61" t="s">
        <v>103</v>
      </c>
      <c r="DW61" t="s">
        <v>103</v>
      </c>
      <c r="DX61">
        <v>1</v>
      </c>
      <c r="EE61">
        <v>27029022</v>
      </c>
      <c r="EF61">
        <v>2</v>
      </c>
      <c r="EG61" t="s">
        <v>16</v>
      </c>
      <c r="EH61">
        <v>0</v>
      </c>
      <c r="EI61" t="s">
        <v>6</v>
      </c>
      <c r="EJ61">
        <v>1</v>
      </c>
      <c r="EK61">
        <v>9001</v>
      </c>
      <c r="EL61" t="s">
        <v>66</v>
      </c>
      <c r="EM61" t="s">
        <v>67</v>
      </c>
      <c r="EO61" t="s">
        <v>6</v>
      </c>
      <c r="EQ61">
        <v>0</v>
      </c>
      <c r="ER61">
        <v>94.68</v>
      </c>
      <c r="ES61">
        <v>94.68</v>
      </c>
      <c r="ET61">
        <v>0</v>
      </c>
      <c r="EU61">
        <v>0</v>
      </c>
      <c r="EV61">
        <v>0</v>
      </c>
      <c r="EW61">
        <v>0</v>
      </c>
      <c r="EX61">
        <v>0</v>
      </c>
      <c r="FQ61">
        <v>0</v>
      </c>
      <c r="FR61">
        <f t="shared" si="54"/>
        <v>0</v>
      </c>
      <c r="FS61">
        <v>0</v>
      </c>
      <c r="FT61" t="s">
        <v>49</v>
      </c>
      <c r="FU61" t="s">
        <v>50</v>
      </c>
      <c r="FX61">
        <v>81</v>
      </c>
      <c r="FY61">
        <v>72.25</v>
      </c>
      <c r="GA61" t="s">
        <v>6</v>
      </c>
      <c r="GD61">
        <v>0</v>
      </c>
      <c r="GF61">
        <v>1882669443</v>
      </c>
      <c r="GG61">
        <v>1</v>
      </c>
      <c r="GH61">
        <v>1</v>
      </c>
      <c r="GI61">
        <v>-2</v>
      </c>
      <c r="GJ61">
        <v>0</v>
      </c>
      <c r="GK61">
        <f>ROUND(R61*(S12)/100,2)</f>
        <v>0</v>
      </c>
      <c r="GL61">
        <f t="shared" si="55"/>
        <v>0</v>
      </c>
      <c r="GM61">
        <f t="shared" si="56"/>
        <v>284.04000000000002</v>
      </c>
      <c r="GN61">
        <f t="shared" si="57"/>
        <v>284.04000000000002</v>
      </c>
      <c r="GO61">
        <f t="shared" si="58"/>
        <v>0</v>
      </c>
      <c r="GP61">
        <f t="shared" si="59"/>
        <v>0</v>
      </c>
      <c r="GR61">
        <v>0</v>
      </c>
      <c r="GS61">
        <v>3</v>
      </c>
      <c r="GT61">
        <v>0</v>
      </c>
      <c r="GU61" t="s">
        <v>6</v>
      </c>
      <c r="GV61">
        <f t="shared" si="60"/>
        <v>0</v>
      </c>
      <c r="GW61">
        <v>1</v>
      </c>
      <c r="GX61">
        <f t="shared" si="61"/>
        <v>0</v>
      </c>
      <c r="HA61">
        <v>0</v>
      </c>
      <c r="HB61">
        <v>0</v>
      </c>
      <c r="IK61">
        <v>0</v>
      </c>
    </row>
    <row r="62" spans="1:255" x14ac:dyDescent="0.2">
      <c r="A62" s="2">
        <v>18</v>
      </c>
      <c r="B62" s="2">
        <v>1</v>
      </c>
      <c r="C62" s="2">
        <v>104</v>
      </c>
      <c r="D62" s="2"/>
      <c r="E62" s="2" t="s">
        <v>105</v>
      </c>
      <c r="F62" s="2" t="s">
        <v>106</v>
      </c>
      <c r="G62" s="2" t="s">
        <v>107</v>
      </c>
      <c r="H62" s="2" t="s">
        <v>103</v>
      </c>
      <c r="I62" s="2">
        <f>I58*J62</f>
        <v>5</v>
      </c>
      <c r="J62" s="2">
        <v>0.2239140170174653</v>
      </c>
      <c r="K62" s="2"/>
      <c r="L62" s="2"/>
      <c r="M62" s="2"/>
      <c r="N62" s="2"/>
      <c r="O62" s="2">
        <f t="shared" si="28"/>
        <v>473.4</v>
      </c>
      <c r="P62" s="2">
        <f t="shared" si="29"/>
        <v>473.4</v>
      </c>
      <c r="Q62" s="2">
        <f t="shared" si="30"/>
        <v>0</v>
      </c>
      <c r="R62" s="2">
        <f t="shared" si="31"/>
        <v>0</v>
      </c>
      <c r="S62" s="2">
        <f t="shared" si="32"/>
        <v>0</v>
      </c>
      <c r="T62" s="2">
        <f t="shared" si="33"/>
        <v>0</v>
      </c>
      <c r="U62" s="2">
        <f t="shared" si="34"/>
        <v>0</v>
      </c>
      <c r="V62" s="2">
        <f t="shared" si="35"/>
        <v>0</v>
      </c>
      <c r="W62" s="2">
        <f t="shared" si="36"/>
        <v>0</v>
      </c>
      <c r="X62" s="2">
        <f t="shared" si="37"/>
        <v>0</v>
      </c>
      <c r="Y62" s="2">
        <f t="shared" si="38"/>
        <v>0</v>
      </c>
      <c r="Z62" s="2"/>
      <c r="AA62" s="2">
        <v>27703374</v>
      </c>
      <c r="AB62" s="2">
        <f t="shared" si="39"/>
        <v>94.68</v>
      </c>
      <c r="AC62" s="2">
        <f t="shared" si="62"/>
        <v>94.68</v>
      </c>
      <c r="AD62" s="2">
        <f t="shared" si="65"/>
        <v>0</v>
      </c>
      <c r="AE62" s="2">
        <f t="shared" si="66"/>
        <v>0</v>
      </c>
      <c r="AF62" s="2">
        <f t="shared" si="67"/>
        <v>0</v>
      </c>
      <c r="AG62" s="2">
        <f t="shared" si="41"/>
        <v>0</v>
      </c>
      <c r="AH62" s="2">
        <f t="shared" si="68"/>
        <v>0</v>
      </c>
      <c r="AI62" s="2">
        <f t="shared" si="69"/>
        <v>0</v>
      </c>
      <c r="AJ62" s="2">
        <f t="shared" si="42"/>
        <v>0</v>
      </c>
      <c r="AK62" s="2">
        <v>94.68</v>
      </c>
      <c r="AL62" s="2">
        <v>94.68</v>
      </c>
      <c r="AM62" s="2">
        <v>0</v>
      </c>
      <c r="AN62" s="2">
        <v>0</v>
      </c>
      <c r="AO62" s="2">
        <v>0</v>
      </c>
      <c r="AP62" s="2">
        <v>0</v>
      </c>
      <c r="AQ62" s="2">
        <v>0</v>
      </c>
      <c r="AR62" s="2">
        <v>0</v>
      </c>
      <c r="AS62" s="2">
        <v>0</v>
      </c>
      <c r="AT62" s="2">
        <v>81</v>
      </c>
      <c r="AU62" s="2">
        <v>72</v>
      </c>
      <c r="AV62" s="2">
        <v>1</v>
      </c>
      <c r="AW62" s="2">
        <v>1</v>
      </c>
      <c r="AX62" s="2"/>
      <c r="AY62" s="2"/>
      <c r="AZ62" s="2">
        <v>1</v>
      </c>
      <c r="BA62" s="2">
        <v>1</v>
      </c>
      <c r="BB62" s="2">
        <v>1</v>
      </c>
      <c r="BC62" s="2">
        <v>1</v>
      </c>
      <c r="BD62" s="2" t="s">
        <v>6</v>
      </c>
      <c r="BE62" s="2" t="s">
        <v>6</v>
      </c>
      <c r="BF62" s="2" t="s">
        <v>6</v>
      </c>
      <c r="BG62" s="2" t="s">
        <v>6</v>
      </c>
      <c r="BH62" s="2">
        <v>3</v>
      </c>
      <c r="BI62" s="2">
        <v>1</v>
      </c>
      <c r="BJ62" s="2" t="s">
        <v>108</v>
      </c>
      <c r="BK62" s="2"/>
      <c r="BL62" s="2"/>
      <c r="BM62" s="2">
        <v>9001</v>
      </c>
      <c r="BN62" s="2">
        <v>0</v>
      </c>
      <c r="BO62" s="2" t="s">
        <v>6</v>
      </c>
      <c r="BP62" s="2">
        <v>0</v>
      </c>
      <c r="BQ62" s="2">
        <v>2</v>
      </c>
      <c r="BR62" s="2">
        <v>0</v>
      </c>
      <c r="BS62" s="2">
        <v>1</v>
      </c>
      <c r="BT62" s="2">
        <v>1</v>
      </c>
      <c r="BU62" s="2">
        <v>1</v>
      </c>
      <c r="BV62" s="2">
        <v>1</v>
      </c>
      <c r="BW62" s="2">
        <v>1</v>
      </c>
      <c r="BX62" s="2">
        <v>1</v>
      </c>
      <c r="BY62" s="2" t="s">
        <v>6</v>
      </c>
      <c r="BZ62" s="2">
        <v>90</v>
      </c>
      <c r="CA62" s="2">
        <v>85</v>
      </c>
      <c r="CB62" s="2"/>
      <c r="CC62" s="2"/>
      <c r="CD62" s="2"/>
      <c r="CE62" s="2"/>
      <c r="CF62" s="2">
        <v>0</v>
      </c>
      <c r="CG62" s="2">
        <v>0</v>
      </c>
      <c r="CH62" s="2"/>
      <c r="CI62" s="2"/>
      <c r="CJ62" s="2"/>
      <c r="CK62" s="2"/>
      <c r="CL62" s="2"/>
      <c r="CM62" s="2">
        <v>0</v>
      </c>
      <c r="CN62" s="2" t="s">
        <v>6</v>
      </c>
      <c r="CO62" s="2">
        <v>0</v>
      </c>
      <c r="CP62" s="2">
        <f t="shared" si="43"/>
        <v>473.4</v>
      </c>
      <c r="CQ62" s="2">
        <f t="shared" si="44"/>
        <v>94.68</v>
      </c>
      <c r="CR62" s="2">
        <f t="shared" si="45"/>
        <v>0</v>
      </c>
      <c r="CS62" s="2">
        <f t="shared" si="46"/>
        <v>0</v>
      </c>
      <c r="CT62" s="2">
        <f t="shared" si="47"/>
        <v>0</v>
      </c>
      <c r="CU62" s="2">
        <f t="shared" si="48"/>
        <v>0</v>
      </c>
      <c r="CV62" s="2">
        <f t="shared" si="49"/>
        <v>0</v>
      </c>
      <c r="CW62" s="2">
        <f t="shared" si="50"/>
        <v>0</v>
      </c>
      <c r="CX62" s="2">
        <f t="shared" si="51"/>
        <v>0</v>
      </c>
      <c r="CY62" s="2">
        <f t="shared" si="52"/>
        <v>0</v>
      </c>
      <c r="CZ62" s="2">
        <f t="shared" si="53"/>
        <v>0</v>
      </c>
      <c r="DA62" s="2"/>
      <c r="DB62" s="2"/>
      <c r="DC62" s="2" t="s">
        <v>6</v>
      </c>
      <c r="DD62" s="2" t="s">
        <v>6</v>
      </c>
      <c r="DE62" s="2" t="s">
        <v>6</v>
      </c>
      <c r="DF62" s="2" t="s">
        <v>6</v>
      </c>
      <c r="DG62" s="2" t="s">
        <v>6</v>
      </c>
      <c r="DH62" s="2" t="s">
        <v>6</v>
      </c>
      <c r="DI62" s="2" t="s">
        <v>6</v>
      </c>
      <c r="DJ62" s="2" t="s">
        <v>6</v>
      </c>
      <c r="DK62" s="2" t="s">
        <v>6</v>
      </c>
      <c r="DL62" s="2" t="s">
        <v>6</v>
      </c>
      <c r="DM62" s="2" t="s">
        <v>6</v>
      </c>
      <c r="DN62" s="2">
        <v>0</v>
      </c>
      <c r="DO62" s="2">
        <v>0</v>
      </c>
      <c r="DP62" s="2">
        <v>1</v>
      </c>
      <c r="DQ62" s="2">
        <v>1</v>
      </c>
      <c r="DR62" s="2"/>
      <c r="DS62" s="2"/>
      <c r="DT62" s="2"/>
      <c r="DU62" s="2">
        <v>1013</v>
      </c>
      <c r="DV62" s="2" t="s">
        <v>103</v>
      </c>
      <c r="DW62" s="2" t="s">
        <v>103</v>
      </c>
      <c r="DX62" s="2">
        <v>1</v>
      </c>
      <c r="DY62" s="2"/>
      <c r="DZ62" s="2"/>
      <c r="EA62" s="2"/>
      <c r="EB62" s="2"/>
      <c r="EC62" s="2"/>
      <c r="ED62" s="2"/>
      <c r="EE62" s="2">
        <v>27029022</v>
      </c>
      <c r="EF62" s="2">
        <v>2</v>
      </c>
      <c r="EG62" s="2" t="s">
        <v>16</v>
      </c>
      <c r="EH62" s="2">
        <v>0</v>
      </c>
      <c r="EI62" s="2" t="s">
        <v>6</v>
      </c>
      <c r="EJ62" s="2">
        <v>1</v>
      </c>
      <c r="EK62" s="2">
        <v>9001</v>
      </c>
      <c r="EL62" s="2" t="s">
        <v>66</v>
      </c>
      <c r="EM62" s="2" t="s">
        <v>67</v>
      </c>
      <c r="EN62" s="2"/>
      <c r="EO62" s="2" t="s">
        <v>6</v>
      </c>
      <c r="EP62" s="2"/>
      <c r="EQ62" s="2">
        <v>0</v>
      </c>
      <c r="ER62" s="2">
        <v>94.68</v>
      </c>
      <c r="ES62" s="2">
        <v>94.68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>
        <v>0</v>
      </c>
      <c r="FR62" s="2">
        <f t="shared" si="54"/>
        <v>0</v>
      </c>
      <c r="FS62" s="2">
        <v>0</v>
      </c>
      <c r="FT62" s="2" t="s">
        <v>49</v>
      </c>
      <c r="FU62" s="2" t="s">
        <v>50</v>
      </c>
      <c r="FV62" s="2"/>
      <c r="FW62" s="2"/>
      <c r="FX62" s="2">
        <v>81</v>
      </c>
      <c r="FY62" s="2">
        <v>72.25</v>
      </c>
      <c r="FZ62" s="2"/>
      <c r="GA62" s="2" t="s">
        <v>6</v>
      </c>
      <c r="GB62" s="2"/>
      <c r="GC62" s="2"/>
      <c r="GD62" s="2">
        <v>0</v>
      </c>
      <c r="GE62" s="2"/>
      <c r="GF62" s="2">
        <v>-161471996</v>
      </c>
      <c r="GG62" s="2">
        <v>2</v>
      </c>
      <c r="GH62" s="2">
        <v>1</v>
      </c>
      <c r="GI62" s="2">
        <v>-2</v>
      </c>
      <c r="GJ62" s="2">
        <v>0</v>
      </c>
      <c r="GK62" s="2">
        <f>ROUND(R62*(R12)/100,2)</f>
        <v>0</v>
      </c>
      <c r="GL62" s="2">
        <f t="shared" si="55"/>
        <v>0</v>
      </c>
      <c r="GM62" s="2">
        <f t="shared" si="56"/>
        <v>473.4</v>
      </c>
      <c r="GN62" s="2">
        <f t="shared" si="57"/>
        <v>473.4</v>
      </c>
      <c r="GO62" s="2">
        <f t="shared" si="58"/>
        <v>0</v>
      </c>
      <c r="GP62" s="2">
        <f t="shared" si="59"/>
        <v>0</v>
      </c>
      <c r="GQ62" s="2"/>
      <c r="GR62" s="2">
        <v>0</v>
      </c>
      <c r="GS62" s="2">
        <v>3</v>
      </c>
      <c r="GT62" s="2">
        <v>0</v>
      </c>
      <c r="GU62" s="2" t="s">
        <v>6</v>
      </c>
      <c r="GV62" s="2">
        <f t="shared" si="60"/>
        <v>0</v>
      </c>
      <c r="GW62" s="2">
        <v>1</v>
      </c>
      <c r="GX62" s="2">
        <f t="shared" si="61"/>
        <v>0</v>
      </c>
      <c r="GY62" s="2"/>
      <c r="GZ62" s="2"/>
      <c r="HA62" s="2">
        <v>0</v>
      </c>
      <c r="HB62" s="2">
        <v>0</v>
      </c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>
        <v>0</v>
      </c>
      <c r="IL62" s="2"/>
      <c r="IM62" s="2"/>
      <c r="IN62" s="2"/>
      <c r="IO62" s="2"/>
      <c r="IP62" s="2"/>
      <c r="IQ62" s="2"/>
      <c r="IR62" s="2"/>
      <c r="IS62" s="2"/>
      <c r="IT62" s="2"/>
      <c r="IU62" s="2"/>
    </row>
    <row r="63" spans="1:255" x14ac:dyDescent="0.2">
      <c r="A63">
        <v>18</v>
      </c>
      <c r="B63">
        <v>1</v>
      </c>
      <c r="C63">
        <v>116</v>
      </c>
      <c r="E63" t="s">
        <v>105</v>
      </c>
      <c r="F63" t="s">
        <v>106</v>
      </c>
      <c r="G63" t="s">
        <v>107</v>
      </c>
      <c r="H63" t="s">
        <v>103</v>
      </c>
      <c r="I63">
        <f>I59*J63</f>
        <v>5</v>
      </c>
      <c r="J63">
        <v>0.2239140170174653</v>
      </c>
      <c r="O63">
        <f t="shared" si="28"/>
        <v>473.4</v>
      </c>
      <c r="P63">
        <f t="shared" si="29"/>
        <v>473.4</v>
      </c>
      <c r="Q63">
        <f t="shared" si="30"/>
        <v>0</v>
      </c>
      <c r="R63">
        <f t="shared" si="31"/>
        <v>0</v>
      </c>
      <c r="S63">
        <f t="shared" si="32"/>
        <v>0</v>
      </c>
      <c r="T63">
        <f t="shared" si="33"/>
        <v>0</v>
      </c>
      <c r="U63">
        <f t="shared" si="34"/>
        <v>0</v>
      </c>
      <c r="V63">
        <f t="shared" si="35"/>
        <v>0</v>
      </c>
      <c r="W63">
        <f t="shared" si="36"/>
        <v>0</v>
      </c>
      <c r="X63">
        <f t="shared" si="37"/>
        <v>0</v>
      </c>
      <c r="Y63">
        <f t="shared" si="38"/>
        <v>0</v>
      </c>
      <c r="AA63">
        <v>27703388</v>
      </c>
      <c r="AB63">
        <f t="shared" si="39"/>
        <v>94.68</v>
      </c>
      <c r="AC63">
        <f t="shared" si="62"/>
        <v>94.68</v>
      </c>
      <c r="AD63">
        <f t="shared" si="65"/>
        <v>0</v>
      </c>
      <c r="AE63">
        <f t="shared" si="66"/>
        <v>0</v>
      </c>
      <c r="AF63">
        <f t="shared" si="67"/>
        <v>0</v>
      </c>
      <c r="AG63">
        <f t="shared" si="41"/>
        <v>0</v>
      </c>
      <c r="AH63">
        <f t="shared" si="68"/>
        <v>0</v>
      </c>
      <c r="AI63">
        <f t="shared" si="69"/>
        <v>0</v>
      </c>
      <c r="AJ63">
        <f t="shared" si="42"/>
        <v>0</v>
      </c>
      <c r="AK63">
        <v>94.68</v>
      </c>
      <c r="AL63">
        <v>94.68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81</v>
      </c>
      <c r="AU63">
        <v>72</v>
      </c>
      <c r="AV63">
        <v>1</v>
      </c>
      <c r="AW63">
        <v>1</v>
      </c>
      <c r="AZ63">
        <v>1</v>
      </c>
      <c r="BA63">
        <v>1</v>
      </c>
      <c r="BB63">
        <v>1</v>
      </c>
      <c r="BC63">
        <v>1</v>
      </c>
      <c r="BD63" t="s">
        <v>6</v>
      </c>
      <c r="BE63" t="s">
        <v>6</v>
      </c>
      <c r="BF63" t="s">
        <v>6</v>
      </c>
      <c r="BG63" t="s">
        <v>6</v>
      </c>
      <c r="BH63">
        <v>3</v>
      </c>
      <c r="BI63">
        <v>1</v>
      </c>
      <c r="BJ63" t="s">
        <v>108</v>
      </c>
      <c r="BM63">
        <v>9001</v>
      </c>
      <c r="BN63">
        <v>0</v>
      </c>
      <c r="BO63" t="s">
        <v>6</v>
      </c>
      <c r="BP63">
        <v>0</v>
      </c>
      <c r="BQ63">
        <v>2</v>
      </c>
      <c r="BR63">
        <v>0</v>
      </c>
      <c r="BS63">
        <v>1</v>
      </c>
      <c r="BT63">
        <v>1</v>
      </c>
      <c r="BU63">
        <v>1</v>
      </c>
      <c r="BV63">
        <v>1</v>
      </c>
      <c r="BW63">
        <v>1</v>
      </c>
      <c r="BX63">
        <v>1</v>
      </c>
      <c r="BY63" t="s">
        <v>6</v>
      </c>
      <c r="BZ63">
        <v>90</v>
      </c>
      <c r="CA63">
        <v>85</v>
      </c>
      <c r="CF63">
        <v>0</v>
      </c>
      <c r="CG63">
        <v>0</v>
      </c>
      <c r="CM63">
        <v>0</v>
      </c>
      <c r="CN63" t="s">
        <v>6</v>
      </c>
      <c r="CO63">
        <v>0</v>
      </c>
      <c r="CP63">
        <f t="shared" si="43"/>
        <v>473.4</v>
      </c>
      <c r="CQ63">
        <f t="shared" si="44"/>
        <v>94.68</v>
      </c>
      <c r="CR63">
        <f t="shared" si="45"/>
        <v>0</v>
      </c>
      <c r="CS63">
        <f t="shared" si="46"/>
        <v>0</v>
      </c>
      <c r="CT63">
        <f t="shared" si="47"/>
        <v>0</v>
      </c>
      <c r="CU63">
        <f t="shared" si="48"/>
        <v>0</v>
      </c>
      <c r="CV63">
        <f t="shared" si="49"/>
        <v>0</v>
      </c>
      <c r="CW63">
        <f t="shared" si="50"/>
        <v>0</v>
      </c>
      <c r="CX63">
        <f t="shared" si="51"/>
        <v>0</v>
      </c>
      <c r="CY63">
        <f t="shared" si="52"/>
        <v>0</v>
      </c>
      <c r="CZ63">
        <f t="shared" si="53"/>
        <v>0</v>
      </c>
      <c r="DC63" t="s">
        <v>6</v>
      </c>
      <c r="DD63" t="s">
        <v>6</v>
      </c>
      <c r="DE63" t="s">
        <v>6</v>
      </c>
      <c r="DF63" t="s">
        <v>6</v>
      </c>
      <c r="DG63" t="s">
        <v>6</v>
      </c>
      <c r="DH63" t="s">
        <v>6</v>
      </c>
      <c r="DI63" t="s">
        <v>6</v>
      </c>
      <c r="DJ63" t="s">
        <v>6</v>
      </c>
      <c r="DK63" t="s">
        <v>6</v>
      </c>
      <c r="DL63" t="s">
        <v>6</v>
      </c>
      <c r="DM63" t="s">
        <v>6</v>
      </c>
      <c r="DN63">
        <v>0</v>
      </c>
      <c r="DO63">
        <v>0</v>
      </c>
      <c r="DP63">
        <v>1</v>
      </c>
      <c r="DQ63">
        <v>1</v>
      </c>
      <c r="DU63">
        <v>1013</v>
      </c>
      <c r="DV63" t="s">
        <v>103</v>
      </c>
      <c r="DW63" t="s">
        <v>103</v>
      </c>
      <c r="DX63">
        <v>1</v>
      </c>
      <c r="EE63">
        <v>27029022</v>
      </c>
      <c r="EF63">
        <v>2</v>
      </c>
      <c r="EG63" t="s">
        <v>16</v>
      </c>
      <c r="EH63">
        <v>0</v>
      </c>
      <c r="EI63" t="s">
        <v>6</v>
      </c>
      <c r="EJ63">
        <v>1</v>
      </c>
      <c r="EK63">
        <v>9001</v>
      </c>
      <c r="EL63" t="s">
        <v>66</v>
      </c>
      <c r="EM63" t="s">
        <v>67</v>
      </c>
      <c r="EO63" t="s">
        <v>6</v>
      </c>
      <c r="EQ63">
        <v>0</v>
      </c>
      <c r="ER63">
        <v>94.68</v>
      </c>
      <c r="ES63">
        <v>94.68</v>
      </c>
      <c r="ET63">
        <v>0</v>
      </c>
      <c r="EU63">
        <v>0</v>
      </c>
      <c r="EV63">
        <v>0</v>
      </c>
      <c r="EW63">
        <v>0</v>
      </c>
      <c r="EX63">
        <v>0</v>
      </c>
      <c r="FQ63">
        <v>0</v>
      </c>
      <c r="FR63">
        <f t="shared" si="54"/>
        <v>0</v>
      </c>
      <c r="FS63">
        <v>0</v>
      </c>
      <c r="FT63" t="s">
        <v>49</v>
      </c>
      <c r="FU63" t="s">
        <v>50</v>
      </c>
      <c r="FX63">
        <v>81</v>
      </c>
      <c r="FY63">
        <v>72.25</v>
      </c>
      <c r="GA63" t="s">
        <v>6</v>
      </c>
      <c r="GD63">
        <v>0</v>
      </c>
      <c r="GF63">
        <v>-161471996</v>
      </c>
      <c r="GG63">
        <v>1</v>
      </c>
      <c r="GH63">
        <v>1</v>
      </c>
      <c r="GI63">
        <v>-2</v>
      </c>
      <c r="GJ63">
        <v>0</v>
      </c>
      <c r="GK63">
        <f>ROUND(R63*(S12)/100,2)</f>
        <v>0</v>
      </c>
      <c r="GL63">
        <f t="shared" si="55"/>
        <v>0</v>
      </c>
      <c r="GM63">
        <f t="shared" si="56"/>
        <v>473.4</v>
      </c>
      <c r="GN63">
        <f t="shared" si="57"/>
        <v>473.4</v>
      </c>
      <c r="GO63">
        <f t="shared" si="58"/>
        <v>0</v>
      </c>
      <c r="GP63">
        <f t="shared" si="59"/>
        <v>0</v>
      </c>
      <c r="GR63">
        <v>0</v>
      </c>
      <c r="GS63">
        <v>3</v>
      </c>
      <c r="GT63">
        <v>0</v>
      </c>
      <c r="GU63" t="s">
        <v>6</v>
      </c>
      <c r="GV63">
        <f t="shared" si="60"/>
        <v>0</v>
      </c>
      <c r="GW63">
        <v>1</v>
      </c>
      <c r="GX63">
        <f t="shared" si="61"/>
        <v>0</v>
      </c>
      <c r="HA63">
        <v>0</v>
      </c>
      <c r="HB63">
        <v>0</v>
      </c>
      <c r="IK63">
        <v>0</v>
      </c>
    </row>
    <row r="64" spans="1:255" x14ac:dyDescent="0.2">
      <c r="A64" s="2">
        <v>18</v>
      </c>
      <c r="B64" s="2">
        <v>1</v>
      </c>
      <c r="C64" s="2">
        <v>107</v>
      </c>
      <c r="D64" s="2"/>
      <c r="E64" s="2" t="s">
        <v>109</v>
      </c>
      <c r="F64" s="2" t="s">
        <v>110</v>
      </c>
      <c r="G64" s="2" t="s">
        <v>111</v>
      </c>
      <c r="H64" s="2" t="s">
        <v>54</v>
      </c>
      <c r="I64" s="2">
        <f>I58*J64</f>
        <v>5.669999999999999</v>
      </c>
      <c r="J64" s="2">
        <v>0.25391849529780564</v>
      </c>
      <c r="K64" s="2"/>
      <c r="L64" s="2"/>
      <c r="M64" s="2"/>
      <c r="N64" s="2"/>
      <c r="O64" s="2">
        <f t="shared" ref="O64:O95" si="70">ROUND(CP64,2)</f>
        <v>10201.120000000001</v>
      </c>
      <c r="P64" s="2">
        <f t="shared" ref="P64:P95" si="71">ROUND(CQ64*I64,2)</f>
        <v>10201.120000000001</v>
      </c>
      <c r="Q64" s="2">
        <f t="shared" ref="Q64:Q95" si="72">ROUND(CR64*I64,2)</f>
        <v>0</v>
      </c>
      <c r="R64" s="2">
        <f t="shared" ref="R64:R95" si="73">ROUND(CS64*I64,2)</f>
        <v>0</v>
      </c>
      <c r="S64" s="2">
        <f t="shared" ref="S64:S95" si="74">ROUND(CT64*I64,2)</f>
        <v>0</v>
      </c>
      <c r="T64" s="2">
        <f t="shared" ref="T64:T95" si="75">ROUND(CU64*I64,2)</f>
        <v>0</v>
      </c>
      <c r="U64" s="2">
        <f t="shared" ref="U64:U95" si="76">CV64*I64</f>
        <v>0</v>
      </c>
      <c r="V64" s="2">
        <f t="shared" ref="V64:V95" si="77">CW64*I64</f>
        <v>0</v>
      </c>
      <c r="W64" s="2">
        <f t="shared" ref="W64:W95" si="78">ROUND(CX64*I64,2)</f>
        <v>0</v>
      </c>
      <c r="X64" s="2">
        <f t="shared" ref="X64:X95" si="79">ROUND(CY64,2)</f>
        <v>0</v>
      </c>
      <c r="Y64" s="2">
        <f t="shared" ref="Y64:Y95" si="80">ROUND(CZ64,2)</f>
        <v>0</v>
      </c>
      <c r="Z64" s="2"/>
      <c r="AA64" s="2">
        <v>27703374</v>
      </c>
      <c r="AB64" s="2">
        <f t="shared" ref="AB64:AB95" si="81">ROUND((AC64+AD64+AF64),6)</f>
        <v>1799.14</v>
      </c>
      <c r="AC64" s="2">
        <f t="shared" si="62"/>
        <v>1799.14</v>
      </c>
      <c r="AD64" s="2">
        <f t="shared" si="65"/>
        <v>0</v>
      </c>
      <c r="AE64" s="2">
        <f t="shared" si="66"/>
        <v>0</v>
      </c>
      <c r="AF64" s="2">
        <f t="shared" si="67"/>
        <v>0</v>
      </c>
      <c r="AG64" s="2">
        <f t="shared" ref="AG64:AG95" si="82">ROUND((AP64),6)</f>
        <v>0</v>
      </c>
      <c r="AH64" s="2">
        <f t="shared" si="68"/>
        <v>0</v>
      </c>
      <c r="AI64" s="2">
        <f t="shared" si="69"/>
        <v>0</v>
      </c>
      <c r="AJ64" s="2">
        <f t="shared" ref="AJ64:AJ95" si="83">ROUND((AS64),6)</f>
        <v>0</v>
      </c>
      <c r="AK64" s="2">
        <v>1799.14</v>
      </c>
      <c r="AL64" s="2">
        <v>1799.14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81</v>
      </c>
      <c r="AU64" s="2">
        <v>72</v>
      </c>
      <c r="AV64" s="2">
        <v>1</v>
      </c>
      <c r="AW64" s="2">
        <v>1</v>
      </c>
      <c r="AX64" s="2"/>
      <c r="AY64" s="2"/>
      <c r="AZ64" s="2">
        <v>1</v>
      </c>
      <c r="BA64" s="2">
        <v>1</v>
      </c>
      <c r="BB64" s="2">
        <v>1</v>
      </c>
      <c r="BC64" s="2">
        <v>1</v>
      </c>
      <c r="BD64" s="2" t="s">
        <v>6</v>
      </c>
      <c r="BE64" s="2" t="s">
        <v>6</v>
      </c>
      <c r="BF64" s="2" t="s">
        <v>6</v>
      </c>
      <c r="BG64" s="2" t="s">
        <v>6</v>
      </c>
      <c r="BH64" s="2">
        <v>3</v>
      </c>
      <c r="BI64" s="2">
        <v>1</v>
      </c>
      <c r="BJ64" s="2" t="s">
        <v>112</v>
      </c>
      <c r="BK64" s="2"/>
      <c r="BL64" s="2"/>
      <c r="BM64" s="2">
        <v>9001</v>
      </c>
      <c r="BN64" s="2">
        <v>0</v>
      </c>
      <c r="BO64" s="2" t="s">
        <v>6</v>
      </c>
      <c r="BP64" s="2">
        <v>0</v>
      </c>
      <c r="BQ64" s="2">
        <v>2</v>
      </c>
      <c r="BR64" s="2">
        <v>0</v>
      </c>
      <c r="BS64" s="2">
        <v>1</v>
      </c>
      <c r="BT64" s="2">
        <v>1</v>
      </c>
      <c r="BU64" s="2">
        <v>1</v>
      </c>
      <c r="BV64" s="2">
        <v>1</v>
      </c>
      <c r="BW64" s="2">
        <v>1</v>
      </c>
      <c r="BX64" s="2">
        <v>1</v>
      </c>
      <c r="BY64" s="2" t="s">
        <v>6</v>
      </c>
      <c r="BZ64" s="2">
        <v>90</v>
      </c>
      <c r="CA64" s="2">
        <v>85</v>
      </c>
      <c r="CB64" s="2"/>
      <c r="CC64" s="2"/>
      <c r="CD64" s="2"/>
      <c r="CE64" s="2"/>
      <c r="CF64" s="2">
        <v>0</v>
      </c>
      <c r="CG64" s="2">
        <v>0</v>
      </c>
      <c r="CH64" s="2"/>
      <c r="CI64" s="2"/>
      <c r="CJ64" s="2"/>
      <c r="CK64" s="2"/>
      <c r="CL64" s="2"/>
      <c r="CM64" s="2">
        <v>0</v>
      </c>
      <c r="CN64" s="2" t="s">
        <v>6</v>
      </c>
      <c r="CO64" s="2">
        <v>0</v>
      </c>
      <c r="CP64" s="2">
        <f t="shared" ref="CP64:CP95" si="84">(P64+Q64+S64)</f>
        <v>10201.120000000001</v>
      </c>
      <c r="CQ64" s="2">
        <f t="shared" ref="CQ64:CQ95" si="85">AC64*BC64</f>
        <v>1799.14</v>
      </c>
      <c r="CR64" s="2">
        <f t="shared" ref="CR64:CR95" si="86">AD64*BB64</f>
        <v>0</v>
      </c>
      <c r="CS64" s="2">
        <f t="shared" ref="CS64:CS95" si="87">AE64*BS64</f>
        <v>0</v>
      </c>
      <c r="CT64" s="2">
        <f t="shared" ref="CT64:CT95" si="88">AF64*BA64</f>
        <v>0</v>
      </c>
      <c r="CU64" s="2">
        <f t="shared" ref="CU64:CU95" si="89">AG64</f>
        <v>0</v>
      </c>
      <c r="CV64" s="2">
        <f t="shared" ref="CV64:CV95" si="90">AH64</f>
        <v>0</v>
      </c>
      <c r="CW64" s="2">
        <f t="shared" ref="CW64:CW95" si="91">AI64</f>
        <v>0</v>
      </c>
      <c r="CX64" s="2">
        <f t="shared" ref="CX64:CX95" si="92">AJ64</f>
        <v>0</v>
      </c>
      <c r="CY64" s="2">
        <f t="shared" ref="CY64:CY95" si="93">(((S64+R64)*AT64)/100)</f>
        <v>0</v>
      </c>
      <c r="CZ64" s="2">
        <f t="shared" ref="CZ64:CZ95" si="94">(((S64+R64)*AU64)/100)</f>
        <v>0</v>
      </c>
      <c r="DA64" s="2"/>
      <c r="DB64" s="2"/>
      <c r="DC64" s="2" t="s">
        <v>6</v>
      </c>
      <c r="DD64" s="2" t="s">
        <v>6</v>
      </c>
      <c r="DE64" s="2" t="s">
        <v>6</v>
      </c>
      <c r="DF64" s="2" t="s">
        <v>6</v>
      </c>
      <c r="DG64" s="2" t="s">
        <v>6</v>
      </c>
      <c r="DH64" s="2" t="s">
        <v>6</v>
      </c>
      <c r="DI64" s="2" t="s">
        <v>6</v>
      </c>
      <c r="DJ64" s="2" t="s">
        <v>6</v>
      </c>
      <c r="DK64" s="2" t="s">
        <v>6</v>
      </c>
      <c r="DL64" s="2" t="s">
        <v>6</v>
      </c>
      <c r="DM64" s="2" t="s">
        <v>6</v>
      </c>
      <c r="DN64" s="2">
        <v>0</v>
      </c>
      <c r="DO64" s="2">
        <v>0</v>
      </c>
      <c r="DP64" s="2">
        <v>1</v>
      </c>
      <c r="DQ64" s="2">
        <v>1</v>
      </c>
      <c r="DR64" s="2"/>
      <c r="DS64" s="2"/>
      <c r="DT64" s="2"/>
      <c r="DU64" s="2">
        <v>1005</v>
      </c>
      <c r="DV64" s="2" t="s">
        <v>54</v>
      </c>
      <c r="DW64" s="2" t="s">
        <v>54</v>
      </c>
      <c r="DX64" s="2">
        <v>1</v>
      </c>
      <c r="DY64" s="2"/>
      <c r="DZ64" s="2"/>
      <c r="EA64" s="2"/>
      <c r="EB64" s="2"/>
      <c r="EC64" s="2"/>
      <c r="ED64" s="2"/>
      <c r="EE64" s="2">
        <v>27029022</v>
      </c>
      <c r="EF64" s="2">
        <v>2</v>
      </c>
      <c r="EG64" s="2" t="s">
        <v>16</v>
      </c>
      <c r="EH64" s="2">
        <v>0</v>
      </c>
      <c r="EI64" s="2" t="s">
        <v>6</v>
      </c>
      <c r="EJ64" s="2">
        <v>1</v>
      </c>
      <c r="EK64" s="2">
        <v>9001</v>
      </c>
      <c r="EL64" s="2" t="s">
        <v>66</v>
      </c>
      <c r="EM64" s="2" t="s">
        <v>67</v>
      </c>
      <c r="EN64" s="2"/>
      <c r="EO64" s="2" t="s">
        <v>6</v>
      </c>
      <c r="EP64" s="2"/>
      <c r="EQ64" s="2">
        <v>0</v>
      </c>
      <c r="ER64" s="2">
        <v>1799.14</v>
      </c>
      <c r="ES64" s="2">
        <v>1799.14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>
        <v>0</v>
      </c>
      <c r="FR64" s="2">
        <f t="shared" ref="FR64:FR95" si="95">ROUND(IF(AND(BH64=3,BI64=3),P64,0),2)</f>
        <v>0</v>
      </c>
      <c r="FS64" s="2">
        <v>0</v>
      </c>
      <c r="FT64" s="2" t="s">
        <v>49</v>
      </c>
      <c r="FU64" s="2" t="s">
        <v>50</v>
      </c>
      <c r="FV64" s="2"/>
      <c r="FW64" s="2"/>
      <c r="FX64" s="2">
        <v>81</v>
      </c>
      <c r="FY64" s="2">
        <v>72.25</v>
      </c>
      <c r="FZ64" s="2"/>
      <c r="GA64" s="2" t="s">
        <v>6</v>
      </c>
      <c r="GB64" s="2"/>
      <c r="GC64" s="2"/>
      <c r="GD64" s="2">
        <v>0</v>
      </c>
      <c r="GE64" s="2"/>
      <c r="GF64" s="2">
        <v>187887284</v>
      </c>
      <c r="GG64" s="2">
        <v>2</v>
      </c>
      <c r="GH64" s="2">
        <v>1</v>
      </c>
      <c r="GI64" s="2">
        <v>-2</v>
      </c>
      <c r="GJ64" s="2">
        <v>0</v>
      </c>
      <c r="GK64" s="2">
        <f>ROUND(R64*(R12)/100,2)</f>
        <v>0</v>
      </c>
      <c r="GL64" s="2">
        <f t="shared" ref="GL64:GL95" si="96">ROUND(IF(AND(BH64=3,BI64=3,FS64&lt;&gt;0),P64,0),2)</f>
        <v>0</v>
      </c>
      <c r="GM64" s="2">
        <f t="shared" ref="GM64:GM95" si="97">ROUND(O64+X64+Y64+GK64,2)+GX64</f>
        <v>10201.120000000001</v>
      </c>
      <c r="GN64" s="2">
        <f t="shared" ref="GN64:GN95" si="98">IF(OR(BI64=0,BI64=1),ROUND(O64+X64+Y64+GK64,2),0)</f>
        <v>10201.120000000001</v>
      </c>
      <c r="GO64" s="2">
        <f t="shared" ref="GO64:GO95" si="99">IF(BI64=2,ROUND(O64+X64+Y64+GK64,2),0)</f>
        <v>0</v>
      </c>
      <c r="GP64" s="2">
        <f t="shared" ref="GP64:GP95" si="100">IF(BI64=4,ROUND(O64+X64+Y64+GK64,2)+GX64,0)</f>
        <v>0</v>
      </c>
      <c r="GQ64" s="2"/>
      <c r="GR64" s="2">
        <v>0</v>
      </c>
      <c r="GS64" s="2">
        <v>3</v>
      </c>
      <c r="GT64" s="2">
        <v>0</v>
      </c>
      <c r="GU64" s="2" t="s">
        <v>6</v>
      </c>
      <c r="GV64" s="2">
        <f t="shared" ref="GV64:GV95" si="101">ROUND(GT64,6)</f>
        <v>0</v>
      </c>
      <c r="GW64" s="2">
        <v>1</v>
      </c>
      <c r="GX64" s="2">
        <f t="shared" ref="GX64:GX95" si="102">ROUND(GV64*GW64*I64,2)</f>
        <v>0</v>
      </c>
      <c r="GY64" s="2"/>
      <c r="GZ64" s="2"/>
      <c r="HA64" s="2">
        <v>0</v>
      </c>
      <c r="HB64" s="2">
        <v>0</v>
      </c>
      <c r="HC64" s="2"/>
      <c r="HD64" s="2"/>
      <c r="HE64" s="2"/>
      <c r="HF64" s="2"/>
      <c r="HG64" s="2"/>
      <c r="HH64" s="2"/>
      <c r="HI64" s="2"/>
      <c r="HJ64" s="2"/>
      <c r="HK64" s="2"/>
      <c r="HL64" s="2"/>
      <c r="HM64" s="2"/>
      <c r="HN64" s="2"/>
      <c r="HO64" s="2"/>
      <c r="HP64" s="2"/>
      <c r="HQ64" s="2"/>
      <c r="HR64" s="2"/>
      <c r="HS64" s="2"/>
      <c r="HT64" s="2"/>
      <c r="HU64" s="2"/>
      <c r="HV64" s="2"/>
      <c r="HW64" s="2"/>
      <c r="HX64" s="2"/>
      <c r="HY64" s="2"/>
      <c r="HZ64" s="2"/>
      <c r="IA64" s="2"/>
      <c r="IB64" s="2"/>
      <c r="IC64" s="2"/>
      <c r="ID64" s="2"/>
      <c r="IE64" s="2"/>
      <c r="IF64" s="2"/>
      <c r="IG64" s="2"/>
      <c r="IH64" s="2"/>
      <c r="II64" s="2"/>
      <c r="IJ64" s="2"/>
      <c r="IK64" s="2">
        <v>0</v>
      </c>
      <c r="IL64" s="2"/>
      <c r="IM64" s="2"/>
      <c r="IN64" s="2"/>
      <c r="IO64" s="2"/>
      <c r="IP64" s="2"/>
      <c r="IQ64" s="2"/>
      <c r="IR64" s="2"/>
      <c r="IS64" s="2"/>
      <c r="IT64" s="2"/>
      <c r="IU64" s="2"/>
    </row>
    <row r="65" spans="1:255" x14ac:dyDescent="0.2">
      <c r="A65">
        <v>18</v>
      </c>
      <c r="B65">
        <v>1</v>
      </c>
      <c r="C65">
        <v>119</v>
      </c>
      <c r="E65" t="s">
        <v>109</v>
      </c>
      <c r="F65" t="s">
        <v>110</v>
      </c>
      <c r="G65" t="s">
        <v>111</v>
      </c>
      <c r="H65" t="s">
        <v>54</v>
      </c>
      <c r="I65">
        <f>I59*J65</f>
        <v>5.669999999999999</v>
      </c>
      <c r="J65">
        <v>0.25391849529780564</v>
      </c>
      <c r="O65">
        <f t="shared" si="70"/>
        <v>10201.120000000001</v>
      </c>
      <c r="P65">
        <f t="shared" si="71"/>
        <v>10201.120000000001</v>
      </c>
      <c r="Q65">
        <f t="shared" si="72"/>
        <v>0</v>
      </c>
      <c r="R65">
        <f t="shared" si="73"/>
        <v>0</v>
      </c>
      <c r="S65">
        <f t="shared" si="74"/>
        <v>0</v>
      </c>
      <c r="T65">
        <f t="shared" si="75"/>
        <v>0</v>
      </c>
      <c r="U65">
        <f t="shared" si="76"/>
        <v>0</v>
      </c>
      <c r="V65">
        <f t="shared" si="77"/>
        <v>0</v>
      </c>
      <c r="W65">
        <f t="shared" si="78"/>
        <v>0</v>
      </c>
      <c r="X65">
        <f t="shared" si="79"/>
        <v>0</v>
      </c>
      <c r="Y65">
        <f t="shared" si="80"/>
        <v>0</v>
      </c>
      <c r="AA65">
        <v>27703388</v>
      </c>
      <c r="AB65">
        <f t="shared" si="81"/>
        <v>1799.14</v>
      </c>
      <c r="AC65">
        <f t="shared" si="62"/>
        <v>1799.14</v>
      </c>
      <c r="AD65">
        <f t="shared" si="65"/>
        <v>0</v>
      </c>
      <c r="AE65">
        <f t="shared" si="66"/>
        <v>0</v>
      </c>
      <c r="AF65">
        <f t="shared" si="67"/>
        <v>0</v>
      </c>
      <c r="AG65">
        <f t="shared" si="82"/>
        <v>0</v>
      </c>
      <c r="AH65">
        <f t="shared" si="68"/>
        <v>0</v>
      </c>
      <c r="AI65">
        <f t="shared" si="69"/>
        <v>0</v>
      </c>
      <c r="AJ65">
        <f t="shared" si="83"/>
        <v>0</v>
      </c>
      <c r="AK65">
        <v>1799.14</v>
      </c>
      <c r="AL65">
        <v>1799.14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81</v>
      </c>
      <c r="AU65">
        <v>72</v>
      </c>
      <c r="AV65">
        <v>1</v>
      </c>
      <c r="AW65">
        <v>1</v>
      </c>
      <c r="AZ65">
        <v>1</v>
      </c>
      <c r="BA65">
        <v>1</v>
      </c>
      <c r="BB65">
        <v>1</v>
      </c>
      <c r="BC65">
        <v>1</v>
      </c>
      <c r="BD65" t="s">
        <v>6</v>
      </c>
      <c r="BE65" t="s">
        <v>6</v>
      </c>
      <c r="BF65" t="s">
        <v>6</v>
      </c>
      <c r="BG65" t="s">
        <v>6</v>
      </c>
      <c r="BH65">
        <v>3</v>
      </c>
      <c r="BI65">
        <v>1</v>
      </c>
      <c r="BJ65" t="s">
        <v>112</v>
      </c>
      <c r="BM65">
        <v>9001</v>
      </c>
      <c r="BN65">
        <v>0</v>
      </c>
      <c r="BO65" t="s">
        <v>6</v>
      </c>
      <c r="BP65">
        <v>0</v>
      </c>
      <c r="BQ65">
        <v>2</v>
      </c>
      <c r="BR65">
        <v>0</v>
      </c>
      <c r="BS65">
        <v>1</v>
      </c>
      <c r="BT65">
        <v>1</v>
      </c>
      <c r="BU65">
        <v>1</v>
      </c>
      <c r="BV65">
        <v>1</v>
      </c>
      <c r="BW65">
        <v>1</v>
      </c>
      <c r="BX65">
        <v>1</v>
      </c>
      <c r="BY65" t="s">
        <v>6</v>
      </c>
      <c r="BZ65">
        <v>90</v>
      </c>
      <c r="CA65">
        <v>85</v>
      </c>
      <c r="CF65">
        <v>0</v>
      </c>
      <c r="CG65">
        <v>0</v>
      </c>
      <c r="CM65">
        <v>0</v>
      </c>
      <c r="CN65" t="s">
        <v>6</v>
      </c>
      <c r="CO65">
        <v>0</v>
      </c>
      <c r="CP65">
        <f t="shared" si="84"/>
        <v>10201.120000000001</v>
      </c>
      <c r="CQ65">
        <f t="shared" si="85"/>
        <v>1799.14</v>
      </c>
      <c r="CR65">
        <f t="shared" si="86"/>
        <v>0</v>
      </c>
      <c r="CS65">
        <f t="shared" si="87"/>
        <v>0</v>
      </c>
      <c r="CT65">
        <f t="shared" si="88"/>
        <v>0</v>
      </c>
      <c r="CU65">
        <f t="shared" si="89"/>
        <v>0</v>
      </c>
      <c r="CV65">
        <f t="shared" si="90"/>
        <v>0</v>
      </c>
      <c r="CW65">
        <f t="shared" si="91"/>
        <v>0</v>
      </c>
      <c r="CX65">
        <f t="shared" si="92"/>
        <v>0</v>
      </c>
      <c r="CY65">
        <f t="shared" si="93"/>
        <v>0</v>
      </c>
      <c r="CZ65">
        <f t="shared" si="94"/>
        <v>0</v>
      </c>
      <c r="DC65" t="s">
        <v>6</v>
      </c>
      <c r="DD65" t="s">
        <v>6</v>
      </c>
      <c r="DE65" t="s">
        <v>6</v>
      </c>
      <c r="DF65" t="s">
        <v>6</v>
      </c>
      <c r="DG65" t="s">
        <v>6</v>
      </c>
      <c r="DH65" t="s">
        <v>6</v>
      </c>
      <c r="DI65" t="s">
        <v>6</v>
      </c>
      <c r="DJ65" t="s">
        <v>6</v>
      </c>
      <c r="DK65" t="s">
        <v>6</v>
      </c>
      <c r="DL65" t="s">
        <v>6</v>
      </c>
      <c r="DM65" t="s">
        <v>6</v>
      </c>
      <c r="DN65">
        <v>0</v>
      </c>
      <c r="DO65">
        <v>0</v>
      </c>
      <c r="DP65">
        <v>1</v>
      </c>
      <c r="DQ65">
        <v>1</v>
      </c>
      <c r="DU65">
        <v>1005</v>
      </c>
      <c r="DV65" t="s">
        <v>54</v>
      </c>
      <c r="DW65" t="s">
        <v>54</v>
      </c>
      <c r="DX65">
        <v>1</v>
      </c>
      <c r="EE65">
        <v>27029022</v>
      </c>
      <c r="EF65">
        <v>2</v>
      </c>
      <c r="EG65" t="s">
        <v>16</v>
      </c>
      <c r="EH65">
        <v>0</v>
      </c>
      <c r="EI65" t="s">
        <v>6</v>
      </c>
      <c r="EJ65">
        <v>1</v>
      </c>
      <c r="EK65">
        <v>9001</v>
      </c>
      <c r="EL65" t="s">
        <v>66</v>
      </c>
      <c r="EM65" t="s">
        <v>67</v>
      </c>
      <c r="EO65" t="s">
        <v>6</v>
      </c>
      <c r="EQ65">
        <v>0</v>
      </c>
      <c r="ER65">
        <v>1799.14</v>
      </c>
      <c r="ES65">
        <v>1799.14</v>
      </c>
      <c r="ET65">
        <v>0</v>
      </c>
      <c r="EU65">
        <v>0</v>
      </c>
      <c r="EV65">
        <v>0</v>
      </c>
      <c r="EW65">
        <v>0</v>
      </c>
      <c r="EX65">
        <v>0</v>
      </c>
      <c r="FQ65">
        <v>0</v>
      </c>
      <c r="FR65">
        <f t="shared" si="95"/>
        <v>0</v>
      </c>
      <c r="FS65">
        <v>0</v>
      </c>
      <c r="FT65" t="s">
        <v>49</v>
      </c>
      <c r="FU65" t="s">
        <v>50</v>
      </c>
      <c r="FX65">
        <v>81</v>
      </c>
      <c r="FY65">
        <v>72.25</v>
      </c>
      <c r="GA65" t="s">
        <v>6</v>
      </c>
      <c r="GD65">
        <v>0</v>
      </c>
      <c r="GF65">
        <v>187887284</v>
      </c>
      <c r="GG65">
        <v>1</v>
      </c>
      <c r="GH65">
        <v>1</v>
      </c>
      <c r="GI65">
        <v>-2</v>
      </c>
      <c r="GJ65">
        <v>0</v>
      </c>
      <c r="GK65">
        <f>ROUND(R65*(S12)/100,2)</f>
        <v>0</v>
      </c>
      <c r="GL65">
        <f t="shared" si="96"/>
        <v>0</v>
      </c>
      <c r="GM65">
        <f t="shared" si="97"/>
        <v>10201.120000000001</v>
      </c>
      <c r="GN65">
        <f t="shared" si="98"/>
        <v>10201.120000000001</v>
      </c>
      <c r="GO65">
        <f t="shared" si="99"/>
        <v>0</v>
      </c>
      <c r="GP65">
        <f t="shared" si="100"/>
        <v>0</v>
      </c>
      <c r="GR65">
        <v>0</v>
      </c>
      <c r="GS65">
        <v>3</v>
      </c>
      <c r="GT65">
        <v>0</v>
      </c>
      <c r="GU65" t="s">
        <v>6</v>
      </c>
      <c r="GV65">
        <f t="shared" si="101"/>
        <v>0</v>
      </c>
      <c r="GW65">
        <v>1</v>
      </c>
      <c r="GX65">
        <f t="shared" si="102"/>
        <v>0</v>
      </c>
      <c r="HA65">
        <v>0</v>
      </c>
      <c r="HB65">
        <v>0</v>
      </c>
      <c r="IK65">
        <v>0</v>
      </c>
    </row>
    <row r="66" spans="1:255" x14ac:dyDescent="0.2">
      <c r="A66" s="2">
        <v>18</v>
      </c>
      <c r="B66" s="2">
        <v>1</v>
      </c>
      <c r="C66" s="2">
        <v>108</v>
      </c>
      <c r="D66" s="2"/>
      <c r="E66" s="2" t="s">
        <v>113</v>
      </c>
      <c r="F66" s="2" t="s">
        <v>114</v>
      </c>
      <c r="G66" s="2" t="s">
        <v>115</v>
      </c>
      <c r="H66" s="2" t="s">
        <v>54</v>
      </c>
      <c r="I66" s="2">
        <f>I58*J66</f>
        <v>16.66</v>
      </c>
      <c r="J66" s="2">
        <v>0.74608150470219448</v>
      </c>
      <c r="K66" s="2"/>
      <c r="L66" s="2"/>
      <c r="M66" s="2"/>
      <c r="N66" s="2"/>
      <c r="O66" s="2">
        <f t="shared" si="70"/>
        <v>24408.73</v>
      </c>
      <c r="P66" s="2">
        <f t="shared" si="71"/>
        <v>24408.73</v>
      </c>
      <c r="Q66" s="2">
        <f t="shared" si="72"/>
        <v>0</v>
      </c>
      <c r="R66" s="2">
        <f t="shared" si="73"/>
        <v>0</v>
      </c>
      <c r="S66" s="2">
        <f t="shared" si="74"/>
        <v>0</v>
      </c>
      <c r="T66" s="2">
        <f t="shared" si="75"/>
        <v>0</v>
      </c>
      <c r="U66" s="2">
        <f t="shared" si="76"/>
        <v>0</v>
      </c>
      <c r="V66" s="2">
        <f t="shared" si="77"/>
        <v>0</v>
      </c>
      <c r="W66" s="2">
        <f t="shared" si="78"/>
        <v>0</v>
      </c>
      <c r="X66" s="2">
        <f t="shared" si="79"/>
        <v>0</v>
      </c>
      <c r="Y66" s="2">
        <f t="shared" si="80"/>
        <v>0</v>
      </c>
      <c r="Z66" s="2"/>
      <c r="AA66" s="2">
        <v>27703374</v>
      </c>
      <c r="AB66" s="2">
        <f t="shared" si="81"/>
        <v>1465.11</v>
      </c>
      <c r="AC66" s="2">
        <f t="shared" si="62"/>
        <v>1465.11</v>
      </c>
      <c r="AD66" s="2">
        <f t="shared" si="65"/>
        <v>0</v>
      </c>
      <c r="AE66" s="2">
        <f t="shared" si="66"/>
        <v>0</v>
      </c>
      <c r="AF66" s="2">
        <f t="shared" si="67"/>
        <v>0</v>
      </c>
      <c r="AG66" s="2">
        <f t="shared" si="82"/>
        <v>0</v>
      </c>
      <c r="AH66" s="2">
        <f t="shared" si="68"/>
        <v>0</v>
      </c>
      <c r="AI66" s="2">
        <f t="shared" si="69"/>
        <v>0</v>
      </c>
      <c r="AJ66" s="2">
        <f t="shared" si="83"/>
        <v>0</v>
      </c>
      <c r="AK66" s="2">
        <v>1465.11</v>
      </c>
      <c r="AL66" s="2">
        <v>1465.11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81</v>
      </c>
      <c r="AU66" s="2">
        <v>72</v>
      </c>
      <c r="AV66" s="2">
        <v>1</v>
      </c>
      <c r="AW66" s="2">
        <v>1</v>
      </c>
      <c r="AX66" s="2"/>
      <c r="AY66" s="2"/>
      <c r="AZ66" s="2">
        <v>1</v>
      </c>
      <c r="BA66" s="2">
        <v>1</v>
      </c>
      <c r="BB66" s="2">
        <v>1</v>
      </c>
      <c r="BC66" s="2">
        <v>1</v>
      </c>
      <c r="BD66" s="2" t="s">
        <v>6</v>
      </c>
      <c r="BE66" s="2" t="s">
        <v>6</v>
      </c>
      <c r="BF66" s="2" t="s">
        <v>6</v>
      </c>
      <c r="BG66" s="2" t="s">
        <v>6</v>
      </c>
      <c r="BH66" s="2">
        <v>3</v>
      </c>
      <c r="BI66" s="2">
        <v>1</v>
      </c>
      <c r="BJ66" s="2" t="s">
        <v>116</v>
      </c>
      <c r="BK66" s="2"/>
      <c r="BL66" s="2"/>
      <c r="BM66" s="2">
        <v>9001</v>
      </c>
      <c r="BN66" s="2">
        <v>0</v>
      </c>
      <c r="BO66" s="2" t="s">
        <v>6</v>
      </c>
      <c r="BP66" s="2">
        <v>0</v>
      </c>
      <c r="BQ66" s="2">
        <v>2</v>
      </c>
      <c r="BR66" s="2">
        <v>0</v>
      </c>
      <c r="BS66" s="2">
        <v>1</v>
      </c>
      <c r="BT66" s="2">
        <v>1</v>
      </c>
      <c r="BU66" s="2">
        <v>1</v>
      </c>
      <c r="BV66" s="2">
        <v>1</v>
      </c>
      <c r="BW66" s="2">
        <v>1</v>
      </c>
      <c r="BX66" s="2">
        <v>1</v>
      </c>
      <c r="BY66" s="2" t="s">
        <v>6</v>
      </c>
      <c r="BZ66" s="2">
        <v>90</v>
      </c>
      <c r="CA66" s="2">
        <v>85</v>
      </c>
      <c r="CB66" s="2"/>
      <c r="CC66" s="2"/>
      <c r="CD66" s="2"/>
      <c r="CE66" s="2"/>
      <c r="CF66" s="2">
        <v>0</v>
      </c>
      <c r="CG66" s="2">
        <v>0</v>
      </c>
      <c r="CH66" s="2"/>
      <c r="CI66" s="2"/>
      <c r="CJ66" s="2"/>
      <c r="CK66" s="2"/>
      <c r="CL66" s="2"/>
      <c r="CM66" s="2">
        <v>0</v>
      </c>
      <c r="CN66" s="2" t="s">
        <v>6</v>
      </c>
      <c r="CO66" s="2">
        <v>0</v>
      </c>
      <c r="CP66" s="2">
        <f t="shared" si="84"/>
        <v>24408.73</v>
      </c>
      <c r="CQ66" s="2">
        <f t="shared" si="85"/>
        <v>1465.11</v>
      </c>
      <c r="CR66" s="2">
        <f t="shared" si="86"/>
        <v>0</v>
      </c>
      <c r="CS66" s="2">
        <f t="shared" si="87"/>
        <v>0</v>
      </c>
      <c r="CT66" s="2">
        <f t="shared" si="88"/>
        <v>0</v>
      </c>
      <c r="CU66" s="2">
        <f t="shared" si="89"/>
        <v>0</v>
      </c>
      <c r="CV66" s="2">
        <f t="shared" si="90"/>
        <v>0</v>
      </c>
      <c r="CW66" s="2">
        <f t="shared" si="91"/>
        <v>0</v>
      </c>
      <c r="CX66" s="2">
        <f t="shared" si="92"/>
        <v>0</v>
      </c>
      <c r="CY66" s="2">
        <f t="shared" si="93"/>
        <v>0</v>
      </c>
      <c r="CZ66" s="2">
        <f t="shared" si="94"/>
        <v>0</v>
      </c>
      <c r="DA66" s="2"/>
      <c r="DB66" s="2"/>
      <c r="DC66" s="2" t="s">
        <v>6</v>
      </c>
      <c r="DD66" s="2" t="s">
        <v>6</v>
      </c>
      <c r="DE66" s="2" t="s">
        <v>6</v>
      </c>
      <c r="DF66" s="2" t="s">
        <v>6</v>
      </c>
      <c r="DG66" s="2" t="s">
        <v>6</v>
      </c>
      <c r="DH66" s="2" t="s">
        <v>6</v>
      </c>
      <c r="DI66" s="2" t="s">
        <v>6</v>
      </c>
      <c r="DJ66" s="2" t="s">
        <v>6</v>
      </c>
      <c r="DK66" s="2" t="s">
        <v>6</v>
      </c>
      <c r="DL66" s="2" t="s">
        <v>6</v>
      </c>
      <c r="DM66" s="2" t="s">
        <v>6</v>
      </c>
      <c r="DN66" s="2">
        <v>0</v>
      </c>
      <c r="DO66" s="2">
        <v>0</v>
      </c>
      <c r="DP66" s="2">
        <v>1</v>
      </c>
      <c r="DQ66" s="2">
        <v>1</v>
      </c>
      <c r="DR66" s="2"/>
      <c r="DS66" s="2"/>
      <c r="DT66" s="2"/>
      <c r="DU66" s="2">
        <v>1005</v>
      </c>
      <c r="DV66" s="2" t="s">
        <v>54</v>
      </c>
      <c r="DW66" s="2" t="s">
        <v>54</v>
      </c>
      <c r="DX66" s="2">
        <v>1</v>
      </c>
      <c r="DY66" s="2"/>
      <c r="DZ66" s="2"/>
      <c r="EA66" s="2"/>
      <c r="EB66" s="2"/>
      <c r="EC66" s="2"/>
      <c r="ED66" s="2"/>
      <c r="EE66" s="2">
        <v>27029022</v>
      </c>
      <c r="EF66" s="2">
        <v>2</v>
      </c>
      <c r="EG66" s="2" t="s">
        <v>16</v>
      </c>
      <c r="EH66" s="2">
        <v>0</v>
      </c>
      <c r="EI66" s="2" t="s">
        <v>6</v>
      </c>
      <c r="EJ66" s="2">
        <v>1</v>
      </c>
      <c r="EK66" s="2">
        <v>9001</v>
      </c>
      <c r="EL66" s="2" t="s">
        <v>66</v>
      </c>
      <c r="EM66" s="2" t="s">
        <v>67</v>
      </c>
      <c r="EN66" s="2"/>
      <c r="EO66" s="2" t="s">
        <v>6</v>
      </c>
      <c r="EP66" s="2"/>
      <c r="EQ66" s="2">
        <v>0</v>
      </c>
      <c r="ER66" s="2">
        <v>1465.11</v>
      </c>
      <c r="ES66" s="2">
        <v>1465.11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>
        <v>0</v>
      </c>
      <c r="FR66" s="2">
        <f t="shared" si="95"/>
        <v>0</v>
      </c>
      <c r="FS66" s="2">
        <v>0</v>
      </c>
      <c r="FT66" s="2" t="s">
        <v>49</v>
      </c>
      <c r="FU66" s="2" t="s">
        <v>50</v>
      </c>
      <c r="FV66" s="2"/>
      <c r="FW66" s="2"/>
      <c r="FX66" s="2">
        <v>81</v>
      </c>
      <c r="FY66" s="2">
        <v>72.25</v>
      </c>
      <c r="FZ66" s="2"/>
      <c r="GA66" s="2" t="s">
        <v>6</v>
      </c>
      <c r="GB66" s="2"/>
      <c r="GC66" s="2"/>
      <c r="GD66" s="2">
        <v>0</v>
      </c>
      <c r="GE66" s="2"/>
      <c r="GF66" s="2">
        <v>-271919700</v>
      </c>
      <c r="GG66" s="2">
        <v>2</v>
      </c>
      <c r="GH66" s="2">
        <v>1</v>
      </c>
      <c r="GI66" s="2">
        <v>-2</v>
      </c>
      <c r="GJ66" s="2">
        <v>0</v>
      </c>
      <c r="GK66" s="2">
        <f>ROUND(R66*(R12)/100,2)</f>
        <v>0</v>
      </c>
      <c r="GL66" s="2">
        <f t="shared" si="96"/>
        <v>0</v>
      </c>
      <c r="GM66" s="2">
        <f t="shared" si="97"/>
        <v>24408.73</v>
      </c>
      <c r="GN66" s="2">
        <f t="shared" si="98"/>
        <v>24408.73</v>
      </c>
      <c r="GO66" s="2">
        <f t="shared" si="99"/>
        <v>0</v>
      </c>
      <c r="GP66" s="2">
        <f t="shared" si="100"/>
        <v>0</v>
      </c>
      <c r="GQ66" s="2"/>
      <c r="GR66" s="2">
        <v>0</v>
      </c>
      <c r="GS66" s="2">
        <v>3</v>
      </c>
      <c r="GT66" s="2">
        <v>0</v>
      </c>
      <c r="GU66" s="2" t="s">
        <v>6</v>
      </c>
      <c r="GV66" s="2">
        <f t="shared" si="101"/>
        <v>0</v>
      </c>
      <c r="GW66" s="2">
        <v>1</v>
      </c>
      <c r="GX66" s="2">
        <f t="shared" si="102"/>
        <v>0</v>
      </c>
      <c r="GY66" s="2"/>
      <c r="GZ66" s="2"/>
      <c r="HA66" s="2">
        <v>0</v>
      </c>
      <c r="HB66" s="2">
        <v>0</v>
      </c>
      <c r="HC66" s="2"/>
      <c r="HD66" s="2"/>
      <c r="HE66" s="2"/>
      <c r="HF66" s="2"/>
      <c r="HG66" s="2"/>
      <c r="HH66" s="2"/>
      <c r="HI66" s="2"/>
      <c r="HJ66" s="2"/>
      <c r="HK66" s="2"/>
      <c r="HL66" s="2"/>
      <c r="HM66" s="2"/>
      <c r="HN66" s="2"/>
      <c r="HO66" s="2"/>
      <c r="HP66" s="2"/>
      <c r="HQ66" s="2"/>
      <c r="HR66" s="2"/>
      <c r="HS66" s="2"/>
      <c r="HT66" s="2"/>
      <c r="HU66" s="2"/>
      <c r="HV66" s="2"/>
      <c r="HW66" s="2"/>
      <c r="HX66" s="2"/>
      <c r="HY66" s="2"/>
      <c r="HZ66" s="2"/>
      <c r="IA66" s="2"/>
      <c r="IB66" s="2"/>
      <c r="IC66" s="2"/>
      <c r="ID66" s="2"/>
      <c r="IE66" s="2"/>
      <c r="IF66" s="2"/>
      <c r="IG66" s="2"/>
      <c r="IH66" s="2"/>
      <c r="II66" s="2"/>
      <c r="IJ66" s="2"/>
      <c r="IK66" s="2">
        <v>0</v>
      </c>
      <c r="IL66" s="2"/>
      <c r="IM66" s="2"/>
      <c r="IN66" s="2"/>
      <c r="IO66" s="2"/>
      <c r="IP66" s="2"/>
      <c r="IQ66" s="2"/>
      <c r="IR66" s="2"/>
      <c r="IS66" s="2"/>
      <c r="IT66" s="2"/>
      <c r="IU66" s="2"/>
    </row>
    <row r="67" spans="1:255" x14ac:dyDescent="0.2">
      <c r="A67">
        <v>18</v>
      </c>
      <c r="B67">
        <v>1</v>
      </c>
      <c r="C67">
        <v>120</v>
      </c>
      <c r="E67" t="s">
        <v>113</v>
      </c>
      <c r="F67" t="s">
        <v>114</v>
      </c>
      <c r="G67" t="s">
        <v>115</v>
      </c>
      <c r="H67" t="s">
        <v>54</v>
      </c>
      <c r="I67">
        <f>I59*J67</f>
        <v>16.66</v>
      </c>
      <c r="J67">
        <v>0.74608150470219448</v>
      </c>
      <c r="O67">
        <f t="shared" si="70"/>
        <v>24408.73</v>
      </c>
      <c r="P67">
        <f t="shared" si="71"/>
        <v>24408.73</v>
      </c>
      <c r="Q67">
        <f t="shared" si="72"/>
        <v>0</v>
      </c>
      <c r="R67">
        <f t="shared" si="73"/>
        <v>0</v>
      </c>
      <c r="S67">
        <f t="shared" si="74"/>
        <v>0</v>
      </c>
      <c r="T67">
        <f t="shared" si="75"/>
        <v>0</v>
      </c>
      <c r="U67">
        <f t="shared" si="76"/>
        <v>0</v>
      </c>
      <c r="V67">
        <f t="shared" si="77"/>
        <v>0</v>
      </c>
      <c r="W67">
        <f t="shared" si="78"/>
        <v>0</v>
      </c>
      <c r="X67">
        <f t="shared" si="79"/>
        <v>0</v>
      </c>
      <c r="Y67">
        <f t="shared" si="80"/>
        <v>0</v>
      </c>
      <c r="AA67">
        <v>27703388</v>
      </c>
      <c r="AB67">
        <f t="shared" si="81"/>
        <v>1465.11</v>
      </c>
      <c r="AC67">
        <f t="shared" si="62"/>
        <v>1465.11</v>
      </c>
      <c r="AD67">
        <f t="shared" si="65"/>
        <v>0</v>
      </c>
      <c r="AE67">
        <f t="shared" si="66"/>
        <v>0</v>
      </c>
      <c r="AF67">
        <f t="shared" si="67"/>
        <v>0</v>
      </c>
      <c r="AG67">
        <f t="shared" si="82"/>
        <v>0</v>
      </c>
      <c r="AH67">
        <f t="shared" si="68"/>
        <v>0</v>
      </c>
      <c r="AI67">
        <f t="shared" si="69"/>
        <v>0</v>
      </c>
      <c r="AJ67">
        <f t="shared" si="83"/>
        <v>0</v>
      </c>
      <c r="AK67">
        <v>1465.11</v>
      </c>
      <c r="AL67">
        <v>1465.11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81</v>
      </c>
      <c r="AU67">
        <v>72</v>
      </c>
      <c r="AV67">
        <v>1</v>
      </c>
      <c r="AW67">
        <v>1</v>
      </c>
      <c r="AZ67">
        <v>1</v>
      </c>
      <c r="BA67">
        <v>1</v>
      </c>
      <c r="BB67">
        <v>1</v>
      </c>
      <c r="BC67">
        <v>1</v>
      </c>
      <c r="BD67" t="s">
        <v>6</v>
      </c>
      <c r="BE67" t="s">
        <v>6</v>
      </c>
      <c r="BF67" t="s">
        <v>6</v>
      </c>
      <c r="BG67" t="s">
        <v>6</v>
      </c>
      <c r="BH67">
        <v>3</v>
      </c>
      <c r="BI67">
        <v>1</v>
      </c>
      <c r="BJ67" t="s">
        <v>116</v>
      </c>
      <c r="BM67">
        <v>9001</v>
      </c>
      <c r="BN67">
        <v>0</v>
      </c>
      <c r="BO67" t="s">
        <v>6</v>
      </c>
      <c r="BP67">
        <v>0</v>
      </c>
      <c r="BQ67">
        <v>2</v>
      </c>
      <c r="BR67">
        <v>0</v>
      </c>
      <c r="BS67">
        <v>1</v>
      </c>
      <c r="BT67">
        <v>1</v>
      </c>
      <c r="BU67">
        <v>1</v>
      </c>
      <c r="BV67">
        <v>1</v>
      </c>
      <c r="BW67">
        <v>1</v>
      </c>
      <c r="BX67">
        <v>1</v>
      </c>
      <c r="BY67" t="s">
        <v>6</v>
      </c>
      <c r="BZ67">
        <v>90</v>
      </c>
      <c r="CA67">
        <v>85</v>
      </c>
      <c r="CF67">
        <v>0</v>
      </c>
      <c r="CG67">
        <v>0</v>
      </c>
      <c r="CM67">
        <v>0</v>
      </c>
      <c r="CN67" t="s">
        <v>6</v>
      </c>
      <c r="CO67">
        <v>0</v>
      </c>
      <c r="CP67">
        <f t="shared" si="84"/>
        <v>24408.73</v>
      </c>
      <c r="CQ67">
        <f t="shared" si="85"/>
        <v>1465.11</v>
      </c>
      <c r="CR67">
        <f t="shared" si="86"/>
        <v>0</v>
      </c>
      <c r="CS67">
        <f t="shared" si="87"/>
        <v>0</v>
      </c>
      <c r="CT67">
        <f t="shared" si="88"/>
        <v>0</v>
      </c>
      <c r="CU67">
        <f t="shared" si="89"/>
        <v>0</v>
      </c>
      <c r="CV67">
        <f t="shared" si="90"/>
        <v>0</v>
      </c>
      <c r="CW67">
        <f t="shared" si="91"/>
        <v>0</v>
      </c>
      <c r="CX67">
        <f t="shared" si="92"/>
        <v>0</v>
      </c>
      <c r="CY67">
        <f t="shared" si="93"/>
        <v>0</v>
      </c>
      <c r="CZ67">
        <f t="shared" si="94"/>
        <v>0</v>
      </c>
      <c r="DC67" t="s">
        <v>6</v>
      </c>
      <c r="DD67" t="s">
        <v>6</v>
      </c>
      <c r="DE67" t="s">
        <v>6</v>
      </c>
      <c r="DF67" t="s">
        <v>6</v>
      </c>
      <c r="DG67" t="s">
        <v>6</v>
      </c>
      <c r="DH67" t="s">
        <v>6</v>
      </c>
      <c r="DI67" t="s">
        <v>6</v>
      </c>
      <c r="DJ67" t="s">
        <v>6</v>
      </c>
      <c r="DK67" t="s">
        <v>6</v>
      </c>
      <c r="DL67" t="s">
        <v>6</v>
      </c>
      <c r="DM67" t="s">
        <v>6</v>
      </c>
      <c r="DN67">
        <v>0</v>
      </c>
      <c r="DO67">
        <v>0</v>
      </c>
      <c r="DP67">
        <v>1</v>
      </c>
      <c r="DQ67">
        <v>1</v>
      </c>
      <c r="DU67">
        <v>1005</v>
      </c>
      <c r="DV67" t="s">
        <v>54</v>
      </c>
      <c r="DW67" t="s">
        <v>54</v>
      </c>
      <c r="DX67">
        <v>1</v>
      </c>
      <c r="EE67">
        <v>27029022</v>
      </c>
      <c r="EF67">
        <v>2</v>
      </c>
      <c r="EG67" t="s">
        <v>16</v>
      </c>
      <c r="EH67">
        <v>0</v>
      </c>
      <c r="EI67" t="s">
        <v>6</v>
      </c>
      <c r="EJ67">
        <v>1</v>
      </c>
      <c r="EK67">
        <v>9001</v>
      </c>
      <c r="EL67" t="s">
        <v>66</v>
      </c>
      <c r="EM67" t="s">
        <v>67</v>
      </c>
      <c r="EO67" t="s">
        <v>6</v>
      </c>
      <c r="EQ67">
        <v>0</v>
      </c>
      <c r="ER67">
        <v>1465.11</v>
      </c>
      <c r="ES67">
        <v>1465.11</v>
      </c>
      <c r="ET67">
        <v>0</v>
      </c>
      <c r="EU67">
        <v>0</v>
      </c>
      <c r="EV67">
        <v>0</v>
      </c>
      <c r="EW67">
        <v>0</v>
      </c>
      <c r="EX67">
        <v>0</v>
      </c>
      <c r="FQ67">
        <v>0</v>
      </c>
      <c r="FR67">
        <f t="shared" si="95"/>
        <v>0</v>
      </c>
      <c r="FS67">
        <v>0</v>
      </c>
      <c r="FT67" t="s">
        <v>49</v>
      </c>
      <c r="FU67" t="s">
        <v>50</v>
      </c>
      <c r="FX67">
        <v>81</v>
      </c>
      <c r="FY67">
        <v>72.25</v>
      </c>
      <c r="GA67" t="s">
        <v>6</v>
      </c>
      <c r="GD67">
        <v>0</v>
      </c>
      <c r="GF67">
        <v>-271919700</v>
      </c>
      <c r="GG67">
        <v>1</v>
      </c>
      <c r="GH67">
        <v>1</v>
      </c>
      <c r="GI67">
        <v>-2</v>
      </c>
      <c r="GJ67">
        <v>0</v>
      </c>
      <c r="GK67">
        <f>ROUND(R67*(S12)/100,2)</f>
        <v>0</v>
      </c>
      <c r="GL67">
        <f t="shared" si="96"/>
        <v>0</v>
      </c>
      <c r="GM67">
        <f t="shared" si="97"/>
        <v>24408.73</v>
      </c>
      <c r="GN67">
        <f t="shared" si="98"/>
        <v>24408.73</v>
      </c>
      <c r="GO67">
        <f t="shared" si="99"/>
        <v>0</v>
      </c>
      <c r="GP67">
        <f t="shared" si="100"/>
        <v>0</v>
      </c>
      <c r="GR67">
        <v>0</v>
      </c>
      <c r="GS67">
        <v>3</v>
      </c>
      <c r="GT67">
        <v>0</v>
      </c>
      <c r="GU67" t="s">
        <v>6</v>
      </c>
      <c r="GV67">
        <f t="shared" si="101"/>
        <v>0</v>
      </c>
      <c r="GW67">
        <v>1</v>
      </c>
      <c r="GX67">
        <f t="shared" si="102"/>
        <v>0</v>
      </c>
      <c r="HA67">
        <v>0</v>
      </c>
      <c r="HB67">
        <v>0</v>
      </c>
      <c r="IK67">
        <v>0</v>
      </c>
    </row>
    <row r="68" spans="1:255" x14ac:dyDescent="0.2">
      <c r="A68" s="2">
        <v>18</v>
      </c>
      <c r="B68" s="2">
        <v>1</v>
      </c>
      <c r="C68" s="2">
        <v>103</v>
      </c>
      <c r="D68" s="2"/>
      <c r="E68" s="2" t="s">
        <v>117</v>
      </c>
      <c r="F68" s="2" t="s">
        <v>118</v>
      </c>
      <c r="G68" s="2" t="s">
        <v>119</v>
      </c>
      <c r="H68" s="2" t="s">
        <v>103</v>
      </c>
      <c r="I68" s="2">
        <f>I58*J68</f>
        <v>8</v>
      </c>
      <c r="J68" s="2">
        <v>0.35826242722794449</v>
      </c>
      <c r="K68" s="2"/>
      <c r="L68" s="2"/>
      <c r="M68" s="2"/>
      <c r="N68" s="2"/>
      <c r="O68" s="2">
        <f t="shared" si="70"/>
        <v>740.16</v>
      </c>
      <c r="P68" s="2">
        <f t="shared" si="71"/>
        <v>740.16</v>
      </c>
      <c r="Q68" s="2">
        <f t="shared" si="72"/>
        <v>0</v>
      </c>
      <c r="R68" s="2">
        <f t="shared" si="73"/>
        <v>0</v>
      </c>
      <c r="S68" s="2">
        <f t="shared" si="74"/>
        <v>0</v>
      </c>
      <c r="T68" s="2">
        <f t="shared" si="75"/>
        <v>0</v>
      </c>
      <c r="U68" s="2">
        <f t="shared" si="76"/>
        <v>0</v>
      </c>
      <c r="V68" s="2">
        <f t="shared" si="77"/>
        <v>0</v>
      </c>
      <c r="W68" s="2">
        <f t="shared" si="78"/>
        <v>0</v>
      </c>
      <c r="X68" s="2">
        <f t="shared" si="79"/>
        <v>0</v>
      </c>
      <c r="Y68" s="2">
        <f t="shared" si="80"/>
        <v>0</v>
      </c>
      <c r="Z68" s="2"/>
      <c r="AA68" s="2">
        <v>27703374</v>
      </c>
      <c r="AB68" s="2">
        <f t="shared" si="81"/>
        <v>92.52</v>
      </c>
      <c r="AC68" s="2">
        <f t="shared" si="62"/>
        <v>92.52</v>
      </c>
      <c r="AD68" s="2">
        <f t="shared" si="65"/>
        <v>0</v>
      </c>
      <c r="AE68" s="2">
        <f t="shared" si="66"/>
        <v>0</v>
      </c>
      <c r="AF68" s="2">
        <f t="shared" si="67"/>
        <v>0</v>
      </c>
      <c r="AG68" s="2">
        <f t="shared" si="82"/>
        <v>0</v>
      </c>
      <c r="AH68" s="2">
        <f t="shared" si="68"/>
        <v>0</v>
      </c>
      <c r="AI68" s="2">
        <f t="shared" si="69"/>
        <v>0</v>
      </c>
      <c r="AJ68" s="2">
        <f t="shared" si="83"/>
        <v>0</v>
      </c>
      <c r="AK68" s="2">
        <v>92.52</v>
      </c>
      <c r="AL68" s="2">
        <v>92.52</v>
      </c>
      <c r="AM68" s="2">
        <v>0</v>
      </c>
      <c r="AN68" s="2">
        <v>0</v>
      </c>
      <c r="AO68" s="2">
        <v>0</v>
      </c>
      <c r="AP68" s="2">
        <v>0</v>
      </c>
      <c r="AQ68" s="2">
        <v>0</v>
      </c>
      <c r="AR68" s="2">
        <v>0</v>
      </c>
      <c r="AS68" s="2">
        <v>0</v>
      </c>
      <c r="AT68" s="2">
        <v>81</v>
      </c>
      <c r="AU68" s="2">
        <v>72</v>
      </c>
      <c r="AV68" s="2">
        <v>1</v>
      </c>
      <c r="AW68" s="2">
        <v>1</v>
      </c>
      <c r="AX68" s="2"/>
      <c r="AY68" s="2"/>
      <c r="AZ68" s="2">
        <v>1</v>
      </c>
      <c r="BA68" s="2">
        <v>1</v>
      </c>
      <c r="BB68" s="2">
        <v>1</v>
      </c>
      <c r="BC68" s="2">
        <v>1</v>
      </c>
      <c r="BD68" s="2" t="s">
        <v>6</v>
      </c>
      <c r="BE68" s="2" t="s">
        <v>6</v>
      </c>
      <c r="BF68" s="2" t="s">
        <v>6</v>
      </c>
      <c r="BG68" s="2" t="s">
        <v>6</v>
      </c>
      <c r="BH68" s="2">
        <v>3</v>
      </c>
      <c r="BI68" s="2">
        <v>1</v>
      </c>
      <c r="BJ68" s="2" t="s">
        <v>120</v>
      </c>
      <c r="BK68" s="2"/>
      <c r="BL68" s="2"/>
      <c r="BM68" s="2">
        <v>9001</v>
      </c>
      <c r="BN68" s="2">
        <v>0</v>
      </c>
      <c r="BO68" s="2" t="s">
        <v>6</v>
      </c>
      <c r="BP68" s="2">
        <v>0</v>
      </c>
      <c r="BQ68" s="2">
        <v>2</v>
      </c>
      <c r="BR68" s="2">
        <v>0</v>
      </c>
      <c r="BS68" s="2">
        <v>1</v>
      </c>
      <c r="BT68" s="2">
        <v>1</v>
      </c>
      <c r="BU68" s="2">
        <v>1</v>
      </c>
      <c r="BV68" s="2">
        <v>1</v>
      </c>
      <c r="BW68" s="2">
        <v>1</v>
      </c>
      <c r="BX68" s="2">
        <v>1</v>
      </c>
      <c r="BY68" s="2" t="s">
        <v>6</v>
      </c>
      <c r="BZ68" s="2">
        <v>90</v>
      </c>
      <c r="CA68" s="2">
        <v>85</v>
      </c>
      <c r="CB68" s="2"/>
      <c r="CC68" s="2"/>
      <c r="CD68" s="2"/>
      <c r="CE68" s="2"/>
      <c r="CF68" s="2">
        <v>0</v>
      </c>
      <c r="CG68" s="2">
        <v>0</v>
      </c>
      <c r="CH68" s="2"/>
      <c r="CI68" s="2"/>
      <c r="CJ68" s="2"/>
      <c r="CK68" s="2"/>
      <c r="CL68" s="2"/>
      <c r="CM68" s="2">
        <v>0</v>
      </c>
      <c r="CN68" s="2" t="s">
        <v>6</v>
      </c>
      <c r="CO68" s="2">
        <v>0</v>
      </c>
      <c r="CP68" s="2">
        <f t="shared" si="84"/>
        <v>740.16</v>
      </c>
      <c r="CQ68" s="2">
        <f t="shared" si="85"/>
        <v>92.52</v>
      </c>
      <c r="CR68" s="2">
        <f t="shared" si="86"/>
        <v>0</v>
      </c>
      <c r="CS68" s="2">
        <f t="shared" si="87"/>
        <v>0</v>
      </c>
      <c r="CT68" s="2">
        <f t="shared" si="88"/>
        <v>0</v>
      </c>
      <c r="CU68" s="2">
        <f t="shared" si="89"/>
        <v>0</v>
      </c>
      <c r="CV68" s="2">
        <f t="shared" si="90"/>
        <v>0</v>
      </c>
      <c r="CW68" s="2">
        <f t="shared" si="91"/>
        <v>0</v>
      </c>
      <c r="CX68" s="2">
        <f t="shared" si="92"/>
        <v>0</v>
      </c>
      <c r="CY68" s="2">
        <f t="shared" si="93"/>
        <v>0</v>
      </c>
      <c r="CZ68" s="2">
        <f t="shared" si="94"/>
        <v>0</v>
      </c>
      <c r="DA68" s="2"/>
      <c r="DB68" s="2"/>
      <c r="DC68" s="2" t="s">
        <v>6</v>
      </c>
      <c r="DD68" s="2" t="s">
        <v>6</v>
      </c>
      <c r="DE68" s="2" t="s">
        <v>6</v>
      </c>
      <c r="DF68" s="2" t="s">
        <v>6</v>
      </c>
      <c r="DG68" s="2" t="s">
        <v>6</v>
      </c>
      <c r="DH68" s="2" t="s">
        <v>6</v>
      </c>
      <c r="DI68" s="2" t="s">
        <v>6</v>
      </c>
      <c r="DJ68" s="2" t="s">
        <v>6</v>
      </c>
      <c r="DK68" s="2" t="s">
        <v>6</v>
      </c>
      <c r="DL68" s="2" t="s">
        <v>6</v>
      </c>
      <c r="DM68" s="2" t="s">
        <v>6</v>
      </c>
      <c r="DN68" s="2">
        <v>0</v>
      </c>
      <c r="DO68" s="2">
        <v>0</v>
      </c>
      <c r="DP68" s="2">
        <v>1</v>
      </c>
      <c r="DQ68" s="2">
        <v>1</v>
      </c>
      <c r="DR68" s="2"/>
      <c r="DS68" s="2"/>
      <c r="DT68" s="2"/>
      <c r="DU68" s="2">
        <v>1013</v>
      </c>
      <c r="DV68" s="2" t="s">
        <v>103</v>
      </c>
      <c r="DW68" s="2" t="s">
        <v>103</v>
      </c>
      <c r="DX68" s="2">
        <v>1</v>
      </c>
      <c r="DY68" s="2"/>
      <c r="DZ68" s="2"/>
      <c r="EA68" s="2"/>
      <c r="EB68" s="2"/>
      <c r="EC68" s="2"/>
      <c r="ED68" s="2"/>
      <c r="EE68" s="2">
        <v>27029022</v>
      </c>
      <c r="EF68" s="2">
        <v>2</v>
      </c>
      <c r="EG68" s="2" t="s">
        <v>16</v>
      </c>
      <c r="EH68" s="2">
        <v>0</v>
      </c>
      <c r="EI68" s="2" t="s">
        <v>6</v>
      </c>
      <c r="EJ68" s="2">
        <v>1</v>
      </c>
      <c r="EK68" s="2">
        <v>9001</v>
      </c>
      <c r="EL68" s="2" t="s">
        <v>66</v>
      </c>
      <c r="EM68" s="2" t="s">
        <v>67</v>
      </c>
      <c r="EN68" s="2"/>
      <c r="EO68" s="2" t="s">
        <v>6</v>
      </c>
      <c r="EP68" s="2"/>
      <c r="EQ68" s="2">
        <v>0</v>
      </c>
      <c r="ER68" s="2">
        <v>92.52</v>
      </c>
      <c r="ES68" s="2">
        <v>92.52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/>
      <c r="EZ68" s="2"/>
      <c r="FA68" s="2"/>
      <c r="FB68" s="2"/>
      <c r="FC68" s="2"/>
      <c r="FD68" s="2"/>
      <c r="FE68" s="2"/>
      <c r="FF68" s="2"/>
      <c r="FG68" s="2"/>
      <c r="FH68" s="2"/>
      <c r="FI68" s="2"/>
      <c r="FJ68" s="2"/>
      <c r="FK68" s="2"/>
      <c r="FL68" s="2"/>
      <c r="FM68" s="2"/>
      <c r="FN68" s="2"/>
      <c r="FO68" s="2"/>
      <c r="FP68" s="2"/>
      <c r="FQ68" s="2">
        <v>0</v>
      </c>
      <c r="FR68" s="2">
        <f t="shared" si="95"/>
        <v>0</v>
      </c>
      <c r="FS68" s="2">
        <v>0</v>
      </c>
      <c r="FT68" s="2" t="s">
        <v>49</v>
      </c>
      <c r="FU68" s="2" t="s">
        <v>50</v>
      </c>
      <c r="FV68" s="2"/>
      <c r="FW68" s="2"/>
      <c r="FX68" s="2">
        <v>81</v>
      </c>
      <c r="FY68" s="2">
        <v>72.25</v>
      </c>
      <c r="FZ68" s="2"/>
      <c r="GA68" s="2" t="s">
        <v>6</v>
      </c>
      <c r="GB68" s="2"/>
      <c r="GC68" s="2"/>
      <c r="GD68" s="2">
        <v>0</v>
      </c>
      <c r="GE68" s="2"/>
      <c r="GF68" s="2">
        <v>1610584286</v>
      </c>
      <c r="GG68" s="2">
        <v>2</v>
      </c>
      <c r="GH68" s="2">
        <v>1</v>
      </c>
      <c r="GI68" s="2">
        <v>-2</v>
      </c>
      <c r="GJ68" s="2">
        <v>0</v>
      </c>
      <c r="GK68" s="2">
        <f>ROUND(R68*(R12)/100,2)</f>
        <v>0</v>
      </c>
      <c r="GL68" s="2">
        <f t="shared" si="96"/>
        <v>0</v>
      </c>
      <c r="GM68" s="2">
        <f t="shared" si="97"/>
        <v>740.16</v>
      </c>
      <c r="GN68" s="2">
        <f t="shared" si="98"/>
        <v>740.16</v>
      </c>
      <c r="GO68" s="2">
        <f t="shared" si="99"/>
        <v>0</v>
      </c>
      <c r="GP68" s="2">
        <f t="shared" si="100"/>
        <v>0</v>
      </c>
      <c r="GQ68" s="2"/>
      <c r="GR68" s="2">
        <v>0</v>
      </c>
      <c r="GS68" s="2">
        <v>3</v>
      </c>
      <c r="GT68" s="2">
        <v>0</v>
      </c>
      <c r="GU68" s="2" t="s">
        <v>6</v>
      </c>
      <c r="GV68" s="2">
        <f t="shared" si="101"/>
        <v>0</v>
      </c>
      <c r="GW68" s="2">
        <v>1</v>
      </c>
      <c r="GX68" s="2">
        <f t="shared" si="102"/>
        <v>0</v>
      </c>
      <c r="GY68" s="2"/>
      <c r="GZ68" s="2"/>
      <c r="HA68" s="2">
        <v>0</v>
      </c>
      <c r="HB68" s="2">
        <v>0</v>
      </c>
      <c r="HC68" s="2"/>
      <c r="HD68" s="2"/>
      <c r="HE68" s="2"/>
      <c r="HF68" s="2"/>
      <c r="HG68" s="2"/>
      <c r="HH68" s="2"/>
      <c r="HI68" s="2"/>
      <c r="HJ68" s="2"/>
      <c r="HK68" s="2"/>
      <c r="HL68" s="2"/>
      <c r="HM68" s="2"/>
      <c r="HN68" s="2"/>
      <c r="HO68" s="2"/>
      <c r="HP68" s="2"/>
      <c r="HQ68" s="2"/>
      <c r="HR68" s="2"/>
      <c r="HS68" s="2"/>
      <c r="HT68" s="2"/>
      <c r="HU68" s="2"/>
      <c r="HV68" s="2"/>
      <c r="HW68" s="2"/>
      <c r="HX68" s="2"/>
      <c r="HY68" s="2"/>
      <c r="HZ68" s="2"/>
      <c r="IA68" s="2"/>
      <c r="IB68" s="2"/>
      <c r="IC68" s="2"/>
      <c r="ID68" s="2"/>
      <c r="IE68" s="2"/>
      <c r="IF68" s="2"/>
      <c r="IG68" s="2"/>
      <c r="IH68" s="2"/>
      <c r="II68" s="2"/>
      <c r="IJ68" s="2"/>
      <c r="IK68" s="2">
        <v>0</v>
      </c>
      <c r="IL68" s="2"/>
      <c r="IM68" s="2"/>
      <c r="IN68" s="2"/>
      <c r="IO68" s="2"/>
      <c r="IP68" s="2"/>
      <c r="IQ68" s="2"/>
      <c r="IR68" s="2"/>
      <c r="IS68" s="2"/>
      <c r="IT68" s="2"/>
      <c r="IU68" s="2"/>
    </row>
    <row r="69" spans="1:255" x14ac:dyDescent="0.2">
      <c r="A69">
        <v>18</v>
      </c>
      <c r="B69">
        <v>1</v>
      </c>
      <c r="C69">
        <v>115</v>
      </c>
      <c r="E69" t="s">
        <v>117</v>
      </c>
      <c r="F69" t="s">
        <v>118</v>
      </c>
      <c r="G69" t="s">
        <v>119</v>
      </c>
      <c r="H69" t="s">
        <v>103</v>
      </c>
      <c r="I69">
        <f>I59*J69</f>
        <v>8</v>
      </c>
      <c r="J69">
        <v>0.35826242722794449</v>
      </c>
      <c r="O69">
        <f t="shared" si="70"/>
        <v>740.16</v>
      </c>
      <c r="P69">
        <f t="shared" si="71"/>
        <v>740.16</v>
      </c>
      <c r="Q69">
        <f t="shared" si="72"/>
        <v>0</v>
      </c>
      <c r="R69">
        <f t="shared" si="73"/>
        <v>0</v>
      </c>
      <c r="S69">
        <f t="shared" si="74"/>
        <v>0</v>
      </c>
      <c r="T69">
        <f t="shared" si="75"/>
        <v>0</v>
      </c>
      <c r="U69">
        <f t="shared" si="76"/>
        <v>0</v>
      </c>
      <c r="V69">
        <f t="shared" si="77"/>
        <v>0</v>
      </c>
      <c r="W69">
        <f t="shared" si="78"/>
        <v>0</v>
      </c>
      <c r="X69">
        <f t="shared" si="79"/>
        <v>0</v>
      </c>
      <c r="Y69">
        <f t="shared" si="80"/>
        <v>0</v>
      </c>
      <c r="AA69">
        <v>27703388</v>
      </c>
      <c r="AB69">
        <f t="shared" si="81"/>
        <v>92.52</v>
      </c>
      <c r="AC69">
        <f t="shared" si="62"/>
        <v>92.52</v>
      </c>
      <c r="AD69">
        <f t="shared" si="65"/>
        <v>0</v>
      </c>
      <c r="AE69">
        <f t="shared" si="66"/>
        <v>0</v>
      </c>
      <c r="AF69">
        <f t="shared" si="67"/>
        <v>0</v>
      </c>
      <c r="AG69">
        <f t="shared" si="82"/>
        <v>0</v>
      </c>
      <c r="AH69">
        <f t="shared" si="68"/>
        <v>0</v>
      </c>
      <c r="AI69">
        <f t="shared" si="69"/>
        <v>0</v>
      </c>
      <c r="AJ69">
        <f t="shared" si="83"/>
        <v>0</v>
      </c>
      <c r="AK69">
        <v>92.52</v>
      </c>
      <c r="AL69">
        <v>92.52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81</v>
      </c>
      <c r="AU69">
        <v>72</v>
      </c>
      <c r="AV69">
        <v>1</v>
      </c>
      <c r="AW69">
        <v>1</v>
      </c>
      <c r="AZ69">
        <v>1</v>
      </c>
      <c r="BA69">
        <v>1</v>
      </c>
      <c r="BB69">
        <v>1</v>
      </c>
      <c r="BC69">
        <v>1</v>
      </c>
      <c r="BD69" t="s">
        <v>6</v>
      </c>
      <c r="BE69" t="s">
        <v>6</v>
      </c>
      <c r="BF69" t="s">
        <v>6</v>
      </c>
      <c r="BG69" t="s">
        <v>6</v>
      </c>
      <c r="BH69">
        <v>3</v>
      </c>
      <c r="BI69">
        <v>1</v>
      </c>
      <c r="BJ69" t="s">
        <v>120</v>
      </c>
      <c r="BM69">
        <v>9001</v>
      </c>
      <c r="BN69">
        <v>0</v>
      </c>
      <c r="BO69" t="s">
        <v>6</v>
      </c>
      <c r="BP69">
        <v>0</v>
      </c>
      <c r="BQ69">
        <v>2</v>
      </c>
      <c r="BR69">
        <v>0</v>
      </c>
      <c r="BS69">
        <v>1</v>
      </c>
      <c r="BT69">
        <v>1</v>
      </c>
      <c r="BU69">
        <v>1</v>
      </c>
      <c r="BV69">
        <v>1</v>
      </c>
      <c r="BW69">
        <v>1</v>
      </c>
      <c r="BX69">
        <v>1</v>
      </c>
      <c r="BY69" t="s">
        <v>6</v>
      </c>
      <c r="BZ69">
        <v>90</v>
      </c>
      <c r="CA69">
        <v>85</v>
      </c>
      <c r="CF69">
        <v>0</v>
      </c>
      <c r="CG69">
        <v>0</v>
      </c>
      <c r="CM69">
        <v>0</v>
      </c>
      <c r="CN69" t="s">
        <v>6</v>
      </c>
      <c r="CO69">
        <v>0</v>
      </c>
      <c r="CP69">
        <f t="shared" si="84"/>
        <v>740.16</v>
      </c>
      <c r="CQ69">
        <f t="shared" si="85"/>
        <v>92.52</v>
      </c>
      <c r="CR69">
        <f t="shared" si="86"/>
        <v>0</v>
      </c>
      <c r="CS69">
        <f t="shared" si="87"/>
        <v>0</v>
      </c>
      <c r="CT69">
        <f t="shared" si="88"/>
        <v>0</v>
      </c>
      <c r="CU69">
        <f t="shared" si="89"/>
        <v>0</v>
      </c>
      <c r="CV69">
        <f t="shared" si="90"/>
        <v>0</v>
      </c>
      <c r="CW69">
        <f t="shared" si="91"/>
        <v>0</v>
      </c>
      <c r="CX69">
        <f t="shared" si="92"/>
        <v>0</v>
      </c>
      <c r="CY69">
        <f t="shared" si="93"/>
        <v>0</v>
      </c>
      <c r="CZ69">
        <f t="shared" si="94"/>
        <v>0</v>
      </c>
      <c r="DC69" t="s">
        <v>6</v>
      </c>
      <c r="DD69" t="s">
        <v>6</v>
      </c>
      <c r="DE69" t="s">
        <v>6</v>
      </c>
      <c r="DF69" t="s">
        <v>6</v>
      </c>
      <c r="DG69" t="s">
        <v>6</v>
      </c>
      <c r="DH69" t="s">
        <v>6</v>
      </c>
      <c r="DI69" t="s">
        <v>6</v>
      </c>
      <c r="DJ69" t="s">
        <v>6</v>
      </c>
      <c r="DK69" t="s">
        <v>6</v>
      </c>
      <c r="DL69" t="s">
        <v>6</v>
      </c>
      <c r="DM69" t="s">
        <v>6</v>
      </c>
      <c r="DN69">
        <v>0</v>
      </c>
      <c r="DO69">
        <v>0</v>
      </c>
      <c r="DP69">
        <v>1</v>
      </c>
      <c r="DQ69">
        <v>1</v>
      </c>
      <c r="DU69">
        <v>1013</v>
      </c>
      <c r="DV69" t="s">
        <v>103</v>
      </c>
      <c r="DW69" t="s">
        <v>103</v>
      </c>
      <c r="DX69">
        <v>1</v>
      </c>
      <c r="EE69">
        <v>27029022</v>
      </c>
      <c r="EF69">
        <v>2</v>
      </c>
      <c r="EG69" t="s">
        <v>16</v>
      </c>
      <c r="EH69">
        <v>0</v>
      </c>
      <c r="EI69" t="s">
        <v>6</v>
      </c>
      <c r="EJ69">
        <v>1</v>
      </c>
      <c r="EK69">
        <v>9001</v>
      </c>
      <c r="EL69" t="s">
        <v>66</v>
      </c>
      <c r="EM69" t="s">
        <v>67</v>
      </c>
      <c r="EO69" t="s">
        <v>6</v>
      </c>
      <c r="EQ69">
        <v>0</v>
      </c>
      <c r="ER69">
        <v>92.52</v>
      </c>
      <c r="ES69">
        <v>92.52</v>
      </c>
      <c r="ET69">
        <v>0</v>
      </c>
      <c r="EU69">
        <v>0</v>
      </c>
      <c r="EV69">
        <v>0</v>
      </c>
      <c r="EW69">
        <v>0</v>
      </c>
      <c r="EX69">
        <v>0</v>
      </c>
      <c r="FQ69">
        <v>0</v>
      </c>
      <c r="FR69">
        <f t="shared" si="95"/>
        <v>0</v>
      </c>
      <c r="FS69">
        <v>0</v>
      </c>
      <c r="FT69" t="s">
        <v>49</v>
      </c>
      <c r="FU69" t="s">
        <v>50</v>
      </c>
      <c r="FX69">
        <v>81</v>
      </c>
      <c r="FY69">
        <v>72.25</v>
      </c>
      <c r="GA69" t="s">
        <v>6</v>
      </c>
      <c r="GD69">
        <v>0</v>
      </c>
      <c r="GF69">
        <v>1610584286</v>
      </c>
      <c r="GG69">
        <v>1</v>
      </c>
      <c r="GH69">
        <v>1</v>
      </c>
      <c r="GI69">
        <v>-2</v>
      </c>
      <c r="GJ69">
        <v>0</v>
      </c>
      <c r="GK69">
        <f>ROUND(R69*(S12)/100,2)</f>
        <v>0</v>
      </c>
      <c r="GL69">
        <f t="shared" si="96"/>
        <v>0</v>
      </c>
      <c r="GM69">
        <f t="shared" si="97"/>
        <v>740.16</v>
      </c>
      <c r="GN69">
        <f t="shared" si="98"/>
        <v>740.16</v>
      </c>
      <c r="GO69">
        <f t="shared" si="99"/>
        <v>0</v>
      </c>
      <c r="GP69">
        <f t="shared" si="100"/>
        <v>0</v>
      </c>
      <c r="GR69">
        <v>0</v>
      </c>
      <c r="GS69">
        <v>3</v>
      </c>
      <c r="GT69">
        <v>0</v>
      </c>
      <c r="GU69" t="s">
        <v>6</v>
      </c>
      <c r="GV69">
        <f t="shared" si="101"/>
        <v>0</v>
      </c>
      <c r="GW69">
        <v>1</v>
      </c>
      <c r="GX69">
        <f t="shared" si="102"/>
        <v>0</v>
      </c>
      <c r="HA69">
        <v>0</v>
      </c>
      <c r="HB69">
        <v>0</v>
      </c>
      <c r="IK69">
        <v>0</v>
      </c>
    </row>
    <row r="70" spans="1:255" x14ac:dyDescent="0.2">
      <c r="A70" s="2">
        <v>17</v>
      </c>
      <c r="B70" s="2">
        <v>1</v>
      </c>
      <c r="C70" s="2">
        <f>ROW(SmtRes!A141)</f>
        <v>141</v>
      </c>
      <c r="D70" s="2">
        <f>ROW(EtalonRes!A143)</f>
        <v>143</v>
      </c>
      <c r="E70" s="2" t="s">
        <v>121</v>
      </c>
      <c r="F70" s="2" t="s">
        <v>62</v>
      </c>
      <c r="G70" s="2" t="s">
        <v>122</v>
      </c>
      <c r="H70" s="2" t="s">
        <v>30</v>
      </c>
      <c r="I70" s="2">
        <v>0.19</v>
      </c>
      <c r="J70" s="2">
        <v>0</v>
      </c>
      <c r="K70" s="2"/>
      <c r="L70" s="2"/>
      <c r="M70" s="2"/>
      <c r="N70" s="2"/>
      <c r="O70" s="2">
        <f t="shared" si="70"/>
        <v>183.69</v>
      </c>
      <c r="P70" s="2">
        <f t="shared" si="71"/>
        <v>15.57</v>
      </c>
      <c r="Q70" s="2">
        <f t="shared" si="72"/>
        <v>40.33</v>
      </c>
      <c r="R70" s="2">
        <f t="shared" si="73"/>
        <v>1.22</v>
      </c>
      <c r="S70" s="2">
        <f t="shared" si="74"/>
        <v>127.79</v>
      </c>
      <c r="T70" s="2">
        <f t="shared" si="75"/>
        <v>0</v>
      </c>
      <c r="U70" s="2">
        <f t="shared" si="76"/>
        <v>14.981780249999998</v>
      </c>
      <c r="V70" s="2">
        <f t="shared" si="77"/>
        <v>9.9393750000000017E-2</v>
      </c>
      <c r="W70" s="2">
        <f t="shared" si="78"/>
        <v>0</v>
      </c>
      <c r="X70" s="2">
        <f t="shared" si="79"/>
        <v>104.5</v>
      </c>
      <c r="Y70" s="2">
        <f t="shared" si="80"/>
        <v>92.89</v>
      </c>
      <c r="Z70" s="2"/>
      <c r="AA70" s="2">
        <v>27703374</v>
      </c>
      <c r="AB70" s="2">
        <f t="shared" si="81"/>
        <v>966.85260000000005</v>
      </c>
      <c r="AC70" s="2">
        <f t="shared" si="62"/>
        <v>81.96</v>
      </c>
      <c r="AD70" s="2">
        <f>ROUND((((((ET70*1.25)*1.35))-(((EU70*1.25)*1.35)))+AE70),6)</f>
        <v>212.28749999999999</v>
      </c>
      <c r="AE70" s="2">
        <f>ROUND((((EU70*1.25)*1.35)),6)</f>
        <v>6.44625</v>
      </c>
      <c r="AF70" s="2">
        <f>ROUND((((EV70*1.15)*1.35)),6)</f>
        <v>672.60509999999999</v>
      </c>
      <c r="AG70" s="2">
        <f t="shared" si="82"/>
        <v>0</v>
      </c>
      <c r="AH70" s="2">
        <f>(((EW70*1.15)*1.35))</f>
        <v>78.851474999999994</v>
      </c>
      <c r="AI70" s="2">
        <f>(((EX70*1.25)*1.35))</f>
        <v>0.52312500000000006</v>
      </c>
      <c r="AJ70" s="2">
        <f t="shared" si="83"/>
        <v>0</v>
      </c>
      <c r="AK70" s="2">
        <v>641</v>
      </c>
      <c r="AL70" s="2">
        <v>81.96</v>
      </c>
      <c r="AM70" s="2">
        <v>125.8</v>
      </c>
      <c r="AN70" s="2">
        <v>3.82</v>
      </c>
      <c r="AO70" s="2">
        <v>433.24</v>
      </c>
      <c r="AP70" s="2">
        <v>0</v>
      </c>
      <c r="AQ70" s="2">
        <v>50.79</v>
      </c>
      <c r="AR70" s="2">
        <v>0.31</v>
      </c>
      <c r="AS70" s="2">
        <v>0</v>
      </c>
      <c r="AT70" s="2">
        <v>81</v>
      </c>
      <c r="AU70" s="2">
        <v>72</v>
      </c>
      <c r="AV70" s="2">
        <v>1</v>
      </c>
      <c r="AW70" s="2">
        <v>1</v>
      </c>
      <c r="AX70" s="2"/>
      <c r="AY70" s="2"/>
      <c r="AZ70" s="2">
        <v>1</v>
      </c>
      <c r="BA70" s="2">
        <v>1</v>
      </c>
      <c r="BB70" s="2">
        <v>1</v>
      </c>
      <c r="BC70" s="2">
        <v>1</v>
      </c>
      <c r="BD70" s="2" t="s">
        <v>6</v>
      </c>
      <c r="BE70" s="2" t="s">
        <v>6</v>
      </c>
      <c r="BF70" s="2" t="s">
        <v>6</v>
      </c>
      <c r="BG70" s="2" t="s">
        <v>6</v>
      </c>
      <c r="BH70" s="2">
        <v>0</v>
      </c>
      <c r="BI70" s="2">
        <v>1</v>
      </c>
      <c r="BJ70" s="2" t="s">
        <v>64</v>
      </c>
      <c r="BK70" s="2"/>
      <c r="BL70" s="2"/>
      <c r="BM70" s="2">
        <v>9001</v>
      </c>
      <c r="BN70" s="2">
        <v>0</v>
      </c>
      <c r="BO70" s="2" t="s">
        <v>6</v>
      </c>
      <c r="BP70" s="2">
        <v>0</v>
      </c>
      <c r="BQ70" s="2">
        <v>2</v>
      </c>
      <c r="BR70" s="2">
        <v>0</v>
      </c>
      <c r="BS70" s="2">
        <v>1</v>
      </c>
      <c r="BT70" s="2">
        <v>1</v>
      </c>
      <c r="BU70" s="2">
        <v>1</v>
      </c>
      <c r="BV70" s="2">
        <v>1</v>
      </c>
      <c r="BW70" s="2">
        <v>1</v>
      </c>
      <c r="BX70" s="2">
        <v>1</v>
      </c>
      <c r="BY70" s="2" t="s">
        <v>6</v>
      </c>
      <c r="BZ70" s="2">
        <v>90</v>
      </c>
      <c r="CA70" s="2">
        <v>85</v>
      </c>
      <c r="CB70" s="2"/>
      <c r="CC70" s="2"/>
      <c r="CD70" s="2"/>
      <c r="CE70" s="2"/>
      <c r="CF70" s="2">
        <v>0</v>
      </c>
      <c r="CG70" s="2">
        <v>0</v>
      </c>
      <c r="CH70" s="2"/>
      <c r="CI70" s="2"/>
      <c r="CJ70" s="2"/>
      <c r="CK70" s="2"/>
      <c r="CL70" s="2"/>
      <c r="CM70" s="2">
        <v>0</v>
      </c>
      <c r="CN70" s="2" t="s">
        <v>705</v>
      </c>
      <c r="CO70" s="2">
        <v>0</v>
      </c>
      <c r="CP70" s="2">
        <f t="shared" si="84"/>
        <v>183.69</v>
      </c>
      <c r="CQ70" s="2">
        <f t="shared" si="85"/>
        <v>81.96</v>
      </c>
      <c r="CR70" s="2">
        <f t="shared" si="86"/>
        <v>212.28749999999999</v>
      </c>
      <c r="CS70" s="2">
        <f t="shared" si="87"/>
        <v>6.44625</v>
      </c>
      <c r="CT70" s="2">
        <f t="shared" si="88"/>
        <v>672.60509999999999</v>
      </c>
      <c r="CU70" s="2">
        <f t="shared" si="89"/>
        <v>0</v>
      </c>
      <c r="CV70" s="2">
        <f t="shared" si="90"/>
        <v>78.851474999999994</v>
      </c>
      <c r="CW70" s="2">
        <f t="shared" si="91"/>
        <v>0.52312500000000006</v>
      </c>
      <c r="CX70" s="2">
        <f t="shared" si="92"/>
        <v>0</v>
      </c>
      <c r="CY70" s="2">
        <f t="shared" si="93"/>
        <v>104.49810000000001</v>
      </c>
      <c r="CZ70" s="2">
        <f t="shared" si="94"/>
        <v>92.887200000000007</v>
      </c>
      <c r="DA70" s="2"/>
      <c r="DB70" s="2"/>
      <c r="DC70" s="2" t="s">
        <v>6</v>
      </c>
      <c r="DD70" s="2" t="s">
        <v>6</v>
      </c>
      <c r="DE70" s="2" t="s">
        <v>56</v>
      </c>
      <c r="DF70" s="2" t="s">
        <v>56</v>
      </c>
      <c r="DG70" s="2" t="s">
        <v>57</v>
      </c>
      <c r="DH70" s="2" t="s">
        <v>6</v>
      </c>
      <c r="DI70" s="2" t="s">
        <v>57</v>
      </c>
      <c r="DJ70" s="2" t="s">
        <v>56</v>
      </c>
      <c r="DK70" s="2" t="s">
        <v>6</v>
      </c>
      <c r="DL70" s="2" t="s">
        <v>6</v>
      </c>
      <c r="DM70" s="2" t="s">
        <v>6</v>
      </c>
      <c r="DN70" s="2">
        <v>0</v>
      </c>
      <c r="DO70" s="2">
        <v>0</v>
      </c>
      <c r="DP70" s="2">
        <v>1</v>
      </c>
      <c r="DQ70" s="2">
        <v>1</v>
      </c>
      <c r="DR70" s="2"/>
      <c r="DS70" s="2"/>
      <c r="DT70" s="2"/>
      <c r="DU70" s="2">
        <v>1009</v>
      </c>
      <c r="DV70" s="2" t="s">
        <v>30</v>
      </c>
      <c r="DW70" s="2" t="s">
        <v>30</v>
      </c>
      <c r="DX70" s="2">
        <v>1000</v>
      </c>
      <c r="DY70" s="2"/>
      <c r="DZ70" s="2"/>
      <c r="EA70" s="2"/>
      <c r="EB70" s="2"/>
      <c r="EC70" s="2"/>
      <c r="ED70" s="2"/>
      <c r="EE70" s="2">
        <v>27029022</v>
      </c>
      <c r="EF70" s="2">
        <v>2</v>
      </c>
      <c r="EG70" s="2" t="s">
        <v>16</v>
      </c>
      <c r="EH70" s="2">
        <v>0</v>
      </c>
      <c r="EI70" s="2" t="s">
        <v>6</v>
      </c>
      <c r="EJ70" s="2">
        <v>1</v>
      </c>
      <c r="EK70" s="2">
        <v>9001</v>
      </c>
      <c r="EL70" s="2" t="s">
        <v>66</v>
      </c>
      <c r="EM70" s="2" t="s">
        <v>67</v>
      </c>
      <c r="EN70" s="2"/>
      <c r="EO70" s="2" t="s">
        <v>60</v>
      </c>
      <c r="EP70" s="2"/>
      <c r="EQ70" s="2">
        <v>0</v>
      </c>
      <c r="ER70" s="2">
        <v>641</v>
      </c>
      <c r="ES70" s="2">
        <v>81.96</v>
      </c>
      <c r="ET70" s="2">
        <v>125.8</v>
      </c>
      <c r="EU70" s="2">
        <v>3.82</v>
      </c>
      <c r="EV70" s="2">
        <v>433.24</v>
      </c>
      <c r="EW70" s="2">
        <v>50.79</v>
      </c>
      <c r="EX70" s="2">
        <v>0.31</v>
      </c>
      <c r="EY70" s="2">
        <v>0</v>
      </c>
      <c r="EZ70" s="2"/>
      <c r="FA70" s="2"/>
      <c r="FB70" s="2"/>
      <c r="FC70" s="2"/>
      <c r="FD70" s="2"/>
      <c r="FE70" s="2"/>
      <c r="FF70" s="2"/>
      <c r="FG70" s="2"/>
      <c r="FH70" s="2"/>
      <c r="FI70" s="2"/>
      <c r="FJ70" s="2"/>
      <c r="FK70" s="2"/>
      <c r="FL70" s="2"/>
      <c r="FM70" s="2"/>
      <c r="FN70" s="2"/>
      <c r="FO70" s="2"/>
      <c r="FP70" s="2"/>
      <c r="FQ70" s="2">
        <v>0</v>
      </c>
      <c r="FR70" s="2">
        <f t="shared" si="95"/>
        <v>0</v>
      </c>
      <c r="FS70" s="2">
        <v>0</v>
      </c>
      <c r="FT70" s="2" t="s">
        <v>49</v>
      </c>
      <c r="FU70" s="2" t="s">
        <v>50</v>
      </c>
      <c r="FV70" s="2"/>
      <c r="FW70" s="2"/>
      <c r="FX70" s="2">
        <v>81</v>
      </c>
      <c r="FY70" s="2">
        <v>72.25</v>
      </c>
      <c r="FZ70" s="2"/>
      <c r="GA70" s="2" t="s">
        <v>6</v>
      </c>
      <c r="GB70" s="2"/>
      <c r="GC70" s="2"/>
      <c r="GD70" s="2">
        <v>0</v>
      </c>
      <c r="GE70" s="2"/>
      <c r="GF70" s="2">
        <v>1469956334</v>
      </c>
      <c r="GG70" s="2">
        <v>2</v>
      </c>
      <c r="GH70" s="2">
        <v>1</v>
      </c>
      <c r="GI70" s="2">
        <v>-2</v>
      </c>
      <c r="GJ70" s="2">
        <v>0</v>
      </c>
      <c r="GK70" s="2">
        <f>ROUND(R70*(R12)/100,2)</f>
        <v>0</v>
      </c>
      <c r="GL70" s="2">
        <f t="shared" si="96"/>
        <v>0</v>
      </c>
      <c r="GM70" s="2">
        <f t="shared" si="97"/>
        <v>381.08</v>
      </c>
      <c r="GN70" s="2">
        <f t="shared" si="98"/>
        <v>381.08</v>
      </c>
      <c r="GO70" s="2">
        <f t="shared" si="99"/>
        <v>0</v>
      </c>
      <c r="GP70" s="2">
        <f t="shared" si="100"/>
        <v>0</v>
      </c>
      <c r="GQ70" s="2"/>
      <c r="GR70" s="2">
        <v>0</v>
      </c>
      <c r="GS70" s="2">
        <v>3</v>
      </c>
      <c r="GT70" s="2">
        <v>0</v>
      </c>
      <c r="GU70" s="2" t="s">
        <v>6</v>
      </c>
      <c r="GV70" s="2">
        <f t="shared" si="101"/>
        <v>0</v>
      </c>
      <c r="GW70" s="2">
        <v>1</v>
      </c>
      <c r="GX70" s="2">
        <f t="shared" si="102"/>
        <v>0</v>
      </c>
      <c r="GY70" s="2"/>
      <c r="GZ70" s="2"/>
      <c r="HA70" s="2">
        <v>0</v>
      </c>
      <c r="HB70" s="2">
        <v>0</v>
      </c>
      <c r="HC70" s="2"/>
      <c r="HD70" s="2"/>
      <c r="HE70" s="2"/>
      <c r="HF70" s="2"/>
      <c r="HG70" s="2"/>
      <c r="HH70" s="2"/>
      <c r="HI70" s="2"/>
      <c r="HJ70" s="2"/>
      <c r="HK70" s="2"/>
      <c r="HL70" s="2"/>
      <c r="HM70" s="2"/>
      <c r="HN70" s="2"/>
      <c r="HO70" s="2"/>
      <c r="HP70" s="2"/>
      <c r="HQ70" s="2"/>
      <c r="HR70" s="2"/>
      <c r="HS70" s="2"/>
      <c r="HT70" s="2"/>
      <c r="HU70" s="2"/>
      <c r="HV70" s="2"/>
      <c r="HW70" s="2"/>
      <c r="HX70" s="2"/>
      <c r="HY70" s="2"/>
      <c r="HZ70" s="2"/>
      <c r="IA70" s="2"/>
      <c r="IB70" s="2"/>
      <c r="IC70" s="2"/>
      <c r="ID70" s="2"/>
      <c r="IE70" s="2"/>
      <c r="IF70" s="2"/>
      <c r="IG70" s="2"/>
      <c r="IH70" s="2"/>
      <c r="II70" s="2"/>
      <c r="IJ70" s="2"/>
      <c r="IK70" s="2">
        <v>0</v>
      </c>
      <c r="IL70" s="2"/>
      <c r="IM70" s="2"/>
      <c r="IN70" s="2"/>
      <c r="IO70" s="2"/>
      <c r="IP70" s="2"/>
      <c r="IQ70" s="2"/>
      <c r="IR70" s="2"/>
      <c r="IS70" s="2"/>
      <c r="IT70" s="2"/>
      <c r="IU70" s="2"/>
    </row>
    <row r="71" spans="1:255" x14ac:dyDescent="0.2">
      <c r="A71">
        <v>17</v>
      </c>
      <c r="B71">
        <v>1</v>
      </c>
      <c r="C71">
        <f>ROW(SmtRes!A160)</f>
        <v>160</v>
      </c>
      <c r="D71">
        <f>ROW(EtalonRes!A162)</f>
        <v>162</v>
      </c>
      <c r="E71" t="s">
        <v>121</v>
      </c>
      <c r="F71" t="s">
        <v>62</v>
      </c>
      <c r="G71" t="s">
        <v>122</v>
      </c>
      <c r="H71" t="s">
        <v>30</v>
      </c>
      <c r="I71">
        <v>0.19</v>
      </c>
      <c r="J71">
        <v>0</v>
      </c>
      <c r="O71">
        <f t="shared" si="70"/>
        <v>183.69</v>
      </c>
      <c r="P71">
        <f t="shared" si="71"/>
        <v>15.57</v>
      </c>
      <c r="Q71">
        <f t="shared" si="72"/>
        <v>40.33</v>
      </c>
      <c r="R71">
        <f t="shared" si="73"/>
        <v>1.22</v>
      </c>
      <c r="S71">
        <f t="shared" si="74"/>
        <v>127.79</v>
      </c>
      <c r="T71">
        <f t="shared" si="75"/>
        <v>0</v>
      </c>
      <c r="U71">
        <f t="shared" si="76"/>
        <v>14.981780249999998</v>
      </c>
      <c r="V71">
        <f t="shared" si="77"/>
        <v>9.9393750000000017E-2</v>
      </c>
      <c r="W71">
        <f t="shared" si="78"/>
        <v>0</v>
      </c>
      <c r="X71">
        <f t="shared" si="79"/>
        <v>104.5</v>
      </c>
      <c r="Y71">
        <f t="shared" si="80"/>
        <v>92.89</v>
      </c>
      <c r="AA71">
        <v>27703388</v>
      </c>
      <c r="AB71">
        <f t="shared" si="81"/>
        <v>966.85260000000005</v>
      </c>
      <c r="AC71">
        <f t="shared" si="62"/>
        <v>81.96</v>
      </c>
      <c r="AD71">
        <f>ROUND((((((ET71*1.25)*1.35))-(((EU71*1.25)*1.35)))+AE71),6)</f>
        <v>212.28749999999999</v>
      </c>
      <c r="AE71">
        <f>ROUND((((EU71*1.25)*1.35)),6)</f>
        <v>6.44625</v>
      </c>
      <c r="AF71">
        <f>ROUND((((EV71*1.15)*1.35)),6)</f>
        <v>672.60509999999999</v>
      </c>
      <c r="AG71">
        <f t="shared" si="82"/>
        <v>0</v>
      </c>
      <c r="AH71">
        <f>(((EW71*1.15)*1.35))</f>
        <v>78.851474999999994</v>
      </c>
      <c r="AI71">
        <f>(((EX71*1.25)*1.35))</f>
        <v>0.52312500000000006</v>
      </c>
      <c r="AJ71">
        <f t="shared" si="83"/>
        <v>0</v>
      </c>
      <c r="AK71">
        <v>641</v>
      </c>
      <c r="AL71">
        <v>81.96</v>
      </c>
      <c r="AM71">
        <v>125.8</v>
      </c>
      <c r="AN71">
        <v>3.82</v>
      </c>
      <c r="AO71">
        <v>433.24</v>
      </c>
      <c r="AP71">
        <v>0</v>
      </c>
      <c r="AQ71">
        <v>50.79</v>
      </c>
      <c r="AR71">
        <v>0.31</v>
      </c>
      <c r="AS71">
        <v>0</v>
      </c>
      <c r="AT71">
        <v>81</v>
      </c>
      <c r="AU71">
        <v>72</v>
      </c>
      <c r="AV71">
        <v>1</v>
      </c>
      <c r="AW71">
        <v>1</v>
      </c>
      <c r="AZ71">
        <v>1</v>
      </c>
      <c r="BA71">
        <v>1</v>
      </c>
      <c r="BB71">
        <v>1</v>
      </c>
      <c r="BC71">
        <v>1</v>
      </c>
      <c r="BD71" t="s">
        <v>6</v>
      </c>
      <c r="BE71" t="s">
        <v>6</v>
      </c>
      <c r="BF71" t="s">
        <v>6</v>
      </c>
      <c r="BG71" t="s">
        <v>6</v>
      </c>
      <c r="BH71">
        <v>0</v>
      </c>
      <c r="BI71">
        <v>1</v>
      </c>
      <c r="BJ71" t="s">
        <v>64</v>
      </c>
      <c r="BM71">
        <v>9001</v>
      </c>
      <c r="BN71">
        <v>0</v>
      </c>
      <c r="BO71" t="s">
        <v>6</v>
      </c>
      <c r="BP71">
        <v>0</v>
      </c>
      <c r="BQ71">
        <v>2</v>
      </c>
      <c r="BR71">
        <v>0</v>
      </c>
      <c r="BS71">
        <v>1</v>
      </c>
      <c r="BT71">
        <v>1</v>
      </c>
      <c r="BU71">
        <v>1</v>
      </c>
      <c r="BV71">
        <v>1</v>
      </c>
      <c r="BW71">
        <v>1</v>
      </c>
      <c r="BX71">
        <v>1</v>
      </c>
      <c r="BY71" t="s">
        <v>6</v>
      </c>
      <c r="BZ71">
        <v>90</v>
      </c>
      <c r="CA71">
        <v>85</v>
      </c>
      <c r="CF71">
        <v>0</v>
      </c>
      <c r="CG71">
        <v>0</v>
      </c>
      <c r="CM71">
        <v>0</v>
      </c>
      <c r="CN71" t="s">
        <v>705</v>
      </c>
      <c r="CO71">
        <v>0</v>
      </c>
      <c r="CP71">
        <f t="shared" si="84"/>
        <v>183.69</v>
      </c>
      <c r="CQ71">
        <f t="shared" si="85"/>
        <v>81.96</v>
      </c>
      <c r="CR71">
        <f t="shared" si="86"/>
        <v>212.28749999999999</v>
      </c>
      <c r="CS71">
        <f t="shared" si="87"/>
        <v>6.44625</v>
      </c>
      <c r="CT71">
        <f t="shared" si="88"/>
        <v>672.60509999999999</v>
      </c>
      <c r="CU71">
        <f t="shared" si="89"/>
        <v>0</v>
      </c>
      <c r="CV71">
        <f t="shared" si="90"/>
        <v>78.851474999999994</v>
      </c>
      <c r="CW71">
        <f t="shared" si="91"/>
        <v>0.52312500000000006</v>
      </c>
      <c r="CX71">
        <f t="shared" si="92"/>
        <v>0</v>
      </c>
      <c r="CY71">
        <f t="shared" si="93"/>
        <v>104.49810000000001</v>
      </c>
      <c r="CZ71">
        <f t="shared" si="94"/>
        <v>92.887200000000007</v>
      </c>
      <c r="DC71" t="s">
        <v>6</v>
      </c>
      <c r="DD71" t="s">
        <v>6</v>
      </c>
      <c r="DE71" t="s">
        <v>56</v>
      </c>
      <c r="DF71" t="s">
        <v>56</v>
      </c>
      <c r="DG71" t="s">
        <v>57</v>
      </c>
      <c r="DH71" t="s">
        <v>6</v>
      </c>
      <c r="DI71" t="s">
        <v>57</v>
      </c>
      <c r="DJ71" t="s">
        <v>56</v>
      </c>
      <c r="DK71" t="s">
        <v>6</v>
      </c>
      <c r="DL71" t="s">
        <v>6</v>
      </c>
      <c r="DM71" t="s">
        <v>6</v>
      </c>
      <c r="DN71">
        <v>0</v>
      </c>
      <c r="DO71">
        <v>0</v>
      </c>
      <c r="DP71">
        <v>1</v>
      </c>
      <c r="DQ71">
        <v>1</v>
      </c>
      <c r="DU71">
        <v>1009</v>
      </c>
      <c r="DV71" t="s">
        <v>30</v>
      </c>
      <c r="DW71" t="s">
        <v>30</v>
      </c>
      <c r="DX71">
        <v>1000</v>
      </c>
      <c r="EE71">
        <v>27029022</v>
      </c>
      <c r="EF71">
        <v>2</v>
      </c>
      <c r="EG71" t="s">
        <v>16</v>
      </c>
      <c r="EH71">
        <v>0</v>
      </c>
      <c r="EI71" t="s">
        <v>6</v>
      </c>
      <c r="EJ71">
        <v>1</v>
      </c>
      <c r="EK71">
        <v>9001</v>
      </c>
      <c r="EL71" t="s">
        <v>66</v>
      </c>
      <c r="EM71" t="s">
        <v>67</v>
      </c>
      <c r="EO71" t="s">
        <v>60</v>
      </c>
      <c r="EQ71">
        <v>0</v>
      </c>
      <c r="ER71">
        <v>641</v>
      </c>
      <c r="ES71">
        <v>81.96</v>
      </c>
      <c r="ET71">
        <v>125.8</v>
      </c>
      <c r="EU71">
        <v>3.82</v>
      </c>
      <c r="EV71">
        <v>433.24</v>
      </c>
      <c r="EW71">
        <v>50.79</v>
      </c>
      <c r="EX71">
        <v>0.31</v>
      </c>
      <c r="EY71">
        <v>0</v>
      </c>
      <c r="FQ71">
        <v>0</v>
      </c>
      <c r="FR71">
        <f t="shared" si="95"/>
        <v>0</v>
      </c>
      <c r="FS71">
        <v>0</v>
      </c>
      <c r="FT71" t="s">
        <v>49</v>
      </c>
      <c r="FU71" t="s">
        <v>50</v>
      </c>
      <c r="FX71">
        <v>81</v>
      </c>
      <c r="FY71">
        <v>72.25</v>
      </c>
      <c r="GA71" t="s">
        <v>6</v>
      </c>
      <c r="GD71">
        <v>0</v>
      </c>
      <c r="GF71">
        <v>1469956334</v>
      </c>
      <c r="GG71">
        <v>1</v>
      </c>
      <c r="GH71">
        <v>1</v>
      </c>
      <c r="GI71">
        <v>-2</v>
      </c>
      <c r="GJ71">
        <v>0</v>
      </c>
      <c r="GK71">
        <f>ROUND(R71*(S12)/100,2)</f>
        <v>0</v>
      </c>
      <c r="GL71">
        <f t="shared" si="96"/>
        <v>0</v>
      </c>
      <c r="GM71">
        <f t="shared" si="97"/>
        <v>381.08</v>
      </c>
      <c r="GN71">
        <f t="shared" si="98"/>
        <v>381.08</v>
      </c>
      <c r="GO71">
        <f t="shared" si="99"/>
        <v>0</v>
      </c>
      <c r="GP71">
        <f t="shared" si="100"/>
        <v>0</v>
      </c>
      <c r="GR71">
        <v>0</v>
      </c>
      <c r="GS71">
        <v>3</v>
      </c>
      <c r="GT71">
        <v>0</v>
      </c>
      <c r="GU71" t="s">
        <v>6</v>
      </c>
      <c r="GV71">
        <f t="shared" si="101"/>
        <v>0</v>
      </c>
      <c r="GW71">
        <v>1</v>
      </c>
      <c r="GX71">
        <f t="shared" si="102"/>
        <v>0</v>
      </c>
      <c r="HA71">
        <v>0</v>
      </c>
      <c r="HB71">
        <v>0</v>
      </c>
      <c r="IK71">
        <v>0</v>
      </c>
    </row>
    <row r="72" spans="1:255" x14ac:dyDescent="0.2">
      <c r="A72" s="2">
        <v>18</v>
      </c>
      <c r="B72" s="2">
        <v>1</v>
      </c>
      <c r="C72" s="2">
        <v>141</v>
      </c>
      <c r="D72" s="2"/>
      <c r="E72" s="2" t="s">
        <v>123</v>
      </c>
      <c r="F72" s="2" t="s">
        <v>124</v>
      </c>
      <c r="G72" s="2" t="s">
        <v>125</v>
      </c>
      <c r="H72" s="2" t="s">
        <v>126</v>
      </c>
      <c r="I72" s="2">
        <f>I70*J72</f>
        <v>2.78</v>
      </c>
      <c r="J72" s="2">
        <v>14.631578947368419</v>
      </c>
      <c r="K72" s="2"/>
      <c r="L72" s="2"/>
      <c r="M72" s="2"/>
      <c r="N72" s="2"/>
      <c r="O72" s="2">
        <f t="shared" si="70"/>
        <v>1842.33</v>
      </c>
      <c r="P72" s="2">
        <f t="shared" si="71"/>
        <v>1842.33</v>
      </c>
      <c r="Q72" s="2">
        <f t="shared" si="72"/>
        <v>0</v>
      </c>
      <c r="R72" s="2">
        <f t="shared" si="73"/>
        <v>0</v>
      </c>
      <c r="S72" s="2">
        <f t="shared" si="74"/>
        <v>0</v>
      </c>
      <c r="T72" s="2">
        <f t="shared" si="75"/>
        <v>0</v>
      </c>
      <c r="U72" s="2">
        <f t="shared" si="76"/>
        <v>0</v>
      </c>
      <c r="V72" s="2">
        <f t="shared" si="77"/>
        <v>0</v>
      </c>
      <c r="W72" s="2">
        <f t="shared" si="78"/>
        <v>0</v>
      </c>
      <c r="X72" s="2">
        <f t="shared" si="79"/>
        <v>0</v>
      </c>
      <c r="Y72" s="2">
        <f t="shared" si="80"/>
        <v>0</v>
      </c>
      <c r="Z72" s="2"/>
      <c r="AA72" s="2">
        <v>27703374</v>
      </c>
      <c r="AB72" s="2">
        <f t="shared" si="81"/>
        <v>662.71</v>
      </c>
      <c r="AC72" s="2">
        <f t="shared" si="62"/>
        <v>662.71</v>
      </c>
      <c r="AD72" s="2">
        <f>ROUND((((ET72)-(EU72))+AE72),6)</f>
        <v>0</v>
      </c>
      <c r="AE72" s="2">
        <f>ROUND((EU72),6)</f>
        <v>0</v>
      </c>
      <c r="AF72" s="2">
        <f>ROUND((EV72),6)</f>
        <v>0</v>
      </c>
      <c r="AG72" s="2">
        <f t="shared" si="82"/>
        <v>0</v>
      </c>
      <c r="AH72" s="2">
        <f>(EW72)</f>
        <v>0</v>
      </c>
      <c r="AI72" s="2">
        <f>(EX72)</f>
        <v>0</v>
      </c>
      <c r="AJ72" s="2">
        <f t="shared" si="83"/>
        <v>0</v>
      </c>
      <c r="AK72" s="2">
        <v>662.71</v>
      </c>
      <c r="AL72" s="2">
        <v>662.71</v>
      </c>
      <c r="AM72" s="2">
        <v>0</v>
      </c>
      <c r="AN72" s="2">
        <v>0</v>
      </c>
      <c r="AO72" s="2">
        <v>0</v>
      </c>
      <c r="AP72" s="2">
        <v>0</v>
      </c>
      <c r="AQ72" s="2">
        <v>0</v>
      </c>
      <c r="AR72" s="2">
        <v>0</v>
      </c>
      <c r="AS72" s="2">
        <v>0</v>
      </c>
      <c r="AT72" s="2">
        <v>81</v>
      </c>
      <c r="AU72" s="2">
        <v>72</v>
      </c>
      <c r="AV72" s="2">
        <v>1</v>
      </c>
      <c r="AW72" s="2">
        <v>1</v>
      </c>
      <c r="AX72" s="2"/>
      <c r="AY72" s="2"/>
      <c r="AZ72" s="2">
        <v>1</v>
      </c>
      <c r="BA72" s="2">
        <v>1</v>
      </c>
      <c r="BB72" s="2">
        <v>1</v>
      </c>
      <c r="BC72" s="2">
        <v>1</v>
      </c>
      <c r="BD72" s="2" t="s">
        <v>6</v>
      </c>
      <c r="BE72" s="2" t="s">
        <v>6</v>
      </c>
      <c r="BF72" s="2" t="s">
        <v>6</v>
      </c>
      <c r="BG72" s="2" t="s">
        <v>6</v>
      </c>
      <c r="BH72" s="2">
        <v>3</v>
      </c>
      <c r="BI72" s="2">
        <v>1</v>
      </c>
      <c r="BJ72" s="2" t="s">
        <v>127</v>
      </c>
      <c r="BK72" s="2"/>
      <c r="BL72" s="2"/>
      <c r="BM72" s="2">
        <v>9001</v>
      </c>
      <c r="BN72" s="2">
        <v>0</v>
      </c>
      <c r="BO72" s="2" t="s">
        <v>6</v>
      </c>
      <c r="BP72" s="2">
        <v>0</v>
      </c>
      <c r="BQ72" s="2">
        <v>2</v>
      </c>
      <c r="BR72" s="2">
        <v>0</v>
      </c>
      <c r="BS72" s="2">
        <v>1</v>
      </c>
      <c r="BT72" s="2">
        <v>1</v>
      </c>
      <c r="BU72" s="2">
        <v>1</v>
      </c>
      <c r="BV72" s="2">
        <v>1</v>
      </c>
      <c r="BW72" s="2">
        <v>1</v>
      </c>
      <c r="BX72" s="2">
        <v>1</v>
      </c>
      <c r="BY72" s="2" t="s">
        <v>6</v>
      </c>
      <c r="BZ72" s="2">
        <v>90</v>
      </c>
      <c r="CA72" s="2">
        <v>85</v>
      </c>
      <c r="CB72" s="2"/>
      <c r="CC72" s="2"/>
      <c r="CD72" s="2"/>
      <c r="CE72" s="2"/>
      <c r="CF72" s="2">
        <v>0</v>
      </c>
      <c r="CG72" s="2">
        <v>0</v>
      </c>
      <c r="CH72" s="2"/>
      <c r="CI72" s="2"/>
      <c r="CJ72" s="2"/>
      <c r="CK72" s="2"/>
      <c r="CL72" s="2"/>
      <c r="CM72" s="2">
        <v>0</v>
      </c>
      <c r="CN72" s="2" t="s">
        <v>6</v>
      </c>
      <c r="CO72" s="2">
        <v>0</v>
      </c>
      <c r="CP72" s="2">
        <f t="shared" si="84"/>
        <v>1842.33</v>
      </c>
      <c r="CQ72" s="2">
        <f t="shared" si="85"/>
        <v>662.71</v>
      </c>
      <c r="CR72" s="2">
        <f t="shared" si="86"/>
        <v>0</v>
      </c>
      <c r="CS72" s="2">
        <f t="shared" si="87"/>
        <v>0</v>
      </c>
      <c r="CT72" s="2">
        <f t="shared" si="88"/>
        <v>0</v>
      </c>
      <c r="CU72" s="2">
        <f t="shared" si="89"/>
        <v>0</v>
      </c>
      <c r="CV72" s="2">
        <f t="shared" si="90"/>
        <v>0</v>
      </c>
      <c r="CW72" s="2">
        <f t="shared" si="91"/>
        <v>0</v>
      </c>
      <c r="CX72" s="2">
        <f t="shared" si="92"/>
        <v>0</v>
      </c>
      <c r="CY72" s="2">
        <f t="shared" si="93"/>
        <v>0</v>
      </c>
      <c r="CZ72" s="2">
        <f t="shared" si="94"/>
        <v>0</v>
      </c>
      <c r="DA72" s="2"/>
      <c r="DB72" s="2"/>
      <c r="DC72" s="2" t="s">
        <v>6</v>
      </c>
      <c r="DD72" s="2" t="s">
        <v>6</v>
      </c>
      <c r="DE72" s="2" t="s">
        <v>6</v>
      </c>
      <c r="DF72" s="2" t="s">
        <v>6</v>
      </c>
      <c r="DG72" s="2" t="s">
        <v>6</v>
      </c>
      <c r="DH72" s="2" t="s">
        <v>6</v>
      </c>
      <c r="DI72" s="2" t="s">
        <v>6</v>
      </c>
      <c r="DJ72" s="2" t="s">
        <v>6</v>
      </c>
      <c r="DK72" s="2" t="s">
        <v>6</v>
      </c>
      <c r="DL72" s="2" t="s">
        <v>6</v>
      </c>
      <c r="DM72" s="2" t="s">
        <v>6</v>
      </c>
      <c r="DN72" s="2">
        <v>0</v>
      </c>
      <c r="DO72" s="2">
        <v>0</v>
      </c>
      <c r="DP72" s="2">
        <v>1</v>
      </c>
      <c r="DQ72" s="2">
        <v>1</v>
      </c>
      <c r="DR72" s="2"/>
      <c r="DS72" s="2"/>
      <c r="DT72" s="2"/>
      <c r="DU72" s="2">
        <v>1013</v>
      </c>
      <c r="DV72" s="2" t="s">
        <v>126</v>
      </c>
      <c r="DW72" s="2" t="s">
        <v>126</v>
      </c>
      <c r="DX72" s="2">
        <v>1</v>
      </c>
      <c r="DY72" s="2"/>
      <c r="DZ72" s="2"/>
      <c r="EA72" s="2"/>
      <c r="EB72" s="2"/>
      <c r="EC72" s="2"/>
      <c r="ED72" s="2"/>
      <c r="EE72" s="2">
        <v>27029022</v>
      </c>
      <c r="EF72" s="2">
        <v>2</v>
      </c>
      <c r="EG72" s="2" t="s">
        <v>16</v>
      </c>
      <c r="EH72" s="2">
        <v>0</v>
      </c>
      <c r="EI72" s="2" t="s">
        <v>6</v>
      </c>
      <c r="EJ72" s="2">
        <v>1</v>
      </c>
      <c r="EK72" s="2">
        <v>9001</v>
      </c>
      <c r="EL72" s="2" t="s">
        <v>66</v>
      </c>
      <c r="EM72" s="2" t="s">
        <v>67</v>
      </c>
      <c r="EN72" s="2"/>
      <c r="EO72" s="2" t="s">
        <v>6</v>
      </c>
      <c r="EP72" s="2"/>
      <c r="EQ72" s="2">
        <v>0</v>
      </c>
      <c r="ER72" s="2">
        <v>662.71</v>
      </c>
      <c r="ES72" s="2">
        <v>662.71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>
        <v>0</v>
      </c>
      <c r="FR72" s="2">
        <f t="shared" si="95"/>
        <v>0</v>
      </c>
      <c r="FS72" s="2">
        <v>0</v>
      </c>
      <c r="FT72" s="2" t="s">
        <v>49</v>
      </c>
      <c r="FU72" s="2" t="s">
        <v>50</v>
      </c>
      <c r="FV72" s="2"/>
      <c r="FW72" s="2"/>
      <c r="FX72" s="2">
        <v>81</v>
      </c>
      <c r="FY72" s="2">
        <v>72.25</v>
      </c>
      <c r="FZ72" s="2"/>
      <c r="GA72" s="2" t="s">
        <v>6</v>
      </c>
      <c r="GB72" s="2"/>
      <c r="GC72" s="2"/>
      <c r="GD72" s="2">
        <v>0</v>
      </c>
      <c r="GE72" s="2"/>
      <c r="GF72" s="2">
        <v>961102505</v>
      </c>
      <c r="GG72" s="2">
        <v>2</v>
      </c>
      <c r="GH72" s="2">
        <v>1</v>
      </c>
      <c r="GI72" s="2">
        <v>-2</v>
      </c>
      <c r="GJ72" s="2">
        <v>0</v>
      </c>
      <c r="GK72" s="2">
        <f>ROUND(R72*(R12)/100,2)</f>
        <v>0</v>
      </c>
      <c r="GL72" s="2">
        <f t="shared" si="96"/>
        <v>0</v>
      </c>
      <c r="GM72" s="2">
        <f t="shared" si="97"/>
        <v>1842.33</v>
      </c>
      <c r="GN72" s="2">
        <f t="shared" si="98"/>
        <v>1842.33</v>
      </c>
      <c r="GO72" s="2">
        <f t="shared" si="99"/>
        <v>0</v>
      </c>
      <c r="GP72" s="2">
        <f t="shared" si="100"/>
        <v>0</v>
      </c>
      <c r="GQ72" s="2"/>
      <c r="GR72" s="2">
        <v>0</v>
      </c>
      <c r="GS72" s="2">
        <v>3</v>
      </c>
      <c r="GT72" s="2">
        <v>0</v>
      </c>
      <c r="GU72" s="2" t="s">
        <v>6</v>
      </c>
      <c r="GV72" s="2">
        <f t="shared" si="101"/>
        <v>0</v>
      </c>
      <c r="GW72" s="2">
        <v>1</v>
      </c>
      <c r="GX72" s="2">
        <f t="shared" si="102"/>
        <v>0</v>
      </c>
      <c r="GY72" s="2"/>
      <c r="GZ72" s="2"/>
      <c r="HA72" s="2">
        <v>0</v>
      </c>
      <c r="HB72" s="2">
        <v>0</v>
      </c>
      <c r="HC72" s="2"/>
      <c r="HD72" s="2"/>
      <c r="HE72" s="2"/>
      <c r="HF72" s="2"/>
      <c r="HG72" s="2"/>
      <c r="HH72" s="2"/>
      <c r="HI72" s="2"/>
      <c r="HJ72" s="2"/>
      <c r="HK72" s="2"/>
      <c r="HL72" s="2"/>
      <c r="HM72" s="2"/>
      <c r="HN72" s="2"/>
      <c r="HO72" s="2"/>
      <c r="HP72" s="2"/>
      <c r="HQ72" s="2"/>
      <c r="HR72" s="2"/>
      <c r="HS72" s="2"/>
      <c r="HT72" s="2"/>
      <c r="HU72" s="2"/>
      <c r="HV72" s="2"/>
      <c r="HW72" s="2"/>
      <c r="HX72" s="2"/>
      <c r="HY72" s="2"/>
      <c r="HZ72" s="2"/>
      <c r="IA72" s="2"/>
      <c r="IB72" s="2"/>
      <c r="IC72" s="2"/>
      <c r="ID72" s="2"/>
      <c r="IE72" s="2"/>
      <c r="IF72" s="2"/>
      <c r="IG72" s="2"/>
      <c r="IH72" s="2"/>
      <c r="II72" s="2"/>
      <c r="IJ72" s="2"/>
      <c r="IK72" s="2">
        <v>0</v>
      </c>
      <c r="IL72" s="2"/>
      <c r="IM72" s="2"/>
      <c r="IN72" s="2"/>
      <c r="IO72" s="2"/>
      <c r="IP72" s="2"/>
      <c r="IQ72" s="2"/>
      <c r="IR72" s="2"/>
      <c r="IS72" s="2"/>
      <c r="IT72" s="2"/>
      <c r="IU72" s="2"/>
    </row>
    <row r="73" spans="1:255" x14ac:dyDescent="0.2">
      <c r="A73">
        <v>18</v>
      </c>
      <c r="B73">
        <v>1</v>
      </c>
      <c r="C73">
        <v>160</v>
      </c>
      <c r="E73" t="s">
        <v>123</v>
      </c>
      <c r="F73" t="s">
        <v>124</v>
      </c>
      <c r="G73" t="s">
        <v>125</v>
      </c>
      <c r="H73" t="s">
        <v>126</v>
      </c>
      <c r="I73">
        <f>I71*J73</f>
        <v>2.78</v>
      </c>
      <c r="J73">
        <v>14.631578947368419</v>
      </c>
      <c r="O73">
        <f t="shared" si="70"/>
        <v>1842.33</v>
      </c>
      <c r="P73">
        <f t="shared" si="71"/>
        <v>1842.33</v>
      </c>
      <c r="Q73">
        <f t="shared" si="72"/>
        <v>0</v>
      </c>
      <c r="R73">
        <f t="shared" si="73"/>
        <v>0</v>
      </c>
      <c r="S73">
        <f t="shared" si="74"/>
        <v>0</v>
      </c>
      <c r="T73">
        <f t="shared" si="75"/>
        <v>0</v>
      </c>
      <c r="U73">
        <f t="shared" si="76"/>
        <v>0</v>
      </c>
      <c r="V73">
        <f t="shared" si="77"/>
        <v>0</v>
      </c>
      <c r="W73">
        <f t="shared" si="78"/>
        <v>0</v>
      </c>
      <c r="X73">
        <f t="shared" si="79"/>
        <v>0</v>
      </c>
      <c r="Y73">
        <f t="shared" si="80"/>
        <v>0</v>
      </c>
      <c r="AA73">
        <v>27703388</v>
      </c>
      <c r="AB73">
        <f t="shared" si="81"/>
        <v>662.71</v>
      </c>
      <c r="AC73">
        <f t="shared" si="62"/>
        <v>662.71</v>
      </c>
      <c r="AD73">
        <f>ROUND((((ET73)-(EU73))+AE73),6)</f>
        <v>0</v>
      </c>
      <c r="AE73">
        <f>ROUND((EU73),6)</f>
        <v>0</v>
      </c>
      <c r="AF73">
        <f>ROUND((EV73),6)</f>
        <v>0</v>
      </c>
      <c r="AG73">
        <f t="shared" si="82"/>
        <v>0</v>
      </c>
      <c r="AH73">
        <f>(EW73)</f>
        <v>0</v>
      </c>
      <c r="AI73">
        <f>(EX73)</f>
        <v>0</v>
      </c>
      <c r="AJ73">
        <f t="shared" si="83"/>
        <v>0</v>
      </c>
      <c r="AK73">
        <v>662.71</v>
      </c>
      <c r="AL73">
        <v>662.71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81</v>
      </c>
      <c r="AU73">
        <v>72</v>
      </c>
      <c r="AV73">
        <v>1</v>
      </c>
      <c r="AW73">
        <v>1</v>
      </c>
      <c r="AZ73">
        <v>1</v>
      </c>
      <c r="BA73">
        <v>1</v>
      </c>
      <c r="BB73">
        <v>1</v>
      </c>
      <c r="BC73">
        <v>1</v>
      </c>
      <c r="BD73" t="s">
        <v>6</v>
      </c>
      <c r="BE73" t="s">
        <v>6</v>
      </c>
      <c r="BF73" t="s">
        <v>6</v>
      </c>
      <c r="BG73" t="s">
        <v>6</v>
      </c>
      <c r="BH73">
        <v>3</v>
      </c>
      <c r="BI73">
        <v>1</v>
      </c>
      <c r="BJ73" t="s">
        <v>127</v>
      </c>
      <c r="BM73">
        <v>9001</v>
      </c>
      <c r="BN73">
        <v>0</v>
      </c>
      <c r="BO73" t="s">
        <v>6</v>
      </c>
      <c r="BP73">
        <v>0</v>
      </c>
      <c r="BQ73">
        <v>2</v>
      </c>
      <c r="BR73">
        <v>0</v>
      </c>
      <c r="BS73">
        <v>1</v>
      </c>
      <c r="BT73">
        <v>1</v>
      </c>
      <c r="BU73">
        <v>1</v>
      </c>
      <c r="BV73">
        <v>1</v>
      </c>
      <c r="BW73">
        <v>1</v>
      </c>
      <c r="BX73">
        <v>1</v>
      </c>
      <c r="BY73" t="s">
        <v>6</v>
      </c>
      <c r="BZ73">
        <v>90</v>
      </c>
      <c r="CA73">
        <v>85</v>
      </c>
      <c r="CF73">
        <v>0</v>
      </c>
      <c r="CG73">
        <v>0</v>
      </c>
      <c r="CM73">
        <v>0</v>
      </c>
      <c r="CN73" t="s">
        <v>6</v>
      </c>
      <c r="CO73">
        <v>0</v>
      </c>
      <c r="CP73">
        <f t="shared" si="84"/>
        <v>1842.33</v>
      </c>
      <c r="CQ73">
        <f t="shared" si="85"/>
        <v>662.71</v>
      </c>
      <c r="CR73">
        <f t="shared" si="86"/>
        <v>0</v>
      </c>
      <c r="CS73">
        <f t="shared" si="87"/>
        <v>0</v>
      </c>
      <c r="CT73">
        <f t="shared" si="88"/>
        <v>0</v>
      </c>
      <c r="CU73">
        <f t="shared" si="89"/>
        <v>0</v>
      </c>
      <c r="CV73">
        <f t="shared" si="90"/>
        <v>0</v>
      </c>
      <c r="CW73">
        <f t="shared" si="91"/>
        <v>0</v>
      </c>
      <c r="CX73">
        <f t="shared" si="92"/>
        <v>0</v>
      </c>
      <c r="CY73">
        <f t="shared" si="93"/>
        <v>0</v>
      </c>
      <c r="CZ73">
        <f t="shared" si="94"/>
        <v>0</v>
      </c>
      <c r="DC73" t="s">
        <v>6</v>
      </c>
      <c r="DD73" t="s">
        <v>6</v>
      </c>
      <c r="DE73" t="s">
        <v>6</v>
      </c>
      <c r="DF73" t="s">
        <v>6</v>
      </c>
      <c r="DG73" t="s">
        <v>6</v>
      </c>
      <c r="DH73" t="s">
        <v>6</v>
      </c>
      <c r="DI73" t="s">
        <v>6</v>
      </c>
      <c r="DJ73" t="s">
        <v>6</v>
      </c>
      <c r="DK73" t="s">
        <v>6</v>
      </c>
      <c r="DL73" t="s">
        <v>6</v>
      </c>
      <c r="DM73" t="s">
        <v>6</v>
      </c>
      <c r="DN73">
        <v>0</v>
      </c>
      <c r="DO73">
        <v>0</v>
      </c>
      <c r="DP73">
        <v>1</v>
      </c>
      <c r="DQ73">
        <v>1</v>
      </c>
      <c r="DU73">
        <v>1013</v>
      </c>
      <c r="DV73" t="s">
        <v>126</v>
      </c>
      <c r="DW73" t="s">
        <v>126</v>
      </c>
      <c r="DX73">
        <v>1</v>
      </c>
      <c r="EE73">
        <v>27029022</v>
      </c>
      <c r="EF73">
        <v>2</v>
      </c>
      <c r="EG73" t="s">
        <v>16</v>
      </c>
      <c r="EH73">
        <v>0</v>
      </c>
      <c r="EI73" t="s">
        <v>6</v>
      </c>
      <c r="EJ73">
        <v>1</v>
      </c>
      <c r="EK73">
        <v>9001</v>
      </c>
      <c r="EL73" t="s">
        <v>66</v>
      </c>
      <c r="EM73" t="s">
        <v>67</v>
      </c>
      <c r="EO73" t="s">
        <v>6</v>
      </c>
      <c r="EQ73">
        <v>0</v>
      </c>
      <c r="ER73">
        <v>662.71</v>
      </c>
      <c r="ES73">
        <v>662.71</v>
      </c>
      <c r="ET73">
        <v>0</v>
      </c>
      <c r="EU73">
        <v>0</v>
      </c>
      <c r="EV73">
        <v>0</v>
      </c>
      <c r="EW73">
        <v>0</v>
      </c>
      <c r="EX73">
        <v>0</v>
      </c>
      <c r="FQ73">
        <v>0</v>
      </c>
      <c r="FR73">
        <f t="shared" si="95"/>
        <v>0</v>
      </c>
      <c r="FS73">
        <v>0</v>
      </c>
      <c r="FT73" t="s">
        <v>49</v>
      </c>
      <c r="FU73" t="s">
        <v>50</v>
      </c>
      <c r="FX73">
        <v>81</v>
      </c>
      <c r="FY73">
        <v>72.25</v>
      </c>
      <c r="GA73" t="s">
        <v>6</v>
      </c>
      <c r="GD73">
        <v>0</v>
      </c>
      <c r="GF73">
        <v>961102505</v>
      </c>
      <c r="GG73">
        <v>1</v>
      </c>
      <c r="GH73">
        <v>1</v>
      </c>
      <c r="GI73">
        <v>-2</v>
      </c>
      <c r="GJ73">
        <v>0</v>
      </c>
      <c r="GK73">
        <f>ROUND(R73*(S12)/100,2)</f>
        <v>0</v>
      </c>
      <c r="GL73">
        <f t="shared" si="96"/>
        <v>0</v>
      </c>
      <c r="GM73">
        <f t="shared" si="97"/>
        <v>1842.33</v>
      </c>
      <c r="GN73">
        <f t="shared" si="98"/>
        <v>1842.33</v>
      </c>
      <c r="GO73">
        <f t="shared" si="99"/>
        <v>0</v>
      </c>
      <c r="GP73">
        <f t="shared" si="100"/>
        <v>0</v>
      </c>
      <c r="GR73">
        <v>0</v>
      </c>
      <c r="GS73">
        <v>3</v>
      </c>
      <c r="GT73">
        <v>0</v>
      </c>
      <c r="GU73" t="s">
        <v>6</v>
      </c>
      <c r="GV73">
        <f t="shared" si="101"/>
        <v>0</v>
      </c>
      <c r="GW73">
        <v>1</v>
      </c>
      <c r="GX73">
        <f t="shared" si="102"/>
        <v>0</v>
      </c>
      <c r="HA73">
        <v>0</v>
      </c>
      <c r="HB73">
        <v>0</v>
      </c>
      <c r="IK73">
        <v>0</v>
      </c>
    </row>
    <row r="74" spans="1:255" x14ac:dyDescent="0.2">
      <c r="A74" s="2">
        <v>17</v>
      </c>
      <c r="B74" s="2">
        <v>1</v>
      </c>
      <c r="C74" s="2">
        <f>ROW(SmtRes!A165)</f>
        <v>165</v>
      </c>
      <c r="D74" s="2">
        <f>ROW(EtalonRes!A167)</f>
        <v>167</v>
      </c>
      <c r="E74" s="2" t="s">
        <v>128</v>
      </c>
      <c r="F74" s="2" t="s">
        <v>129</v>
      </c>
      <c r="G74" s="2" t="s">
        <v>130</v>
      </c>
      <c r="H74" s="2" t="s">
        <v>131</v>
      </c>
      <c r="I74" s="2">
        <v>8</v>
      </c>
      <c r="J74" s="2">
        <v>0</v>
      </c>
      <c r="K74" s="2"/>
      <c r="L74" s="2"/>
      <c r="M74" s="2"/>
      <c r="N74" s="2"/>
      <c r="O74" s="2">
        <f t="shared" si="70"/>
        <v>170.99</v>
      </c>
      <c r="P74" s="2">
        <f t="shared" si="71"/>
        <v>5.76</v>
      </c>
      <c r="Q74" s="2">
        <f t="shared" si="72"/>
        <v>28.49</v>
      </c>
      <c r="R74" s="2">
        <f t="shared" si="73"/>
        <v>0</v>
      </c>
      <c r="S74" s="2">
        <f t="shared" si="74"/>
        <v>136.74</v>
      </c>
      <c r="T74" s="2">
        <f t="shared" si="75"/>
        <v>0</v>
      </c>
      <c r="U74" s="2">
        <f t="shared" si="76"/>
        <v>13.786200000000001</v>
      </c>
      <c r="V74" s="2">
        <f t="shared" si="77"/>
        <v>0</v>
      </c>
      <c r="W74" s="2">
        <f t="shared" si="78"/>
        <v>0</v>
      </c>
      <c r="X74" s="2">
        <f t="shared" si="79"/>
        <v>110.76</v>
      </c>
      <c r="Y74" s="2">
        <f t="shared" si="80"/>
        <v>98.45</v>
      </c>
      <c r="Z74" s="2"/>
      <c r="AA74" s="2">
        <v>27703374</v>
      </c>
      <c r="AB74" s="2">
        <f t="shared" si="81"/>
        <v>21.373650000000001</v>
      </c>
      <c r="AC74" s="2">
        <f t="shared" si="62"/>
        <v>0.72</v>
      </c>
      <c r="AD74" s="2">
        <f>ROUND((((((ET74*1.25)*1.35))-(((EU74*1.25)*1.35)))+AE74),6)</f>
        <v>3.5606249999999999</v>
      </c>
      <c r="AE74" s="2">
        <f>ROUND((((EU74*1.25)*1.35)),6)</f>
        <v>0</v>
      </c>
      <c r="AF74" s="2">
        <f>ROUND((((EV74*1.15)*1.35)),6)</f>
        <v>17.093025000000001</v>
      </c>
      <c r="AG74" s="2">
        <f t="shared" si="82"/>
        <v>0</v>
      </c>
      <c r="AH74" s="2">
        <f>(((EW74*1.15)*1.35))</f>
        <v>1.7232750000000001</v>
      </c>
      <c r="AI74" s="2">
        <f>(((EX74*1.25)*1.35))</f>
        <v>0</v>
      </c>
      <c r="AJ74" s="2">
        <f t="shared" si="83"/>
        <v>0</v>
      </c>
      <c r="AK74" s="2">
        <v>13.84</v>
      </c>
      <c r="AL74" s="2">
        <v>0.72</v>
      </c>
      <c r="AM74" s="2">
        <v>2.11</v>
      </c>
      <c r="AN74" s="2">
        <v>0</v>
      </c>
      <c r="AO74" s="2">
        <v>11.01</v>
      </c>
      <c r="AP74" s="2">
        <v>0</v>
      </c>
      <c r="AQ74" s="2">
        <v>1.1100000000000001</v>
      </c>
      <c r="AR74" s="2">
        <v>0</v>
      </c>
      <c r="AS74" s="2">
        <v>0</v>
      </c>
      <c r="AT74" s="2">
        <v>81</v>
      </c>
      <c r="AU74" s="2">
        <v>72</v>
      </c>
      <c r="AV74" s="2">
        <v>1</v>
      </c>
      <c r="AW74" s="2">
        <v>1</v>
      </c>
      <c r="AX74" s="2"/>
      <c r="AY74" s="2"/>
      <c r="AZ74" s="2">
        <v>1</v>
      </c>
      <c r="BA74" s="2">
        <v>1</v>
      </c>
      <c r="BB74" s="2">
        <v>1</v>
      </c>
      <c r="BC74" s="2">
        <v>1</v>
      </c>
      <c r="BD74" s="2" t="s">
        <v>6</v>
      </c>
      <c r="BE74" s="2" t="s">
        <v>6</v>
      </c>
      <c r="BF74" s="2" t="s">
        <v>6</v>
      </c>
      <c r="BG74" s="2" t="s">
        <v>6</v>
      </c>
      <c r="BH74" s="2">
        <v>0</v>
      </c>
      <c r="BI74" s="2">
        <v>1</v>
      </c>
      <c r="BJ74" s="2" t="s">
        <v>132</v>
      </c>
      <c r="BK74" s="2"/>
      <c r="BL74" s="2"/>
      <c r="BM74" s="2">
        <v>9001</v>
      </c>
      <c r="BN74" s="2">
        <v>0</v>
      </c>
      <c r="BO74" s="2" t="s">
        <v>6</v>
      </c>
      <c r="BP74" s="2">
        <v>0</v>
      </c>
      <c r="BQ74" s="2">
        <v>2</v>
      </c>
      <c r="BR74" s="2">
        <v>0</v>
      </c>
      <c r="BS74" s="2">
        <v>1</v>
      </c>
      <c r="BT74" s="2">
        <v>1</v>
      </c>
      <c r="BU74" s="2">
        <v>1</v>
      </c>
      <c r="BV74" s="2">
        <v>1</v>
      </c>
      <c r="BW74" s="2">
        <v>1</v>
      </c>
      <c r="BX74" s="2">
        <v>1</v>
      </c>
      <c r="BY74" s="2" t="s">
        <v>6</v>
      </c>
      <c r="BZ74" s="2">
        <v>90</v>
      </c>
      <c r="CA74" s="2">
        <v>85</v>
      </c>
      <c r="CB74" s="2"/>
      <c r="CC74" s="2"/>
      <c r="CD74" s="2"/>
      <c r="CE74" s="2"/>
      <c r="CF74" s="2">
        <v>0</v>
      </c>
      <c r="CG74" s="2">
        <v>0</v>
      </c>
      <c r="CH74" s="2"/>
      <c r="CI74" s="2"/>
      <c r="CJ74" s="2"/>
      <c r="CK74" s="2"/>
      <c r="CL74" s="2"/>
      <c r="CM74" s="2">
        <v>0</v>
      </c>
      <c r="CN74" s="2" t="s">
        <v>705</v>
      </c>
      <c r="CO74" s="2">
        <v>0</v>
      </c>
      <c r="CP74" s="2">
        <f t="shared" si="84"/>
        <v>170.99</v>
      </c>
      <c r="CQ74" s="2">
        <f t="shared" si="85"/>
        <v>0.72</v>
      </c>
      <c r="CR74" s="2">
        <f t="shared" si="86"/>
        <v>3.5606249999999999</v>
      </c>
      <c r="CS74" s="2">
        <f t="shared" si="87"/>
        <v>0</v>
      </c>
      <c r="CT74" s="2">
        <f t="shared" si="88"/>
        <v>17.093025000000001</v>
      </c>
      <c r="CU74" s="2">
        <f t="shared" si="89"/>
        <v>0</v>
      </c>
      <c r="CV74" s="2">
        <f t="shared" si="90"/>
        <v>1.7232750000000001</v>
      </c>
      <c r="CW74" s="2">
        <f t="shared" si="91"/>
        <v>0</v>
      </c>
      <c r="CX74" s="2">
        <f t="shared" si="92"/>
        <v>0</v>
      </c>
      <c r="CY74" s="2">
        <f t="shared" si="93"/>
        <v>110.7594</v>
      </c>
      <c r="CZ74" s="2">
        <f t="shared" si="94"/>
        <v>98.452800000000011</v>
      </c>
      <c r="DA74" s="2"/>
      <c r="DB74" s="2"/>
      <c r="DC74" s="2" t="s">
        <v>6</v>
      </c>
      <c r="DD74" s="2" t="s">
        <v>6</v>
      </c>
      <c r="DE74" s="2" t="s">
        <v>56</v>
      </c>
      <c r="DF74" s="2" t="s">
        <v>56</v>
      </c>
      <c r="DG74" s="2" t="s">
        <v>57</v>
      </c>
      <c r="DH74" s="2" t="s">
        <v>6</v>
      </c>
      <c r="DI74" s="2" t="s">
        <v>57</v>
      </c>
      <c r="DJ74" s="2" t="s">
        <v>56</v>
      </c>
      <c r="DK74" s="2" t="s">
        <v>6</v>
      </c>
      <c r="DL74" s="2" t="s">
        <v>6</v>
      </c>
      <c r="DM74" s="2" t="s">
        <v>6</v>
      </c>
      <c r="DN74" s="2">
        <v>0</v>
      </c>
      <c r="DO74" s="2">
        <v>0</v>
      </c>
      <c r="DP74" s="2">
        <v>1</v>
      </c>
      <c r="DQ74" s="2">
        <v>1</v>
      </c>
      <c r="DR74" s="2"/>
      <c r="DS74" s="2"/>
      <c r="DT74" s="2"/>
      <c r="DU74" s="2">
        <v>1013</v>
      </c>
      <c r="DV74" s="2" t="s">
        <v>131</v>
      </c>
      <c r="DW74" s="2" t="s">
        <v>131</v>
      </c>
      <c r="DX74" s="2">
        <v>1</v>
      </c>
      <c r="DY74" s="2"/>
      <c r="DZ74" s="2"/>
      <c r="EA74" s="2"/>
      <c r="EB74" s="2"/>
      <c r="EC74" s="2"/>
      <c r="ED74" s="2"/>
      <c r="EE74" s="2">
        <v>27029022</v>
      </c>
      <c r="EF74" s="2">
        <v>2</v>
      </c>
      <c r="EG74" s="2" t="s">
        <v>16</v>
      </c>
      <c r="EH74" s="2">
        <v>0</v>
      </c>
      <c r="EI74" s="2" t="s">
        <v>6</v>
      </c>
      <c r="EJ74" s="2">
        <v>1</v>
      </c>
      <c r="EK74" s="2">
        <v>9001</v>
      </c>
      <c r="EL74" s="2" t="s">
        <v>66</v>
      </c>
      <c r="EM74" s="2" t="s">
        <v>67</v>
      </c>
      <c r="EN74" s="2"/>
      <c r="EO74" s="2" t="s">
        <v>60</v>
      </c>
      <c r="EP74" s="2"/>
      <c r="EQ74" s="2">
        <v>0</v>
      </c>
      <c r="ER74" s="2">
        <v>13.84</v>
      </c>
      <c r="ES74" s="2">
        <v>0.72</v>
      </c>
      <c r="ET74" s="2">
        <v>2.11</v>
      </c>
      <c r="EU74" s="2">
        <v>0</v>
      </c>
      <c r="EV74" s="2">
        <v>11.01</v>
      </c>
      <c r="EW74" s="2">
        <v>1.1100000000000001</v>
      </c>
      <c r="EX74" s="2">
        <v>0</v>
      </c>
      <c r="EY74" s="2">
        <v>0</v>
      </c>
      <c r="EZ74" s="2"/>
      <c r="FA74" s="2"/>
      <c r="FB74" s="2"/>
      <c r="FC74" s="2"/>
      <c r="FD74" s="2"/>
      <c r="FE74" s="2"/>
      <c r="FF74" s="2"/>
      <c r="FG74" s="2"/>
      <c r="FH74" s="2"/>
      <c r="FI74" s="2"/>
      <c r="FJ74" s="2"/>
      <c r="FK74" s="2"/>
      <c r="FL74" s="2"/>
      <c r="FM74" s="2"/>
      <c r="FN74" s="2"/>
      <c r="FO74" s="2"/>
      <c r="FP74" s="2"/>
      <c r="FQ74" s="2">
        <v>0</v>
      </c>
      <c r="FR74" s="2">
        <f t="shared" si="95"/>
        <v>0</v>
      </c>
      <c r="FS74" s="2">
        <v>0</v>
      </c>
      <c r="FT74" s="2" t="s">
        <v>49</v>
      </c>
      <c r="FU74" s="2" t="s">
        <v>50</v>
      </c>
      <c r="FV74" s="2"/>
      <c r="FW74" s="2"/>
      <c r="FX74" s="2">
        <v>81</v>
      </c>
      <c r="FY74" s="2">
        <v>72.25</v>
      </c>
      <c r="FZ74" s="2"/>
      <c r="GA74" s="2" t="s">
        <v>6</v>
      </c>
      <c r="GB74" s="2"/>
      <c r="GC74" s="2"/>
      <c r="GD74" s="2">
        <v>0</v>
      </c>
      <c r="GE74" s="2"/>
      <c r="GF74" s="2">
        <v>-418508909</v>
      </c>
      <c r="GG74" s="2">
        <v>2</v>
      </c>
      <c r="GH74" s="2">
        <v>1</v>
      </c>
      <c r="GI74" s="2">
        <v>-2</v>
      </c>
      <c r="GJ74" s="2">
        <v>0</v>
      </c>
      <c r="GK74" s="2">
        <f>ROUND(R74*(R12)/100,2)</f>
        <v>0</v>
      </c>
      <c r="GL74" s="2">
        <f t="shared" si="96"/>
        <v>0</v>
      </c>
      <c r="GM74" s="2">
        <f t="shared" si="97"/>
        <v>380.2</v>
      </c>
      <c r="GN74" s="2">
        <f t="shared" si="98"/>
        <v>380.2</v>
      </c>
      <c r="GO74" s="2">
        <f t="shared" si="99"/>
        <v>0</v>
      </c>
      <c r="GP74" s="2">
        <f t="shared" si="100"/>
        <v>0</v>
      </c>
      <c r="GQ74" s="2"/>
      <c r="GR74" s="2">
        <v>0</v>
      </c>
      <c r="GS74" s="2">
        <v>3</v>
      </c>
      <c r="GT74" s="2">
        <v>0</v>
      </c>
      <c r="GU74" s="2" t="s">
        <v>6</v>
      </c>
      <c r="GV74" s="2">
        <f t="shared" si="101"/>
        <v>0</v>
      </c>
      <c r="GW74" s="2">
        <v>1</v>
      </c>
      <c r="GX74" s="2">
        <f t="shared" si="102"/>
        <v>0</v>
      </c>
      <c r="GY74" s="2"/>
      <c r="GZ74" s="2"/>
      <c r="HA74" s="2">
        <v>0</v>
      </c>
      <c r="HB74" s="2">
        <v>0</v>
      </c>
      <c r="HC74" s="2"/>
      <c r="HD74" s="2"/>
      <c r="HE74" s="2"/>
      <c r="HF74" s="2"/>
      <c r="HG74" s="2"/>
      <c r="HH74" s="2"/>
      <c r="HI74" s="2"/>
      <c r="HJ74" s="2"/>
      <c r="HK74" s="2"/>
      <c r="HL74" s="2"/>
      <c r="HM74" s="2"/>
      <c r="HN74" s="2"/>
      <c r="HO74" s="2"/>
      <c r="HP74" s="2"/>
      <c r="HQ74" s="2"/>
      <c r="HR74" s="2"/>
      <c r="HS74" s="2"/>
      <c r="HT74" s="2"/>
      <c r="HU74" s="2"/>
      <c r="HV74" s="2"/>
      <c r="HW74" s="2"/>
      <c r="HX74" s="2"/>
      <c r="HY74" s="2"/>
      <c r="HZ74" s="2"/>
      <c r="IA74" s="2"/>
      <c r="IB74" s="2"/>
      <c r="IC74" s="2"/>
      <c r="ID74" s="2"/>
      <c r="IE74" s="2"/>
      <c r="IF74" s="2"/>
      <c r="IG74" s="2"/>
      <c r="IH74" s="2"/>
      <c r="II74" s="2"/>
      <c r="IJ74" s="2"/>
      <c r="IK74" s="2">
        <v>0</v>
      </c>
      <c r="IL74" s="2"/>
      <c r="IM74" s="2"/>
      <c r="IN74" s="2"/>
      <c r="IO74" s="2"/>
      <c r="IP74" s="2"/>
      <c r="IQ74" s="2"/>
      <c r="IR74" s="2"/>
      <c r="IS74" s="2"/>
      <c r="IT74" s="2"/>
      <c r="IU74" s="2"/>
    </row>
    <row r="75" spans="1:255" x14ac:dyDescent="0.2">
      <c r="A75">
        <v>17</v>
      </c>
      <c r="B75">
        <v>1</v>
      </c>
      <c r="C75">
        <f>ROW(SmtRes!A170)</f>
        <v>170</v>
      </c>
      <c r="D75">
        <f>ROW(EtalonRes!A172)</f>
        <v>172</v>
      </c>
      <c r="E75" t="s">
        <v>128</v>
      </c>
      <c r="F75" t="s">
        <v>129</v>
      </c>
      <c r="G75" t="s">
        <v>130</v>
      </c>
      <c r="H75" t="s">
        <v>131</v>
      </c>
      <c r="I75">
        <v>8</v>
      </c>
      <c r="J75">
        <v>0</v>
      </c>
      <c r="O75">
        <f t="shared" si="70"/>
        <v>170.99</v>
      </c>
      <c r="P75">
        <f t="shared" si="71"/>
        <v>5.76</v>
      </c>
      <c r="Q75">
        <f t="shared" si="72"/>
        <v>28.49</v>
      </c>
      <c r="R75">
        <f t="shared" si="73"/>
        <v>0</v>
      </c>
      <c r="S75">
        <f t="shared" si="74"/>
        <v>136.74</v>
      </c>
      <c r="T75">
        <f t="shared" si="75"/>
        <v>0</v>
      </c>
      <c r="U75">
        <f t="shared" si="76"/>
        <v>13.786200000000001</v>
      </c>
      <c r="V75">
        <f t="shared" si="77"/>
        <v>0</v>
      </c>
      <c r="W75">
        <f t="shared" si="78"/>
        <v>0</v>
      </c>
      <c r="X75">
        <f t="shared" si="79"/>
        <v>110.76</v>
      </c>
      <c r="Y75">
        <f t="shared" si="80"/>
        <v>98.45</v>
      </c>
      <c r="AA75">
        <v>27703388</v>
      </c>
      <c r="AB75">
        <f t="shared" si="81"/>
        <v>21.373650000000001</v>
      </c>
      <c r="AC75">
        <f t="shared" si="62"/>
        <v>0.72</v>
      </c>
      <c r="AD75">
        <f>ROUND((((((ET75*1.25)*1.35))-(((EU75*1.25)*1.35)))+AE75),6)</f>
        <v>3.5606249999999999</v>
      </c>
      <c r="AE75">
        <f>ROUND((((EU75*1.25)*1.35)),6)</f>
        <v>0</v>
      </c>
      <c r="AF75">
        <f>ROUND((((EV75*1.15)*1.35)),6)</f>
        <v>17.093025000000001</v>
      </c>
      <c r="AG75">
        <f t="shared" si="82"/>
        <v>0</v>
      </c>
      <c r="AH75">
        <f>(((EW75*1.15)*1.35))</f>
        <v>1.7232750000000001</v>
      </c>
      <c r="AI75">
        <f>(((EX75*1.25)*1.35))</f>
        <v>0</v>
      </c>
      <c r="AJ75">
        <f t="shared" si="83"/>
        <v>0</v>
      </c>
      <c r="AK75">
        <v>13.84</v>
      </c>
      <c r="AL75">
        <v>0.72</v>
      </c>
      <c r="AM75">
        <v>2.11</v>
      </c>
      <c r="AN75">
        <v>0</v>
      </c>
      <c r="AO75">
        <v>11.01</v>
      </c>
      <c r="AP75">
        <v>0</v>
      </c>
      <c r="AQ75">
        <v>1.1100000000000001</v>
      </c>
      <c r="AR75">
        <v>0</v>
      </c>
      <c r="AS75">
        <v>0</v>
      </c>
      <c r="AT75">
        <v>81</v>
      </c>
      <c r="AU75">
        <v>72</v>
      </c>
      <c r="AV75">
        <v>1</v>
      </c>
      <c r="AW75">
        <v>1</v>
      </c>
      <c r="AZ75">
        <v>1</v>
      </c>
      <c r="BA75">
        <v>1</v>
      </c>
      <c r="BB75">
        <v>1</v>
      </c>
      <c r="BC75">
        <v>1</v>
      </c>
      <c r="BD75" t="s">
        <v>6</v>
      </c>
      <c r="BE75" t="s">
        <v>6</v>
      </c>
      <c r="BF75" t="s">
        <v>6</v>
      </c>
      <c r="BG75" t="s">
        <v>6</v>
      </c>
      <c r="BH75">
        <v>0</v>
      </c>
      <c r="BI75">
        <v>1</v>
      </c>
      <c r="BJ75" t="s">
        <v>132</v>
      </c>
      <c r="BM75">
        <v>9001</v>
      </c>
      <c r="BN75">
        <v>0</v>
      </c>
      <c r="BO75" t="s">
        <v>6</v>
      </c>
      <c r="BP75">
        <v>0</v>
      </c>
      <c r="BQ75">
        <v>2</v>
      </c>
      <c r="BR75">
        <v>0</v>
      </c>
      <c r="BS75">
        <v>1</v>
      </c>
      <c r="BT75">
        <v>1</v>
      </c>
      <c r="BU75">
        <v>1</v>
      </c>
      <c r="BV75">
        <v>1</v>
      </c>
      <c r="BW75">
        <v>1</v>
      </c>
      <c r="BX75">
        <v>1</v>
      </c>
      <c r="BY75" t="s">
        <v>6</v>
      </c>
      <c r="BZ75">
        <v>90</v>
      </c>
      <c r="CA75">
        <v>85</v>
      </c>
      <c r="CF75">
        <v>0</v>
      </c>
      <c r="CG75">
        <v>0</v>
      </c>
      <c r="CM75">
        <v>0</v>
      </c>
      <c r="CN75" t="s">
        <v>705</v>
      </c>
      <c r="CO75">
        <v>0</v>
      </c>
      <c r="CP75">
        <f t="shared" si="84"/>
        <v>170.99</v>
      </c>
      <c r="CQ75">
        <f t="shared" si="85"/>
        <v>0.72</v>
      </c>
      <c r="CR75">
        <f t="shared" si="86"/>
        <v>3.5606249999999999</v>
      </c>
      <c r="CS75">
        <f t="shared" si="87"/>
        <v>0</v>
      </c>
      <c r="CT75">
        <f t="shared" si="88"/>
        <v>17.093025000000001</v>
      </c>
      <c r="CU75">
        <f t="shared" si="89"/>
        <v>0</v>
      </c>
      <c r="CV75">
        <f t="shared" si="90"/>
        <v>1.7232750000000001</v>
      </c>
      <c r="CW75">
        <f t="shared" si="91"/>
        <v>0</v>
      </c>
      <c r="CX75">
        <f t="shared" si="92"/>
        <v>0</v>
      </c>
      <c r="CY75">
        <f t="shared" si="93"/>
        <v>110.7594</v>
      </c>
      <c r="CZ75">
        <f t="shared" si="94"/>
        <v>98.452800000000011</v>
      </c>
      <c r="DC75" t="s">
        <v>6</v>
      </c>
      <c r="DD75" t="s">
        <v>6</v>
      </c>
      <c r="DE75" t="s">
        <v>56</v>
      </c>
      <c r="DF75" t="s">
        <v>56</v>
      </c>
      <c r="DG75" t="s">
        <v>57</v>
      </c>
      <c r="DH75" t="s">
        <v>6</v>
      </c>
      <c r="DI75" t="s">
        <v>57</v>
      </c>
      <c r="DJ75" t="s">
        <v>56</v>
      </c>
      <c r="DK75" t="s">
        <v>6</v>
      </c>
      <c r="DL75" t="s">
        <v>6</v>
      </c>
      <c r="DM75" t="s">
        <v>6</v>
      </c>
      <c r="DN75">
        <v>0</v>
      </c>
      <c r="DO75">
        <v>0</v>
      </c>
      <c r="DP75">
        <v>1</v>
      </c>
      <c r="DQ75">
        <v>1</v>
      </c>
      <c r="DU75">
        <v>1013</v>
      </c>
      <c r="DV75" t="s">
        <v>131</v>
      </c>
      <c r="DW75" t="s">
        <v>131</v>
      </c>
      <c r="DX75">
        <v>1</v>
      </c>
      <c r="EE75">
        <v>27029022</v>
      </c>
      <c r="EF75">
        <v>2</v>
      </c>
      <c r="EG75" t="s">
        <v>16</v>
      </c>
      <c r="EH75">
        <v>0</v>
      </c>
      <c r="EI75" t="s">
        <v>6</v>
      </c>
      <c r="EJ75">
        <v>1</v>
      </c>
      <c r="EK75">
        <v>9001</v>
      </c>
      <c r="EL75" t="s">
        <v>66</v>
      </c>
      <c r="EM75" t="s">
        <v>67</v>
      </c>
      <c r="EO75" t="s">
        <v>60</v>
      </c>
      <c r="EQ75">
        <v>0</v>
      </c>
      <c r="ER75">
        <v>13.84</v>
      </c>
      <c r="ES75">
        <v>0.72</v>
      </c>
      <c r="ET75">
        <v>2.11</v>
      </c>
      <c r="EU75">
        <v>0</v>
      </c>
      <c r="EV75">
        <v>11.01</v>
      </c>
      <c r="EW75">
        <v>1.1100000000000001</v>
      </c>
      <c r="EX75">
        <v>0</v>
      </c>
      <c r="EY75">
        <v>0</v>
      </c>
      <c r="FQ75">
        <v>0</v>
      </c>
      <c r="FR75">
        <f t="shared" si="95"/>
        <v>0</v>
      </c>
      <c r="FS75">
        <v>0</v>
      </c>
      <c r="FT75" t="s">
        <v>49</v>
      </c>
      <c r="FU75" t="s">
        <v>50</v>
      </c>
      <c r="FX75">
        <v>81</v>
      </c>
      <c r="FY75">
        <v>72.25</v>
      </c>
      <c r="GA75" t="s">
        <v>6</v>
      </c>
      <c r="GD75">
        <v>0</v>
      </c>
      <c r="GF75">
        <v>-418508909</v>
      </c>
      <c r="GG75">
        <v>1</v>
      </c>
      <c r="GH75">
        <v>1</v>
      </c>
      <c r="GI75">
        <v>-2</v>
      </c>
      <c r="GJ75">
        <v>0</v>
      </c>
      <c r="GK75">
        <f>ROUND(R75*(S12)/100,2)</f>
        <v>0</v>
      </c>
      <c r="GL75">
        <f t="shared" si="96"/>
        <v>0</v>
      </c>
      <c r="GM75">
        <f t="shared" si="97"/>
        <v>380.2</v>
      </c>
      <c r="GN75">
        <f t="shared" si="98"/>
        <v>380.2</v>
      </c>
      <c r="GO75">
        <f t="shared" si="99"/>
        <v>0</v>
      </c>
      <c r="GP75">
        <f t="shared" si="100"/>
        <v>0</v>
      </c>
      <c r="GR75">
        <v>0</v>
      </c>
      <c r="GS75">
        <v>3</v>
      </c>
      <c r="GT75">
        <v>0</v>
      </c>
      <c r="GU75" t="s">
        <v>6</v>
      </c>
      <c r="GV75">
        <f t="shared" si="101"/>
        <v>0</v>
      </c>
      <c r="GW75">
        <v>1</v>
      </c>
      <c r="GX75">
        <f t="shared" si="102"/>
        <v>0</v>
      </c>
      <c r="HA75">
        <v>0</v>
      </c>
      <c r="HB75">
        <v>0</v>
      </c>
      <c r="IK75">
        <v>0</v>
      </c>
    </row>
    <row r="76" spans="1:255" x14ac:dyDescent="0.2">
      <c r="A76" s="2">
        <v>18</v>
      </c>
      <c r="B76" s="2">
        <v>1</v>
      </c>
      <c r="C76" s="2">
        <v>163</v>
      </c>
      <c r="D76" s="2"/>
      <c r="E76" s="2" t="s">
        <v>133</v>
      </c>
      <c r="F76" s="2" t="s">
        <v>134</v>
      </c>
      <c r="G76" s="2" t="s">
        <v>135</v>
      </c>
      <c r="H76" s="2" t="s">
        <v>136</v>
      </c>
      <c r="I76" s="2">
        <f>I74*J76</f>
        <v>8</v>
      </c>
      <c r="J76" s="2">
        <v>1</v>
      </c>
      <c r="K76" s="2"/>
      <c r="L76" s="2"/>
      <c r="M76" s="2"/>
      <c r="N76" s="2"/>
      <c r="O76" s="2">
        <f t="shared" si="70"/>
        <v>2969.6</v>
      </c>
      <c r="P76" s="2">
        <f t="shared" si="71"/>
        <v>2969.6</v>
      </c>
      <c r="Q76" s="2">
        <f t="shared" si="72"/>
        <v>0</v>
      </c>
      <c r="R76" s="2">
        <f t="shared" si="73"/>
        <v>0</v>
      </c>
      <c r="S76" s="2">
        <f t="shared" si="74"/>
        <v>0</v>
      </c>
      <c r="T76" s="2">
        <f t="shared" si="75"/>
        <v>0</v>
      </c>
      <c r="U76" s="2">
        <f t="shared" si="76"/>
        <v>0</v>
      </c>
      <c r="V76" s="2">
        <f t="shared" si="77"/>
        <v>0</v>
      </c>
      <c r="W76" s="2">
        <f t="shared" si="78"/>
        <v>0</v>
      </c>
      <c r="X76" s="2">
        <f t="shared" si="79"/>
        <v>0</v>
      </c>
      <c r="Y76" s="2">
        <f t="shared" si="80"/>
        <v>0</v>
      </c>
      <c r="Z76" s="2"/>
      <c r="AA76" s="2">
        <v>27703374</v>
      </c>
      <c r="AB76" s="2">
        <f t="shared" si="81"/>
        <v>371.2</v>
      </c>
      <c r="AC76" s="2">
        <f t="shared" si="62"/>
        <v>371.2</v>
      </c>
      <c r="AD76" s="2">
        <f>ROUND((((ET76)-(EU76))+AE76),6)</f>
        <v>0</v>
      </c>
      <c r="AE76" s="2">
        <f>ROUND((EU76),6)</f>
        <v>0</v>
      </c>
      <c r="AF76" s="2">
        <f>ROUND((EV76),6)</f>
        <v>0</v>
      </c>
      <c r="AG76" s="2">
        <f t="shared" si="82"/>
        <v>0</v>
      </c>
      <c r="AH76" s="2">
        <f>(EW76)</f>
        <v>0</v>
      </c>
      <c r="AI76" s="2">
        <f>(EX76)</f>
        <v>0</v>
      </c>
      <c r="AJ76" s="2">
        <f t="shared" si="83"/>
        <v>0</v>
      </c>
      <c r="AK76" s="2">
        <v>371.2</v>
      </c>
      <c r="AL76" s="2">
        <v>371.2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81</v>
      </c>
      <c r="AU76" s="2">
        <v>72</v>
      </c>
      <c r="AV76" s="2">
        <v>1</v>
      </c>
      <c r="AW76" s="2">
        <v>1</v>
      </c>
      <c r="AX76" s="2"/>
      <c r="AY76" s="2"/>
      <c r="AZ76" s="2">
        <v>1</v>
      </c>
      <c r="BA76" s="2">
        <v>1</v>
      </c>
      <c r="BB76" s="2">
        <v>1</v>
      </c>
      <c r="BC76" s="2">
        <v>1</v>
      </c>
      <c r="BD76" s="2" t="s">
        <v>6</v>
      </c>
      <c r="BE76" s="2" t="s">
        <v>6</v>
      </c>
      <c r="BF76" s="2" t="s">
        <v>6</v>
      </c>
      <c r="BG76" s="2" t="s">
        <v>6</v>
      </c>
      <c r="BH76" s="2">
        <v>3</v>
      </c>
      <c r="BI76" s="2">
        <v>1</v>
      </c>
      <c r="BJ76" s="2" t="s">
        <v>137</v>
      </c>
      <c r="BK76" s="2"/>
      <c r="BL76" s="2"/>
      <c r="BM76" s="2">
        <v>9001</v>
      </c>
      <c r="BN76" s="2">
        <v>0</v>
      </c>
      <c r="BO76" s="2" t="s">
        <v>6</v>
      </c>
      <c r="BP76" s="2">
        <v>0</v>
      </c>
      <c r="BQ76" s="2">
        <v>2</v>
      </c>
      <c r="BR76" s="2">
        <v>0</v>
      </c>
      <c r="BS76" s="2">
        <v>1</v>
      </c>
      <c r="BT76" s="2">
        <v>1</v>
      </c>
      <c r="BU76" s="2">
        <v>1</v>
      </c>
      <c r="BV76" s="2">
        <v>1</v>
      </c>
      <c r="BW76" s="2">
        <v>1</v>
      </c>
      <c r="BX76" s="2">
        <v>1</v>
      </c>
      <c r="BY76" s="2" t="s">
        <v>6</v>
      </c>
      <c r="BZ76" s="2">
        <v>90</v>
      </c>
      <c r="CA76" s="2">
        <v>85</v>
      </c>
      <c r="CB76" s="2"/>
      <c r="CC76" s="2"/>
      <c r="CD76" s="2"/>
      <c r="CE76" s="2"/>
      <c r="CF76" s="2">
        <v>0</v>
      </c>
      <c r="CG76" s="2">
        <v>0</v>
      </c>
      <c r="CH76" s="2"/>
      <c r="CI76" s="2"/>
      <c r="CJ76" s="2"/>
      <c r="CK76" s="2"/>
      <c r="CL76" s="2"/>
      <c r="CM76" s="2">
        <v>0</v>
      </c>
      <c r="CN76" s="2" t="s">
        <v>6</v>
      </c>
      <c r="CO76" s="2">
        <v>0</v>
      </c>
      <c r="CP76" s="2">
        <f t="shared" si="84"/>
        <v>2969.6</v>
      </c>
      <c r="CQ76" s="2">
        <f t="shared" si="85"/>
        <v>371.2</v>
      </c>
      <c r="CR76" s="2">
        <f t="shared" si="86"/>
        <v>0</v>
      </c>
      <c r="CS76" s="2">
        <f t="shared" si="87"/>
        <v>0</v>
      </c>
      <c r="CT76" s="2">
        <f t="shared" si="88"/>
        <v>0</v>
      </c>
      <c r="CU76" s="2">
        <f t="shared" si="89"/>
        <v>0</v>
      </c>
      <c r="CV76" s="2">
        <f t="shared" si="90"/>
        <v>0</v>
      </c>
      <c r="CW76" s="2">
        <f t="shared" si="91"/>
        <v>0</v>
      </c>
      <c r="CX76" s="2">
        <f t="shared" si="92"/>
        <v>0</v>
      </c>
      <c r="CY76" s="2">
        <f t="shared" si="93"/>
        <v>0</v>
      </c>
      <c r="CZ76" s="2">
        <f t="shared" si="94"/>
        <v>0</v>
      </c>
      <c r="DA76" s="2"/>
      <c r="DB76" s="2"/>
      <c r="DC76" s="2" t="s">
        <v>6</v>
      </c>
      <c r="DD76" s="2" t="s">
        <v>6</v>
      </c>
      <c r="DE76" s="2" t="s">
        <v>6</v>
      </c>
      <c r="DF76" s="2" t="s">
        <v>6</v>
      </c>
      <c r="DG76" s="2" t="s">
        <v>6</v>
      </c>
      <c r="DH76" s="2" t="s">
        <v>6</v>
      </c>
      <c r="DI76" s="2" t="s">
        <v>6</v>
      </c>
      <c r="DJ76" s="2" t="s">
        <v>6</v>
      </c>
      <c r="DK76" s="2" t="s">
        <v>6</v>
      </c>
      <c r="DL76" s="2" t="s">
        <v>6</v>
      </c>
      <c r="DM76" s="2" t="s">
        <v>6</v>
      </c>
      <c r="DN76" s="2">
        <v>0</v>
      </c>
      <c r="DO76" s="2">
        <v>0</v>
      </c>
      <c r="DP76" s="2">
        <v>1</v>
      </c>
      <c r="DQ76" s="2">
        <v>1</v>
      </c>
      <c r="DR76" s="2"/>
      <c r="DS76" s="2"/>
      <c r="DT76" s="2"/>
      <c r="DU76" s="2">
        <v>1010</v>
      </c>
      <c r="DV76" s="2" t="s">
        <v>136</v>
      </c>
      <c r="DW76" s="2" t="s">
        <v>136</v>
      </c>
      <c r="DX76" s="2">
        <v>1</v>
      </c>
      <c r="DY76" s="2"/>
      <c r="DZ76" s="2"/>
      <c r="EA76" s="2"/>
      <c r="EB76" s="2"/>
      <c r="EC76" s="2"/>
      <c r="ED76" s="2"/>
      <c r="EE76" s="2">
        <v>27029022</v>
      </c>
      <c r="EF76" s="2">
        <v>2</v>
      </c>
      <c r="EG76" s="2" t="s">
        <v>16</v>
      </c>
      <c r="EH76" s="2">
        <v>0</v>
      </c>
      <c r="EI76" s="2" t="s">
        <v>6</v>
      </c>
      <c r="EJ76" s="2">
        <v>1</v>
      </c>
      <c r="EK76" s="2">
        <v>9001</v>
      </c>
      <c r="EL76" s="2" t="s">
        <v>66</v>
      </c>
      <c r="EM76" s="2" t="s">
        <v>67</v>
      </c>
      <c r="EN76" s="2"/>
      <c r="EO76" s="2" t="s">
        <v>6</v>
      </c>
      <c r="EP76" s="2"/>
      <c r="EQ76" s="2">
        <v>0</v>
      </c>
      <c r="ER76" s="2">
        <v>371.2</v>
      </c>
      <c r="ES76" s="2">
        <v>371.2</v>
      </c>
      <c r="ET76" s="2">
        <v>0</v>
      </c>
      <c r="EU76" s="2">
        <v>0</v>
      </c>
      <c r="EV76" s="2">
        <v>0</v>
      </c>
      <c r="EW76" s="2">
        <v>0</v>
      </c>
      <c r="EX76" s="2">
        <v>0</v>
      </c>
      <c r="EY76" s="2"/>
      <c r="EZ76" s="2"/>
      <c r="FA76" s="2"/>
      <c r="FB76" s="2"/>
      <c r="FC76" s="2"/>
      <c r="FD76" s="2"/>
      <c r="FE76" s="2"/>
      <c r="FF76" s="2"/>
      <c r="FG76" s="2"/>
      <c r="FH76" s="2"/>
      <c r="FI76" s="2"/>
      <c r="FJ76" s="2"/>
      <c r="FK76" s="2"/>
      <c r="FL76" s="2"/>
      <c r="FM76" s="2"/>
      <c r="FN76" s="2"/>
      <c r="FO76" s="2"/>
      <c r="FP76" s="2"/>
      <c r="FQ76" s="2">
        <v>0</v>
      </c>
      <c r="FR76" s="2">
        <f t="shared" si="95"/>
        <v>0</v>
      </c>
      <c r="FS76" s="2">
        <v>0</v>
      </c>
      <c r="FT76" s="2" t="s">
        <v>49</v>
      </c>
      <c r="FU76" s="2" t="s">
        <v>50</v>
      </c>
      <c r="FV76" s="2"/>
      <c r="FW76" s="2"/>
      <c r="FX76" s="2">
        <v>81</v>
      </c>
      <c r="FY76" s="2">
        <v>72.25</v>
      </c>
      <c r="FZ76" s="2"/>
      <c r="GA76" s="2" t="s">
        <v>6</v>
      </c>
      <c r="GB76" s="2"/>
      <c r="GC76" s="2"/>
      <c r="GD76" s="2">
        <v>0</v>
      </c>
      <c r="GE76" s="2"/>
      <c r="GF76" s="2">
        <v>-1609859063</v>
      </c>
      <c r="GG76" s="2">
        <v>2</v>
      </c>
      <c r="GH76" s="2">
        <v>1</v>
      </c>
      <c r="GI76" s="2">
        <v>-2</v>
      </c>
      <c r="GJ76" s="2">
        <v>0</v>
      </c>
      <c r="GK76" s="2">
        <f>ROUND(R76*(R12)/100,2)</f>
        <v>0</v>
      </c>
      <c r="GL76" s="2">
        <f t="shared" si="96"/>
        <v>0</v>
      </c>
      <c r="GM76" s="2">
        <f t="shared" si="97"/>
        <v>2969.6</v>
      </c>
      <c r="GN76" s="2">
        <f t="shared" si="98"/>
        <v>2969.6</v>
      </c>
      <c r="GO76" s="2">
        <f t="shared" si="99"/>
        <v>0</v>
      </c>
      <c r="GP76" s="2">
        <f t="shared" si="100"/>
        <v>0</v>
      </c>
      <c r="GQ76" s="2"/>
      <c r="GR76" s="2">
        <v>0</v>
      </c>
      <c r="GS76" s="2">
        <v>3</v>
      </c>
      <c r="GT76" s="2">
        <v>0</v>
      </c>
      <c r="GU76" s="2" t="s">
        <v>6</v>
      </c>
      <c r="GV76" s="2">
        <f t="shared" si="101"/>
        <v>0</v>
      </c>
      <c r="GW76" s="2">
        <v>1</v>
      </c>
      <c r="GX76" s="2">
        <f t="shared" si="102"/>
        <v>0</v>
      </c>
      <c r="GY76" s="2"/>
      <c r="GZ76" s="2"/>
      <c r="HA76" s="2">
        <v>0</v>
      </c>
      <c r="HB76" s="2">
        <v>0</v>
      </c>
      <c r="HC76" s="2"/>
      <c r="HD76" s="2"/>
      <c r="HE76" s="2"/>
      <c r="HF76" s="2"/>
      <c r="HG76" s="2"/>
      <c r="HH76" s="2"/>
      <c r="HI76" s="2"/>
      <c r="HJ76" s="2"/>
      <c r="HK76" s="2"/>
      <c r="HL76" s="2"/>
      <c r="HM76" s="2"/>
      <c r="HN76" s="2"/>
      <c r="HO76" s="2"/>
      <c r="HP76" s="2"/>
      <c r="HQ76" s="2"/>
      <c r="HR76" s="2"/>
      <c r="HS76" s="2"/>
      <c r="HT76" s="2"/>
      <c r="HU76" s="2"/>
      <c r="HV76" s="2"/>
      <c r="HW76" s="2"/>
      <c r="HX76" s="2"/>
      <c r="HY76" s="2"/>
      <c r="HZ76" s="2"/>
      <c r="IA76" s="2"/>
      <c r="IB76" s="2"/>
      <c r="IC76" s="2"/>
      <c r="ID76" s="2"/>
      <c r="IE76" s="2"/>
      <c r="IF76" s="2"/>
      <c r="IG76" s="2"/>
      <c r="IH76" s="2"/>
      <c r="II76" s="2"/>
      <c r="IJ76" s="2"/>
      <c r="IK76" s="2">
        <v>0</v>
      </c>
      <c r="IL76" s="2"/>
      <c r="IM76" s="2"/>
      <c r="IN76" s="2"/>
      <c r="IO76" s="2"/>
      <c r="IP76" s="2"/>
      <c r="IQ76" s="2"/>
      <c r="IR76" s="2"/>
      <c r="IS76" s="2"/>
      <c r="IT76" s="2"/>
      <c r="IU76" s="2"/>
    </row>
    <row r="77" spans="1:255" x14ac:dyDescent="0.2">
      <c r="A77">
        <v>18</v>
      </c>
      <c r="B77">
        <v>1</v>
      </c>
      <c r="C77">
        <v>168</v>
      </c>
      <c r="E77" t="s">
        <v>133</v>
      </c>
      <c r="F77" t="s">
        <v>134</v>
      </c>
      <c r="G77" t="s">
        <v>135</v>
      </c>
      <c r="H77" t="s">
        <v>136</v>
      </c>
      <c r="I77">
        <f>I75*J77</f>
        <v>8</v>
      </c>
      <c r="J77">
        <v>1</v>
      </c>
      <c r="O77">
        <f t="shared" si="70"/>
        <v>2969.6</v>
      </c>
      <c r="P77">
        <f t="shared" si="71"/>
        <v>2969.6</v>
      </c>
      <c r="Q77">
        <f t="shared" si="72"/>
        <v>0</v>
      </c>
      <c r="R77">
        <f t="shared" si="73"/>
        <v>0</v>
      </c>
      <c r="S77">
        <f t="shared" si="74"/>
        <v>0</v>
      </c>
      <c r="T77">
        <f t="shared" si="75"/>
        <v>0</v>
      </c>
      <c r="U77">
        <f t="shared" si="76"/>
        <v>0</v>
      </c>
      <c r="V77">
        <f t="shared" si="77"/>
        <v>0</v>
      </c>
      <c r="W77">
        <f t="shared" si="78"/>
        <v>0</v>
      </c>
      <c r="X77">
        <f t="shared" si="79"/>
        <v>0</v>
      </c>
      <c r="Y77">
        <f t="shared" si="80"/>
        <v>0</v>
      </c>
      <c r="AA77">
        <v>27703388</v>
      </c>
      <c r="AB77">
        <f t="shared" si="81"/>
        <v>371.2</v>
      </c>
      <c r="AC77">
        <f t="shared" si="62"/>
        <v>371.2</v>
      </c>
      <c r="AD77">
        <f>ROUND((((ET77)-(EU77))+AE77),6)</f>
        <v>0</v>
      </c>
      <c r="AE77">
        <f>ROUND((EU77),6)</f>
        <v>0</v>
      </c>
      <c r="AF77">
        <f>ROUND((EV77),6)</f>
        <v>0</v>
      </c>
      <c r="AG77">
        <f t="shared" si="82"/>
        <v>0</v>
      </c>
      <c r="AH77">
        <f>(EW77)</f>
        <v>0</v>
      </c>
      <c r="AI77">
        <f>(EX77)</f>
        <v>0</v>
      </c>
      <c r="AJ77">
        <f t="shared" si="83"/>
        <v>0</v>
      </c>
      <c r="AK77">
        <v>371.2</v>
      </c>
      <c r="AL77">
        <v>371.2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81</v>
      </c>
      <c r="AU77">
        <v>72</v>
      </c>
      <c r="AV77">
        <v>1</v>
      </c>
      <c r="AW77">
        <v>1</v>
      </c>
      <c r="AZ77">
        <v>1</v>
      </c>
      <c r="BA77">
        <v>1</v>
      </c>
      <c r="BB77">
        <v>1</v>
      </c>
      <c r="BC77">
        <v>1</v>
      </c>
      <c r="BD77" t="s">
        <v>6</v>
      </c>
      <c r="BE77" t="s">
        <v>6</v>
      </c>
      <c r="BF77" t="s">
        <v>6</v>
      </c>
      <c r="BG77" t="s">
        <v>6</v>
      </c>
      <c r="BH77">
        <v>3</v>
      </c>
      <c r="BI77">
        <v>1</v>
      </c>
      <c r="BJ77" t="s">
        <v>137</v>
      </c>
      <c r="BM77">
        <v>9001</v>
      </c>
      <c r="BN77">
        <v>0</v>
      </c>
      <c r="BO77" t="s">
        <v>6</v>
      </c>
      <c r="BP77">
        <v>0</v>
      </c>
      <c r="BQ77">
        <v>2</v>
      </c>
      <c r="BR77">
        <v>0</v>
      </c>
      <c r="BS77">
        <v>1</v>
      </c>
      <c r="BT77">
        <v>1</v>
      </c>
      <c r="BU77">
        <v>1</v>
      </c>
      <c r="BV77">
        <v>1</v>
      </c>
      <c r="BW77">
        <v>1</v>
      </c>
      <c r="BX77">
        <v>1</v>
      </c>
      <c r="BY77" t="s">
        <v>6</v>
      </c>
      <c r="BZ77">
        <v>90</v>
      </c>
      <c r="CA77">
        <v>85</v>
      </c>
      <c r="CF77">
        <v>0</v>
      </c>
      <c r="CG77">
        <v>0</v>
      </c>
      <c r="CM77">
        <v>0</v>
      </c>
      <c r="CN77" t="s">
        <v>6</v>
      </c>
      <c r="CO77">
        <v>0</v>
      </c>
      <c r="CP77">
        <f t="shared" si="84"/>
        <v>2969.6</v>
      </c>
      <c r="CQ77">
        <f t="shared" si="85"/>
        <v>371.2</v>
      </c>
      <c r="CR77">
        <f t="shared" si="86"/>
        <v>0</v>
      </c>
      <c r="CS77">
        <f t="shared" si="87"/>
        <v>0</v>
      </c>
      <c r="CT77">
        <f t="shared" si="88"/>
        <v>0</v>
      </c>
      <c r="CU77">
        <f t="shared" si="89"/>
        <v>0</v>
      </c>
      <c r="CV77">
        <f t="shared" si="90"/>
        <v>0</v>
      </c>
      <c r="CW77">
        <f t="shared" si="91"/>
        <v>0</v>
      </c>
      <c r="CX77">
        <f t="shared" si="92"/>
        <v>0</v>
      </c>
      <c r="CY77">
        <f t="shared" si="93"/>
        <v>0</v>
      </c>
      <c r="CZ77">
        <f t="shared" si="94"/>
        <v>0</v>
      </c>
      <c r="DC77" t="s">
        <v>6</v>
      </c>
      <c r="DD77" t="s">
        <v>6</v>
      </c>
      <c r="DE77" t="s">
        <v>6</v>
      </c>
      <c r="DF77" t="s">
        <v>6</v>
      </c>
      <c r="DG77" t="s">
        <v>6</v>
      </c>
      <c r="DH77" t="s">
        <v>6</v>
      </c>
      <c r="DI77" t="s">
        <v>6</v>
      </c>
      <c r="DJ77" t="s">
        <v>6</v>
      </c>
      <c r="DK77" t="s">
        <v>6</v>
      </c>
      <c r="DL77" t="s">
        <v>6</v>
      </c>
      <c r="DM77" t="s">
        <v>6</v>
      </c>
      <c r="DN77">
        <v>0</v>
      </c>
      <c r="DO77">
        <v>0</v>
      </c>
      <c r="DP77">
        <v>1</v>
      </c>
      <c r="DQ77">
        <v>1</v>
      </c>
      <c r="DU77">
        <v>1010</v>
      </c>
      <c r="DV77" t="s">
        <v>136</v>
      </c>
      <c r="DW77" t="s">
        <v>136</v>
      </c>
      <c r="DX77">
        <v>1</v>
      </c>
      <c r="EE77">
        <v>27029022</v>
      </c>
      <c r="EF77">
        <v>2</v>
      </c>
      <c r="EG77" t="s">
        <v>16</v>
      </c>
      <c r="EH77">
        <v>0</v>
      </c>
      <c r="EI77" t="s">
        <v>6</v>
      </c>
      <c r="EJ77">
        <v>1</v>
      </c>
      <c r="EK77">
        <v>9001</v>
      </c>
      <c r="EL77" t="s">
        <v>66</v>
      </c>
      <c r="EM77" t="s">
        <v>67</v>
      </c>
      <c r="EO77" t="s">
        <v>6</v>
      </c>
      <c r="EQ77">
        <v>0</v>
      </c>
      <c r="ER77">
        <v>371.2</v>
      </c>
      <c r="ES77">
        <v>371.2</v>
      </c>
      <c r="ET77">
        <v>0</v>
      </c>
      <c r="EU77">
        <v>0</v>
      </c>
      <c r="EV77">
        <v>0</v>
      </c>
      <c r="EW77">
        <v>0</v>
      </c>
      <c r="EX77">
        <v>0</v>
      </c>
      <c r="FQ77">
        <v>0</v>
      </c>
      <c r="FR77">
        <f t="shared" si="95"/>
        <v>0</v>
      </c>
      <c r="FS77">
        <v>0</v>
      </c>
      <c r="FT77" t="s">
        <v>49</v>
      </c>
      <c r="FU77" t="s">
        <v>50</v>
      </c>
      <c r="FX77">
        <v>81</v>
      </c>
      <c r="FY77">
        <v>72.25</v>
      </c>
      <c r="GA77" t="s">
        <v>6</v>
      </c>
      <c r="GD77">
        <v>0</v>
      </c>
      <c r="GF77">
        <v>-1609859063</v>
      </c>
      <c r="GG77">
        <v>1</v>
      </c>
      <c r="GH77">
        <v>1</v>
      </c>
      <c r="GI77">
        <v>-2</v>
      </c>
      <c r="GJ77">
        <v>0</v>
      </c>
      <c r="GK77">
        <f>ROUND(R77*(S12)/100,2)</f>
        <v>0</v>
      </c>
      <c r="GL77">
        <f t="shared" si="96"/>
        <v>0</v>
      </c>
      <c r="GM77">
        <f t="shared" si="97"/>
        <v>2969.6</v>
      </c>
      <c r="GN77">
        <f t="shared" si="98"/>
        <v>2969.6</v>
      </c>
      <c r="GO77">
        <f t="shared" si="99"/>
        <v>0</v>
      </c>
      <c r="GP77">
        <f t="shared" si="100"/>
        <v>0</v>
      </c>
      <c r="GR77">
        <v>0</v>
      </c>
      <c r="GS77">
        <v>3</v>
      </c>
      <c r="GT77">
        <v>0</v>
      </c>
      <c r="GU77" t="s">
        <v>6</v>
      </c>
      <c r="GV77">
        <f t="shared" si="101"/>
        <v>0</v>
      </c>
      <c r="GW77">
        <v>1</v>
      </c>
      <c r="GX77">
        <f t="shared" si="102"/>
        <v>0</v>
      </c>
      <c r="HA77">
        <v>0</v>
      </c>
      <c r="HB77">
        <v>0</v>
      </c>
      <c r="IK77">
        <v>0</v>
      </c>
    </row>
    <row r="78" spans="1:255" x14ac:dyDescent="0.2">
      <c r="A78" s="2">
        <v>17</v>
      </c>
      <c r="B78" s="2">
        <v>1</v>
      </c>
      <c r="C78" s="2">
        <f>ROW(SmtRes!A178)</f>
        <v>178</v>
      </c>
      <c r="D78" s="2">
        <f>ROW(EtalonRes!A180)</f>
        <v>180</v>
      </c>
      <c r="E78" s="2" t="s">
        <v>138</v>
      </c>
      <c r="F78" s="2" t="s">
        <v>139</v>
      </c>
      <c r="G78" s="2" t="s">
        <v>140</v>
      </c>
      <c r="H78" s="2" t="s">
        <v>20</v>
      </c>
      <c r="I78" s="2">
        <f>ROUND(13.37/100,9)</f>
        <v>0.13370000000000001</v>
      </c>
      <c r="J78" s="2">
        <v>0</v>
      </c>
      <c r="K78" s="2"/>
      <c r="L78" s="2"/>
      <c r="M78" s="2"/>
      <c r="N78" s="2"/>
      <c r="O78" s="2">
        <f t="shared" si="70"/>
        <v>117.07</v>
      </c>
      <c r="P78" s="2">
        <f t="shared" si="71"/>
        <v>0.24</v>
      </c>
      <c r="Q78" s="2">
        <f t="shared" si="72"/>
        <v>3.66</v>
      </c>
      <c r="R78" s="2">
        <f t="shared" si="73"/>
        <v>2.23</v>
      </c>
      <c r="S78" s="2">
        <f t="shared" si="74"/>
        <v>113.17</v>
      </c>
      <c r="T78" s="2">
        <f t="shared" si="75"/>
        <v>0</v>
      </c>
      <c r="U78" s="2">
        <f t="shared" si="76"/>
        <v>13.376685</v>
      </c>
      <c r="V78" s="2">
        <f t="shared" si="77"/>
        <v>0.20603170000000001</v>
      </c>
      <c r="W78" s="2">
        <f t="shared" si="78"/>
        <v>0</v>
      </c>
      <c r="X78" s="2">
        <f t="shared" si="79"/>
        <v>91.17</v>
      </c>
      <c r="Y78" s="2">
        <f t="shared" si="80"/>
        <v>57.7</v>
      </c>
      <c r="Z78" s="2"/>
      <c r="AA78" s="2">
        <v>27703374</v>
      </c>
      <c r="AB78" s="2">
        <f t="shared" si="81"/>
        <v>875.62599999999998</v>
      </c>
      <c r="AC78" s="2">
        <f t="shared" si="62"/>
        <v>1.81</v>
      </c>
      <c r="AD78" s="2">
        <f>ROUND(((((ET78*1.15))-((EU78*1.15)))+AE78),6)</f>
        <v>27.393000000000001</v>
      </c>
      <c r="AE78" s="2">
        <f>ROUND(((EU78*1.15)),6)</f>
        <v>16.686499999999999</v>
      </c>
      <c r="AF78" s="2">
        <f>ROUND(((EV78*1.15)),6)</f>
        <v>846.423</v>
      </c>
      <c r="AG78" s="2">
        <f t="shared" si="82"/>
        <v>0</v>
      </c>
      <c r="AH78" s="2">
        <f>((EW78*1.15))</f>
        <v>100.05</v>
      </c>
      <c r="AI78" s="2">
        <f>((EX78*1.15))</f>
        <v>1.5409999999999999</v>
      </c>
      <c r="AJ78" s="2">
        <f t="shared" si="83"/>
        <v>0</v>
      </c>
      <c r="AK78" s="2">
        <v>761.65</v>
      </c>
      <c r="AL78" s="2">
        <v>1.81</v>
      </c>
      <c r="AM78" s="2">
        <v>23.82</v>
      </c>
      <c r="AN78" s="2">
        <v>14.51</v>
      </c>
      <c r="AO78" s="2">
        <v>736.02</v>
      </c>
      <c r="AP78" s="2">
        <v>0</v>
      </c>
      <c r="AQ78" s="2">
        <v>87</v>
      </c>
      <c r="AR78" s="2">
        <v>1.34</v>
      </c>
      <c r="AS78" s="2">
        <v>0</v>
      </c>
      <c r="AT78" s="2">
        <v>79</v>
      </c>
      <c r="AU78" s="2">
        <v>50</v>
      </c>
      <c r="AV78" s="2">
        <v>1</v>
      </c>
      <c r="AW78" s="2">
        <v>1</v>
      </c>
      <c r="AX78" s="2"/>
      <c r="AY78" s="2"/>
      <c r="AZ78" s="2">
        <v>1</v>
      </c>
      <c r="BA78" s="2">
        <v>1</v>
      </c>
      <c r="BB78" s="2">
        <v>1</v>
      </c>
      <c r="BC78" s="2">
        <v>1</v>
      </c>
      <c r="BD78" s="2" t="s">
        <v>6</v>
      </c>
      <c r="BE78" s="2" t="s">
        <v>6</v>
      </c>
      <c r="BF78" s="2" t="s">
        <v>6</v>
      </c>
      <c r="BG78" s="2" t="s">
        <v>6</v>
      </c>
      <c r="BH78" s="2">
        <v>0</v>
      </c>
      <c r="BI78" s="2">
        <v>1</v>
      </c>
      <c r="BJ78" s="2" t="s">
        <v>141</v>
      </c>
      <c r="BK78" s="2"/>
      <c r="BL78" s="2"/>
      <c r="BM78" s="2">
        <v>61001</v>
      </c>
      <c r="BN78" s="2">
        <v>0</v>
      </c>
      <c r="BO78" s="2" t="s">
        <v>6</v>
      </c>
      <c r="BP78" s="2">
        <v>0</v>
      </c>
      <c r="BQ78" s="2">
        <v>6</v>
      </c>
      <c r="BR78" s="2">
        <v>0</v>
      </c>
      <c r="BS78" s="2">
        <v>1</v>
      </c>
      <c r="BT78" s="2">
        <v>1</v>
      </c>
      <c r="BU78" s="2">
        <v>1</v>
      </c>
      <c r="BV78" s="2">
        <v>1</v>
      </c>
      <c r="BW78" s="2">
        <v>1</v>
      </c>
      <c r="BX78" s="2">
        <v>1</v>
      </c>
      <c r="BY78" s="2" t="s">
        <v>6</v>
      </c>
      <c r="BZ78" s="2">
        <v>79</v>
      </c>
      <c r="CA78" s="2">
        <v>50</v>
      </c>
      <c r="CB78" s="2"/>
      <c r="CC78" s="2"/>
      <c r="CD78" s="2"/>
      <c r="CE78" s="2"/>
      <c r="CF78" s="2">
        <v>0</v>
      </c>
      <c r="CG78" s="2">
        <v>0</v>
      </c>
      <c r="CH78" s="2"/>
      <c r="CI78" s="2"/>
      <c r="CJ78" s="2"/>
      <c r="CK78" s="2"/>
      <c r="CL78" s="2"/>
      <c r="CM78" s="2">
        <v>0</v>
      </c>
      <c r="CN78" s="2" t="s">
        <v>703</v>
      </c>
      <c r="CO78" s="2">
        <v>0</v>
      </c>
      <c r="CP78" s="2">
        <f t="shared" si="84"/>
        <v>117.07000000000001</v>
      </c>
      <c r="CQ78" s="2">
        <f t="shared" si="85"/>
        <v>1.81</v>
      </c>
      <c r="CR78" s="2">
        <f t="shared" si="86"/>
        <v>27.393000000000001</v>
      </c>
      <c r="CS78" s="2">
        <f t="shared" si="87"/>
        <v>16.686499999999999</v>
      </c>
      <c r="CT78" s="2">
        <f t="shared" si="88"/>
        <v>846.423</v>
      </c>
      <c r="CU78" s="2">
        <f t="shared" si="89"/>
        <v>0</v>
      </c>
      <c r="CV78" s="2">
        <f t="shared" si="90"/>
        <v>100.05</v>
      </c>
      <c r="CW78" s="2">
        <f t="shared" si="91"/>
        <v>1.5409999999999999</v>
      </c>
      <c r="CX78" s="2">
        <f t="shared" si="92"/>
        <v>0</v>
      </c>
      <c r="CY78" s="2">
        <f t="shared" si="93"/>
        <v>91.165999999999997</v>
      </c>
      <c r="CZ78" s="2">
        <f t="shared" si="94"/>
        <v>57.7</v>
      </c>
      <c r="DA78" s="2"/>
      <c r="DB78" s="2"/>
      <c r="DC78" s="2" t="s">
        <v>6</v>
      </c>
      <c r="DD78" s="2" t="s">
        <v>6</v>
      </c>
      <c r="DE78" s="2" t="s">
        <v>22</v>
      </c>
      <c r="DF78" s="2" t="s">
        <v>22</v>
      </c>
      <c r="DG78" s="2" t="s">
        <v>22</v>
      </c>
      <c r="DH78" s="2" t="s">
        <v>6</v>
      </c>
      <c r="DI78" s="2" t="s">
        <v>22</v>
      </c>
      <c r="DJ78" s="2" t="s">
        <v>22</v>
      </c>
      <c r="DK78" s="2" t="s">
        <v>6</v>
      </c>
      <c r="DL78" s="2" t="s">
        <v>6</v>
      </c>
      <c r="DM78" s="2" t="s">
        <v>6</v>
      </c>
      <c r="DN78" s="2">
        <v>0</v>
      </c>
      <c r="DO78" s="2">
        <v>0</v>
      </c>
      <c r="DP78" s="2">
        <v>1</v>
      </c>
      <c r="DQ78" s="2">
        <v>1</v>
      </c>
      <c r="DR78" s="2"/>
      <c r="DS78" s="2"/>
      <c r="DT78" s="2"/>
      <c r="DU78" s="2">
        <v>1005</v>
      </c>
      <c r="DV78" s="2" t="s">
        <v>20</v>
      </c>
      <c r="DW78" s="2" t="s">
        <v>20</v>
      </c>
      <c r="DX78" s="2">
        <v>100</v>
      </c>
      <c r="DY78" s="2"/>
      <c r="DZ78" s="2"/>
      <c r="EA78" s="2"/>
      <c r="EB78" s="2"/>
      <c r="EC78" s="2"/>
      <c r="ED78" s="2"/>
      <c r="EE78" s="2">
        <v>27029106</v>
      </c>
      <c r="EF78" s="2">
        <v>6</v>
      </c>
      <c r="EG78" s="2" t="s">
        <v>23</v>
      </c>
      <c r="EH78" s="2">
        <v>0</v>
      </c>
      <c r="EI78" s="2" t="s">
        <v>6</v>
      </c>
      <c r="EJ78" s="2">
        <v>1</v>
      </c>
      <c r="EK78" s="2">
        <v>61001</v>
      </c>
      <c r="EL78" s="2" t="s">
        <v>142</v>
      </c>
      <c r="EM78" s="2" t="s">
        <v>143</v>
      </c>
      <c r="EN78" s="2"/>
      <c r="EO78" s="2" t="s">
        <v>26</v>
      </c>
      <c r="EP78" s="2"/>
      <c r="EQ78" s="2">
        <v>0</v>
      </c>
      <c r="ER78" s="2">
        <v>761.65</v>
      </c>
      <c r="ES78" s="2">
        <v>1.81</v>
      </c>
      <c r="ET78" s="2">
        <v>23.82</v>
      </c>
      <c r="EU78" s="2">
        <v>14.51</v>
      </c>
      <c r="EV78" s="2">
        <v>736.02</v>
      </c>
      <c r="EW78" s="2">
        <v>87</v>
      </c>
      <c r="EX78" s="2">
        <v>1.34</v>
      </c>
      <c r="EY78" s="2">
        <v>0</v>
      </c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  <c r="FP78" s="2"/>
      <c r="FQ78" s="2">
        <v>0</v>
      </c>
      <c r="FR78" s="2">
        <f t="shared" si="95"/>
        <v>0</v>
      </c>
      <c r="FS78" s="2">
        <v>0</v>
      </c>
      <c r="FT78" s="2"/>
      <c r="FU78" s="2"/>
      <c r="FV78" s="2"/>
      <c r="FW78" s="2"/>
      <c r="FX78" s="2">
        <v>79</v>
      </c>
      <c r="FY78" s="2">
        <v>50</v>
      </c>
      <c r="FZ78" s="2"/>
      <c r="GA78" s="2" t="s">
        <v>6</v>
      </c>
      <c r="GB78" s="2"/>
      <c r="GC78" s="2"/>
      <c r="GD78" s="2">
        <v>0</v>
      </c>
      <c r="GE78" s="2"/>
      <c r="GF78" s="2">
        <v>601302876</v>
      </c>
      <c r="GG78" s="2">
        <v>2</v>
      </c>
      <c r="GH78" s="2">
        <v>1</v>
      </c>
      <c r="GI78" s="2">
        <v>-2</v>
      </c>
      <c r="GJ78" s="2">
        <v>0</v>
      </c>
      <c r="GK78" s="2">
        <f>ROUND(R78*(R12)/100,2)</f>
        <v>0</v>
      </c>
      <c r="GL78" s="2">
        <f t="shared" si="96"/>
        <v>0</v>
      </c>
      <c r="GM78" s="2">
        <f t="shared" si="97"/>
        <v>265.94</v>
      </c>
      <c r="GN78" s="2">
        <f t="shared" si="98"/>
        <v>265.94</v>
      </c>
      <c r="GO78" s="2">
        <f t="shared" si="99"/>
        <v>0</v>
      </c>
      <c r="GP78" s="2">
        <f t="shared" si="100"/>
        <v>0</v>
      </c>
      <c r="GQ78" s="2"/>
      <c r="GR78" s="2">
        <v>0</v>
      </c>
      <c r="GS78" s="2">
        <v>3</v>
      </c>
      <c r="GT78" s="2">
        <v>0</v>
      </c>
      <c r="GU78" s="2" t="s">
        <v>6</v>
      </c>
      <c r="GV78" s="2">
        <f t="shared" si="101"/>
        <v>0</v>
      </c>
      <c r="GW78" s="2">
        <v>1</v>
      </c>
      <c r="GX78" s="2">
        <f t="shared" si="102"/>
        <v>0</v>
      </c>
      <c r="GY78" s="2"/>
      <c r="GZ78" s="2"/>
      <c r="HA78" s="2">
        <v>0</v>
      </c>
      <c r="HB78" s="2">
        <v>0</v>
      </c>
      <c r="HC78" s="2"/>
      <c r="HD78" s="2"/>
      <c r="HE78" s="2"/>
      <c r="HF78" s="2"/>
      <c r="HG78" s="2"/>
      <c r="HH78" s="2"/>
      <c r="HI78" s="2"/>
      <c r="HJ78" s="2"/>
      <c r="HK78" s="2"/>
      <c r="HL78" s="2"/>
      <c r="HM78" s="2"/>
      <c r="HN78" s="2"/>
      <c r="HO78" s="2"/>
      <c r="HP78" s="2"/>
      <c r="HQ78" s="2"/>
      <c r="HR78" s="2"/>
      <c r="HS78" s="2"/>
      <c r="HT78" s="2"/>
      <c r="HU78" s="2"/>
      <c r="HV78" s="2"/>
      <c r="HW78" s="2"/>
      <c r="HX78" s="2"/>
      <c r="HY78" s="2"/>
      <c r="HZ78" s="2"/>
      <c r="IA78" s="2"/>
      <c r="IB78" s="2"/>
      <c r="IC78" s="2"/>
      <c r="ID78" s="2"/>
      <c r="IE78" s="2"/>
      <c r="IF78" s="2"/>
      <c r="IG78" s="2"/>
      <c r="IH78" s="2"/>
      <c r="II78" s="2"/>
      <c r="IJ78" s="2"/>
      <c r="IK78" s="2">
        <v>0</v>
      </c>
      <c r="IL78" s="2"/>
      <c r="IM78" s="2"/>
      <c r="IN78" s="2"/>
      <c r="IO78" s="2"/>
      <c r="IP78" s="2"/>
      <c r="IQ78" s="2"/>
      <c r="IR78" s="2"/>
      <c r="IS78" s="2"/>
      <c r="IT78" s="2"/>
      <c r="IU78" s="2"/>
    </row>
    <row r="79" spans="1:255" x14ac:dyDescent="0.2">
      <c r="A79">
        <v>17</v>
      </c>
      <c r="B79">
        <v>1</v>
      </c>
      <c r="C79">
        <f>ROW(SmtRes!A186)</f>
        <v>186</v>
      </c>
      <c r="D79">
        <f>ROW(EtalonRes!A188)</f>
        <v>188</v>
      </c>
      <c r="E79" t="s">
        <v>138</v>
      </c>
      <c r="F79" t="s">
        <v>139</v>
      </c>
      <c r="G79" t="s">
        <v>140</v>
      </c>
      <c r="H79" t="s">
        <v>20</v>
      </c>
      <c r="I79">
        <f>ROUND(13.37/100,9)</f>
        <v>0.13370000000000001</v>
      </c>
      <c r="J79">
        <v>0</v>
      </c>
      <c r="O79">
        <f t="shared" si="70"/>
        <v>117.07</v>
      </c>
      <c r="P79">
        <f t="shared" si="71"/>
        <v>0.24</v>
      </c>
      <c r="Q79">
        <f t="shared" si="72"/>
        <v>3.66</v>
      </c>
      <c r="R79">
        <f t="shared" si="73"/>
        <v>2.23</v>
      </c>
      <c r="S79">
        <f t="shared" si="74"/>
        <v>113.17</v>
      </c>
      <c r="T79">
        <f t="shared" si="75"/>
        <v>0</v>
      </c>
      <c r="U79">
        <f t="shared" si="76"/>
        <v>13.376685</v>
      </c>
      <c r="V79">
        <f t="shared" si="77"/>
        <v>0.20603170000000001</v>
      </c>
      <c r="W79">
        <f t="shared" si="78"/>
        <v>0</v>
      </c>
      <c r="X79">
        <f t="shared" si="79"/>
        <v>91.17</v>
      </c>
      <c r="Y79">
        <f t="shared" si="80"/>
        <v>57.7</v>
      </c>
      <c r="AA79">
        <v>27703388</v>
      </c>
      <c r="AB79">
        <f t="shared" si="81"/>
        <v>875.62599999999998</v>
      </c>
      <c r="AC79">
        <f t="shared" si="62"/>
        <v>1.81</v>
      </c>
      <c r="AD79">
        <f>ROUND(((((ET79*1.15))-((EU79*1.15)))+AE79),6)</f>
        <v>27.393000000000001</v>
      </c>
      <c r="AE79">
        <f>ROUND(((EU79*1.15)),6)</f>
        <v>16.686499999999999</v>
      </c>
      <c r="AF79">
        <f>ROUND(((EV79*1.15)),6)</f>
        <v>846.423</v>
      </c>
      <c r="AG79">
        <f t="shared" si="82"/>
        <v>0</v>
      </c>
      <c r="AH79">
        <f>((EW79*1.15))</f>
        <v>100.05</v>
      </c>
      <c r="AI79">
        <f>((EX79*1.15))</f>
        <v>1.5409999999999999</v>
      </c>
      <c r="AJ79">
        <f t="shared" si="83"/>
        <v>0</v>
      </c>
      <c r="AK79">
        <v>761.65</v>
      </c>
      <c r="AL79">
        <v>1.81</v>
      </c>
      <c r="AM79">
        <v>23.82</v>
      </c>
      <c r="AN79">
        <v>14.51</v>
      </c>
      <c r="AO79">
        <v>736.02</v>
      </c>
      <c r="AP79">
        <v>0</v>
      </c>
      <c r="AQ79">
        <v>87</v>
      </c>
      <c r="AR79">
        <v>1.34</v>
      </c>
      <c r="AS79">
        <v>0</v>
      </c>
      <c r="AT79">
        <v>79</v>
      </c>
      <c r="AU79">
        <v>50</v>
      </c>
      <c r="AV79">
        <v>1</v>
      </c>
      <c r="AW79">
        <v>1</v>
      </c>
      <c r="AZ79">
        <v>1</v>
      </c>
      <c r="BA79">
        <v>1</v>
      </c>
      <c r="BB79">
        <v>1</v>
      </c>
      <c r="BC79">
        <v>1</v>
      </c>
      <c r="BD79" t="s">
        <v>6</v>
      </c>
      <c r="BE79" t="s">
        <v>6</v>
      </c>
      <c r="BF79" t="s">
        <v>6</v>
      </c>
      <c r="BG79" t="s">
        <v>6</v>
      </c>
      <c r="BH79">
        <v>0</v>
      </c>
      <c r="BI79">
        <v>1</v>
      </c>
      <c r="BJ79" t="s">
        <v>141</v>
      </c>
      <c r="BM79">
        <v>61001</v>
      </c>
      <c r="BN79">
        <v>0</v>
      </c>
      <c r="BO79" t="s">
        <v>6</v>
      </c>
      <c r="BP79">
        <v>0</v>
      </c>
      <c r="BQ79">
        <v>6</v>
      </c>
      <c r="BR79">
        <v>0</v>
      </c>
      <c r="BS79">
        <v>1</v>
      </c>
      <c r="BT79">
        <v>1</v>
      </c>
      <c r="BU79">
        <v>1</v>
      </c>
      <c r="BV79">
        <v>1</v>
      </c>
      <c r="BW79">
        <v>1</v>
      </c>
      <c r="BX79">
        <v>1</v>
      </c>
      <c r="BY79" t="s">
        <v>6</v>
      </c>
      <c r="BZ79">
        <v>79</v>
      </c>
      <c r="CA79">
        <v>50</v>
      </c>
      <c r="CF79">
        <v>0</v>
      </c>
      <c r="CG79">
        <v>0</v>
      </c>
      <c r="CM79">
        <v>0</v>
      </c>
      <c r="CN79" t="s">
        <v>703</v>
      </c>
      <c r="CO79">
        <v>0</v>
      </c>
      <c r="CP79">
        <f t="shared" si="84"/>
        <v>117.07000000000001</v>
      </c>
      <c r="CQ79">
        <f t="shared" si="85"/>
        <v>1.81</v>
      </c>
      <c r="CR79">
        <f t="shared" si="86"/>
        <v>27.393000000000001</v>
      </c>
      <c r="CS79">
        <f t="shared" si="87"/>
        <v>16.686499999999999</v>
      </c>
      <c r="CT79">
        <f t="shared" si="88"/>
        <v>846.423</v>
      </c>
      <c r="CU79">
        <f t="shared" si="89"/>
        <v>0</v>
      </c>
      <c r="CV79">
        <f t="shared" si="90"/>
        <v>100.05</v>
      </c>
      <c r="CW79">
        <f t="shared" si="91"/>
        <v>1.5409999999999999</v>
      </c>
      <c r="CX79">
        <f t="shared" si="92"/>
        <v>0</v>
      </c>
      <c r="CY79">
        <f t="shared" si="93"/>
        <v>91.165999999999997</v>
      </c>
      <c r="CZ79">
        <f t="shared" si="94"/>
        <v>57.7</v>
      </c>
      <c r="DC79" t="s">
        <v>6</v>
      </c>
      <c r="DD79" t="s">
        <v>6</v>
      </c>
      <c r="DE79" t="s">
        <v>22</v>
      </c>
      <c r="DF79" t="s">
        <v>22</v>
      </c>
      <c r="DG79" t="s">
        <v>22</v>
      </c>
      <c r="DH79" t="s">
        <v>6</v>
      </c>
      <c r="DI79" t="s">
        <v>22</v>
      </c>
      <c r="DJ79" t="s">
        <v>22</v>
      </c>
      <c r="DK79" t="s">
        <v>6</v>
      </c>
      <c r="DL79" t="s">
        <v>6</v>
      </c>
      <c r="DM79" t="s">
        <v>6</v>
      </c>
      <c r="DN79">
        <v>0</v>
      </c>
      <c r="DO79">
        <v>0</v>
      </c>
      <c r="DP79">
        <v>1</v>
      </c>
      <c r="DQ79">
        <v>1</v>
      </c>
      <c r="DU79">
        <v>1005</v>
      </c>
      <c r="DV79" t="s">
        <v>20</v>
      </c>
      <c r="DW79" t="s">
        <v>20</v>
      </c>
      <c r="DX79">
        <v>100</v>
      </c>
      <c r="EE79">
        <v>27029106</v>
      </c>
      <c r="EF79">
        <v>6</v>
      </c>
      <c r="EG79" t="s">
        <v>23</v>
      </c>
      <c r="EH79">
        <v>0</v>
      </c>
      <c r="EI79" t="s">
        <v>6</v>
      </c>
      <c r="EJ79">
        <v>1</v>
      </c>
      <c r="EK79">
        <v>61001</v>
      </c>
      <c r="EL79" t="s">
        <v>142</v>
      </c>
      <c r="EM79" t="s">
        <v>143</v>
      </c>
      <c r="EO79" t="s">
        <v>26</v>
      </c>
      <c r="EQ79">
        <v>0</v>
      </c>
      <c r="ER79">
        <v>761.65</v>
      </c>
      <c r="ES79">
        <v>1.81</v>
      </c>
      <c r="ET79">
        <v>23.82</v>
      </c>
      <c r="EU79">
        <v>14.51</v>
      </c>
      <c r="EV79">
        <v>736.02</v>
      </c>
      <c r="EW79">
        <v>87</v>
      </c>
      <c r="EX79">
        <v>1.34</v>
      </c>
      <c r="EY79">
        <v>0</v>
      </c>
      <c r="FQ79">
        <v>0</v>
      </c>
      <c r="FR79">
        <f t="shared" si="95"/>
        <v>0</v>
      </c>
      <c r="FS79">
        <v>0</v>
      </c>
      <c r="FX79">
        <v>79</v>
      </c>
      <c r="FY79">
        <v>50</v>
      </c>
      <c r="GA79" t="s">
        <v>6</v>
      </c>
      <c r="GD79">
        <v>0</v>
      </c>
      <c r="GF79">
        <v>601302876</v>
      </c>
      <c r="GG79">
        <v>1</v>
      </c>
      <c r="GH79">
        <v>1</v>
      </c>
      <c r="GI79">
        <v>-2</v>
      </c>
      <c r="GJ79">
        <v>0</v>
      </c>
      <c r="GK79">
        <f>ROUND(R79*(S12)/100,2)</f>
        <v>0</v>
      </c>
      <c r="GL79">
        <f t="shared" si="96"/>
        <v>0</v>
      </c>
      <c r="GM79">
        <f t="shared" si="97"/>
        <v>265.94</v>
      </c>
      <c r="GN79">
        <f t="shared" si="98"/>
        <v>265.94</v>
      </c>
      <c r="GO79">
        <f t="shared" si="99"/>
        <v>0</v>
      </c>
      <c r="GP79">
        <f t="shared" si="100"/>
        <v>0</v>
      </c>
      <c r="GR79">
        <v>0</v>
      </c>
      <c r="GS79">
        <v>3</v>
      </c>
      <c r="GT79">
        <v>0</v>
      </c>
      <c r="GU79" t="s">
        <v>6</v>
      </c>
      <c r="GV79">
        <f t="shared" si="101"/>
        <v>0</v>
      </c>
      <c r="GW79">
        <v>1</v>
      </c>
      <c r="GX79">
        <f t="shared" si="102"/>
        <v>0</v>
      </c>
      <c r="HA79">
        <v>0</v>
      </c>
      <c r="HB79">
        <v>0</v>
      </c>
      <c r="IK79">
        <v>0</v>
      </c>
    </row>
    <row r="80" spans="1:255" x14ac:dyDescent="0.2">
      <c r="A80" s="2">
        <v>18</v>
      </c>
      <c r="B80" s="2">
        <v>1</v>
      </c>
      <c r="C80" s="2">
        <v>177</v>
      </c>
      <c r="D80" s="2"/>
      <c r="E80" s="2" t="s">
        <v>144</v>
      </c>
      <c r="F80" s="2" t="s">
        <v>145</v>
      </c>
      <c r="G80" s="2" t="s">
        <v>146</v>
      </c>
      <c r="H80" s="2" t="s">
        <v>147</v>
      </c>
      <c r="I80" s="2">
        <f>I78*J80</f>
        <v>165.11949999999999</v>
      </c>
      <c r="J80" s="2">
        <v>1234.9999999999998</v>
      </c>
      <c r="K80" s="2"/>
      <c r="L80" s="2"/>
      <c r="M80" s="2"/>
      <c r="N80" s="2"/>
      <c r="O80" s="2">
        <f t="shared" si="70"/>
        <v>341.8</v>
      </c>
      <c r="P80" s="2">
        <f t="shared" si="71"/>
        <v>341.8</v>
      </c>
      <c r="Q80" s="2">
        <f t="shared" si="72"/>
        <v>0</v>
      </c>
      <c r="R80" s="2">
        <f t="shared" si="73"/>
        <v>0</v>
      </c>
      <c r="S80" s="2">
        <f t="shared" si="74"/>
        <v>0</v>
      </c>
      <c r="T80" s="2">
        <f t="shared" si="75"/>
        <v>0</v>
      </c>
      <c r="U80" s="2">
        <f t="shared" si="76"/>
        <v>0</v>
      </c>
      <c r="V80" s="2">
        <f t="shared" si="77"/>
        <v>0</v>
      </c>
      <c r="W80" s="2">
        <f t="shared" si="78"/>
        <v>0</v>
      </c>
      <c r="X80" s="2">
        <f t="shared" si="79"/>
        <v>0</v>
      </c>
      <c r="Y80" s="2">
        <f t="shared" si="80"/>
        <v>0</v>
      </c>
      <c r="Z80" s="2"/>
      <c r="AA80" s="2">
        <v>27703374</v>
      </c>
      <c r="AB80" s="2">
        <f t="shared" si="81"/>
        <v>2.0699999999999998</v>
      </c>
      <c r="AC80" s="2">
        <f t="shared" si="62"/>
        <v>2.0699999999999998</v>
      </c>
      <c r="AD80" s="2">
        <f>ROUND((((ET80)-(EU80))+AE80),6)</f>
        <v>0</v>
      </c>
      <c r="AE80" s="2">
        <f t="shared" ref="AE80:AF83" si="103">ROUND((EU80),6)</f>
        <v>0</v>
      </c>
      <c r="AF80" s="2">
        <f t="shared" si="103"/>
        <v>0</v>
      </c>
      <c r="AG80" s="2">
        <f t="shared" si="82"/>
        <v>0</v>
      </c>
      <c r="AH80" s="2">
        <f t="shared" ref="AH80:AI83" si="104">(EW80)</f>
        <v>0</v>
      </c>
      <c r="AI80" s="2">
        <f t="shared" si="104"/>
        <v>0</v>
      </c>
      <c r="AJ80" s="2">
        <f t="shared" si="83"/>
        <v>0</v>
      </c>
      <c r="AK80" s="2">
        <v>2.0699999999999998</v>
      </c>
      <c r="AL80" s="2">
        <v>2.0699999999999998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79</v>
      </c>
      <c r="AU80" s="2">
        <v>50</v>
      </c>
      <c r="AV80" s="2">
        <v>1</v>
      </c>
      <c r="AW80" s="2">
        <v>1</v>
      </c>
      <c r="AX80" s="2"/>
      <c r="AY80" s="2"/>
      <c r="AZ80" s="2">
        <v>1</v>
      </c>
      <c r="BA80" s="2">
        <v>1</v>
      </c>
      <c r="BB80" s="2">
        <v>1</v>
      </c>
      <c r="BC80" s="2">
        <v>1</v>
      </c>
      <c r="BD80" s="2" t="s">
        <v>6</v>
      </c>
      <c r="BE80" s="2" t="s">
        <v>6</v>
      </c>
      <c r="BF80" s="2" t="s">
        <v>6</v>
      </c>
      <c r="BG80" s="2" t="s">
        <v>6</v>
      </c>
      <c r="BH80" s="2">
        <v>3</v>
      </c>
      <c r="BI80" s="2">
        <v>1</v>
      </c>
      <c r="BJ80" s="2" t="s">
        <v>148</v>
      </c>
      <c r="BK80" s="2"/>
      <c r="BL80" s="2"/>
      <c r="BM80" s="2">
        <v>61001</v>
      </c>
      <c r="BN80" s="2">
        <v>0</v>
      </c>
      <c r="BO80" s="2" t="s">
        <v>6</v>
      </c>
      <c r="BP80" s="2">
        <v>0</v>
      </c>
      <c r="BQ80" s="2">
        <v>6</v>
      </c>
      <c r="BR80" s="2">
        <v>0</v>
      </c>
      <c r="BS80" s="2">
        <v>1</v>
      </c>
      <c r="BT80" s="2">
        <v>1</v>
      </c>
      <c r="BU80" s="2">
        <v>1</v>
      </c>
      <c r="BV80" s="2">
        <v>1</v>
      </c>
      <c r="BW80" s="2">
        <v>1</v>
      </c>
      <c r="BX80" s="2">
        <v>1</v>
      </c>
      <c r="BY80" s="2" t="s">
        <v>6</v>
      </c>
      <c r="BZ80" s="2">
        <v>79</v>
      </c>
      <c r="CA80" s="2">
        <v>50</v>
      </c>
      <c r="CB80" s="2"/>
      <c r="CC80" s="2"/>
      <c r="CD80" s="2"/>
      <c r="CE80" s="2"/>
      <c r="CF80" s="2">
        <v>0</v>
      </c>
      <c r="CG80" s="2">
        <v>0</v>
      </c>
      <c r="CH80" s="2"/>
      <c r="CI80" s="2"/>
      <c r="CJ80" s="2"/>
      <c r="CK80" s="2"/>
      <c r="CL80" s="2"/>
      <c r="CM80" s="2">
        <v>0</v>
      </c>
      <c r="CN80" s="2" t="s">
        <v>6</v>
      </c>
      <c r="CO80" s="2">
        <v>0</v>
      </c>
      <c r="CP80" s="2">
        <f t="shared" si="84"/>
        <v>341.8</v>
      </c>
      <c r="CQ80" s="2">
        <f t="shared" si="85"/>
        <v>2.0699999999999998</v>
      </c>
      <c r="CR80" s="2">
        <f t="shared" si="86"/>
        <v>0</v>
      </c>
      <c r="CS80" s="2">
        <f t="shared" si="87"/>
        <v>0</v>
      </c>
      <c r="CT80" s="2">
        <f t="shared" si="88"/>
        <v>0</v>
      </c>
      <c r="CU80" s="2">
        <f t="shared" si="89"/>
        <v>0</v>
      </c>
      <c r="CV80" s="2">
        <f t="shared" si="90"/>
        <v>0</v>
      </c>
      <c r="CW80" s="2">
        <f t="shared" si="91"/>
        <v>0</v>
      </c>
      <c r="CX80" s="2">
        <f t="shared" si="92"/>
        <v>0</v>
      </c>
      <c r="CY80" s="2">
        <f t="shared" si="93"/>
        <v>0</v>
      </c>
      <c r="CZ80" s="2">
        <f t="shared" si="94"/>
        <v>0</v>
      </c>
      <c r="DA80" s="2"/>
      <c r="DB80" s="2"/>
      <c r="DC80" s="2" t="s">
        <v>6</v>
      </c>
      <c r="DD80" s="2" t="s">
        <v>6</v>
      </c>
      <c r="DE80" s="2" t="s">
        <v>6</v>
      </c>
      <c r="DF80" s="2" t="s">
        <v>6</v>
      </c>
      <c r="DG80" s="2" t="s">
        <v>6</v>
      </c>
      <c r="DH80" s="2" t="s">
        <v>6</v>
      </c>
      <c r="DI80" s="2" t="s">
        <v>6</v>
      </c>
      <c r="DJ80" s="2" t="s">
        <v>6</v>
      </c>
      <c r="DK80" s="2" t="s">
        <v>6</v>
      </c>
      <c r="DL80" s="2" t="s">
        <v>6</v>
      </c>
      <c r="DM80" s="2" t="s">
        <v>6</v>
      </c>
      <c r="DN80" s="2">
        <v>0</v>
      </c>
      <c r="DO80" s="2">
        <v>0</v>
      </c>
      <c r="DP80" s="2">
        <v>1</v>
      </c>
      <c r="DQ80" s="2">
        <v>1</v>
      </c>
      <c r="DR80" s="2"/>
      <c r="DS80" s="2"/>
      <c r="DT80" s="2"/>
      <c r="DU80" s="2">
        <v>1009</v>
      </c>
      <c r="DV80" s="2" t="s">
        <v>147</v>
      </c>
      <c r="DW80" s="2" t="s">
        <v>147</v>
      </c>
      <c r="DX80" s="2">
        <v>1</v>
      </c>
      <c r="DY80" s="2"/>
      <c r="DZ80" s="2"/>
      <c r="EA80" s="2"/>
      <c r="EB80" s="2"/>
      <c r="EC80" s="2"/>
      <c r="ED80" s="2"/>
      <c r="EE80" s="2">
        <v>27029106</v>
      </c>
      <c r="EF80" s="2">
        <v>6</v>
      </c>
      <c r="EG80" s="2" t="s">
        <v>23</v>
      </c>
      <c r="EH80" s="2">
        <v>0</v>
      </c>
      <c r="EI80" s="2" t="s">
        <v>6</v>
      </c>
      <c r="EJ80" s="2">
        <v>1</v>
      </c>
      <c r="EK80" s="2">
        <v>61001</v>
      </c>
      <c r="EL80" s="2" t="s">
        <v>142</v>
      </c>
      <c r="EM80" s="2" t="s">
        <v>143</v>
      </c>
      <c r="EN80" s="2"/>
      <c r="EO80" s="2" t="s">
        <v>6</v>
      </c>
      <c r="EP80" s="2"/>
      <c r="EQ80" s="2">
        <v>0</v>
      </c>
      <c r="ER80" s="2">
        <v>2.0699999999999998</v>
      </c>
      <c r="ES80" s="2">
        <v>2.0699999999999998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  <c r="FP80" s="2"/>
      <c r="FQ80" s="2">
        <v>0</v>
      </c>
      <c r="FR80" s="2">
        <f t="shared" si="95"/>
        <v>0</v>
      </c>
      <c r="FS80" s="2">
        <v>0</v>
      </c>
      <c r="FT80" s="2"/>
      <c r="FU80" s="2"/>
      <c r="FV80" s="2"/>
      <c r="FW80" s="2"/>
      <c r="FX80" s="2">
        <v>79</v>
      </c>
      <c r="FY80" s="2">
        <v>50</v>
      </c>
      <c r="FZ80" s="2"/>
      <c r="GA80" s="2" t="s">
        <v>6</v>
      </c>
      <c r="GB80" s="2"/>
      <c r="GC80" s="2"/>
      <c r="GD80" s="2">
        <v>0</v>
      </c>
      <c r="GE80" s="2"/>
      <c r="GF80" s="2">
        <v>-119095564</v>
      </c>
      <c r="GG80" s="2">
        <v>2</v>
      </c>
      <c r="GH80" s="2">
        <v>1</v>
      </c>
      <c r="GI80" s="2">
        <v>-2</v>
      </c>
      <c r="GJ80" s="2">
        <v>0</v>
      </c>
      <c r="GK80" s="2">
        <f>ROUND(R80*(R12)/100,2)</f>
        <v>0</v>
      </c>
      <c r="GL80" s="2">
        <f t="shared" si="96"/>
        <v>0</v>
      </c>
      <c r="GM80" s="2">
        <f t="shared" si="97"/>
        <v>341.8</v>
      </c>
      <c r="GN80" s="2">
        <f t="shared" si="98"/>
        <v>341.8</v>
      </c>
      <c r="GO80" s="2">
        <f t="shared" si="99"/>
        <v>0</v>
      </c>
      <c r="GP80" s="2">
        <f t="shared" si="100"/>
        <v>0</v>
      </c>
      <c r="GQ80" s="2"/>
      <c r="GR80" s="2">
        <v>0</v>
      </c>
      <c r="GS80" s="2">
        <v>3</v>
      </c>
      <c r="GT80" s="2">
        <v>0</v>
      </c>
      <c r="GU80" s="2" t="s">
        <v>6</v>
      </c>
      <c r="GV80" s="2">
        <f t="shared" si="101"/>
        <v>0</v>
      </c>
      <c r="GW80" s="2">
        <v>1</v>
      </c>
      <c r="GX80" s="2">
        <f t="shared" si="102"/>
        <v>0</v>
      </c>
      <c r="GY80" s="2"/>
      <c r="GZ80" s="2"/>
      <c r="HA80" s="2">
        <v>0</v>
      </c>
      <c r="HB80" s="2">
        <v>0</v>
      </c>
      <c r="HC80" s="2"/>
      <c r="HD80" s="2"/>
      <c r="HE80" s="2"/>
      <c r="HF80" s="2"/>
      <c r="HG80" s="2"/>
      <c r="HH80" s="2"/>
      <c r="HI80" s="2"/>
      <c r="HJ80" s="2"/>
      <c r="HK80" s="2"/>
      <c r="HL80" s="2"/>
      <c r="HM80" s="2"/>
      <c r="HN80" s="2"/>
      <c r="HO80" s="2"/>
      <c r="HP80" s="2"/>
      <c r="HQ80" s="2"/>
      <c r="HR80" s="2"/>
      <c r="HS80" s="2"/>
      <c r="HT80" s="2"/>
      <c r="HU80" s="2"/>
      <c r="HV80" s="2"/>
      <c r="HW80" s="2"/>
      <c r="HX80" s="2"/>
      <c r="HY80" s="2"/>
      <c r="HZ80" s="2"/>
      <c r="IA80" s="2"/>
      <c r="IB80" s="2"/>
      <c r="IC80" s="2"/>
      <c r="ID80" s="2"/>
      <c r="IE80" s="2"/>
      <c r="IF80" s="2"/>
      <c r="IG80" s="2"/>
      <c r="IH80" s="2"/>
      <c r="II80" s="2"/>
      <c r="IJ80" s="2"/>
      <c r="IK80" s="2">
        <v>0</v>
      </c>
      <c r="IL80" s="2"/>
      <c r="IM80" s="2"/>
      <c r="IN80" s="2"/>
      <c r="IO80" s="2"/>
      <c r="IP80" s="2"/>
      <c r="IQ80" s="2"/>
      <c r="IR80" s="2"/>
      <c r="IS80" s="2"/>
      <c r="IT80" s="2"/>
      <c r="IU80" s="2"/>
    </row>
    <row r="81" spans="1:255" x14ac:dyDescent="0.2">
      <c r="A81">
        <v>18</v>
      </c>
      <c r="B81">
        <v>1</v>
      </c>
      <c r="C81">
        <v>185</v>
      </c>
      <c r="E81" t="s">
        <v>144</v>
      </c>
      <c r="F81" t="s">
        <v>145</v>
      </c>
      <c r="G81" t="s">
        <v>146</v>
      </c>
      <c r="H81" t="s">
        <v>147</v>
      </c>
      <c r="I81">
        <f>I79*J81</f>
        <v>165.11949999999999</v>
      </c>
      <c r="J81">
        <v>1234.9999999999998</v>
      </c>
      <c r="O81">
        <f t="shared" si="70"/>
        <v>341.8</v>
      </c>
      <c r="P81">
        <f t="shared" si="71"/>
        <v>341.8</v>
      </c>
      <c r="Q81">
        <f t="shared" si="72"/>
        <v>0</v>
      </c>
      <c r="R81">
        <f t="shared" si="73"/>
        <v>0</v>
      </c>
      <c r="S81">
        <f t="shared" si="74"/>
        <v>0</v>
      </c>
      <c r="T81">
        <f t="shared" si="75"/>
        <v>0</v>
      </c>
      <c r="U81">
        <f t="shared" si="76"/>
        <v>0</v>
      </c>
      <c r="V81">
        <f t="shared" si="77"/>
        <v>0</v>
      </c>
      <c r="W81">
        <f t="shared" si="78"/>
        <v>0</v>
      </c>
      <c r="X81">
        <f t="shared" si="79"/>
        <v>0</v>
      </c>
      <c r="Y81">
        <f t="shared" si="80"/>
        <v>0</v>
      </c>
      <c r="AA81">
        <v>27703388</v>
      </c>
      <c r="AB81">
        <f t="shared" si="81"/>
        <v>2.0699999999999998</v>
      </c>
      <c r="AC81">
        <f t="shared" si="62"/>
        <v>2.0699999999999998</v>
      </c>
      <c r="AD81">
        <f>ROUND((((ET81)-(EU81))+AE81),6)</f>
        <v>0</v>
      </c>
      <c r="AE81">
        <f t="shared" si="103"/>
        <v>0</v>
      </c>
      <c r="AF81">
        <f t="shared" si="103"/>
        <v>0</v>
      </c>
      <c r="AG81">
        <f t="shared" si="82"/>
        <v>0</v>
      </c>
      <c r="AH81">
        <f t="shared" si="104"/>
        <v>0</v>
      </c>
      <c r="AI81">
        <f t="shared" si="104"/>
        <v>0</v>
      </c>
      <c r="AJ81">
        <f t="shared" si="83"/>
        <v>0</v>
      </c>
      <c r="AK81">
        <v>2.0699999999999998</v>
      </c>
      <c r="AL81">
        <v>2.0699999999999998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  <c r="AS81">
        <v>0</v>
      </c>
      <c r="AT81">
        <v>79</v>
      </c>
      <c r="AU81">
        <v>50</v>
      </c>
      <c r="AV81">
        <v>1</v>
      </c>
      <c r="AW81">
        <v>1</v>
      </c>
      <c r="AZ81">
        <v>1</v>
      </c>
      <c r="BA81">
        <v>1</v>
      </c>
      <c r="BB81">
        <v>1</v>
      </c>
      <c r="BC81">
        <v>1</v>
      </c>
      <c r="BD81" t="s">
        <v>6</v>
      </c>
      <c r="BE81" t="s">
        <v>6</v>
      </c>
      <c r="BF81" t="s">
        <v>6</v>
      </c>
      <c r="BG81" t="s">
        <v>6</v>
      </c>
      <c r="BH81">
        <v>3</v>
      </c>
      <c r="BI81">
        <v>1</v>
      </c>
      <c r="BJ81" t="s">
        <v>148</v>
      </c>
      <c r="BM81">
        <v>61001</v>
      </c>
      <c r="BN81">
        <v>0</v>
      </c>
      <c r="BO81" t="s">
        <v>6</v>
      </c>
      <c r="BP81">
        <v>0</v>
      </c>
      <c r="BQ81">
        <v>6</v>
      </c>
      <c r="BR81">
        <v>0</v>
      </c>
      <c r="BS81">
        <v>1</v>
      </c>
      <c r="BT81">
        <v>1</v>
      </c>
      <c r="BU81">
        <v>1</v>
      </c>
      <c r="BV81">
        <v>1</v>
      </c>
      <c r="BW81">
        <v>1</v>
      </c>
      <c r="BX81">
        <v>1</v>
      </c>
      <c r="BY81" t="s">
        <v>6</v>
      </c>
      <c r="BZ81">
        <v>79</v>
      </c>
      <c r="CA81">
        <v>50</v>
      </c>
      <c r="CF81">
        <v>0</v>
      </c>
      <c r="CG81">
        <v>0</v>
      </c>
      <c r="CM81">
        <v>0</v>
      </c>
      <c r="CN81" t="s">
        <v>6</v>
      </c>
      <c r="CO81">
        <v>0</v>
      </c>
      <c r="CP81">
        <f t="shared" si="84"/>
        <v>341.8</v>
      </c>
      <c r="CQ81">
        <f t="shared" si="85"/>
        <v>2.0699999999999998</v>
      </c>
      <c r="CR81">
        <f t="shared" si="86"/>
        <v>0</v>
      </c>
      <c r="CS81">
        <f t="shared" si="87"/>
        <v>0</v>
      </c>
      <c r="CT81">
        <f t="shared" si="88"/>
        <v>0</v>
      </c>
      <c r="CU81">
        <f t="shared" si="89"/>
        <v>0</v>
      </c>
      <c r="CV81">
        <f t="shared" si="90"/>
        <v>0</v>
      </c>
      <c r="CW81">
        <f t="shared" si="91"/>
        <v>0</v>
      </c>
      <c r="CX81">
        <f t="shared" si="92"/>
        <v>0</v>
      </c>
      <c r="CY81">
        <f t="shared" si="93"/>
        <v>0</v>
      </c>
      <c r="CZ81">
        <f t="shared" si="94"/>
        <v>0</v>
      </c>
      <c r="DC81" t="s">
        <v>6</v>
      </c>
      <c r="DD81" t="s">
        <v>6</v>
      </c>
      <c r="DE81" t="s">
        <v>6</v>
      </c>
      <c r="DF81" t="s">
        <v>6</v>
      </c>
      <c r="DG81" t="s">
        <v>6</v>
      </c>
      <c r="DH81" t="s">
        <v>6</v>
      </c>
      <c r="DI81" t="s">
        <v>6</v>
      </c>
      <c r="DJ81" t="s">
        <v>6</v>
      </c>
      <c r="DK81" t="s">
        <v>6</v>
      </c>
      <c r="DL81" t="s">
        <v>6</v>
      </c>
      <c r="DM81" t="s">
        <v>6</v>
      </c>
      <c r="DN81">
        <v>0</v>
      </c>
      <c r="DO81">
        <v>0</v>
      </c>
      <c r="DP81">
        <v>1</v>
      </c>
      <c r="DQ81">
        <v>1</v>
      </c>
      <c r="DU81">
        <v>1009</v>
      </c>
      <c r="DV81" t="s">
        <v>147</v>
      </c>
      <c r="DW81" t="s">
        <v>147</v>
      </c>
      <c r="DX81">
        <v>1</v>
      </c>
      <c r="EE81">
        <v>27029106</v>
      </c>
      <c r="EF81">
        <v>6</v>
      </c>
      <c r="EG81" t="s">
        <v>23</v>
      </c>
      <c r="EH81">
        <v>0</v>
      </c>
      <c r="EI81" t="s">
        <v>6</v>
      </c>
      <c r="EJ81">
        <v>1</v>
      </c>
      <c r="EK81">
        <v>61001</v>
      </c>
      <c r="EL81" t="s">
        <v>142</v>
      </c>
      <c r="EM81" t="s">
        <v>143</v>
      </c>
      <c r="EO81" t="s">
        <v>6</v>
      </c>
      <c r="EQ81">
        <v>0</v>
      </c>
      <c r="ER81">
        <v>2.0699999999999998</v>
      </c>
      <c r="ES81">
        <v>2.0699999999999998</v>
      </c>
      <c r="ET81">
        <v>0</v>
      </c>
      <c r="EU81">
        <v>0</v>
      </c>
      <c r="EV81">
        <v>0</v>
      </c>
      <c r="EW81">
        <v>0</v>
      </c>
      <c r="EX81">
        <v>0</v>
      </c>
      <c r="FQ81">
        <v>0</v>
      </c>
      <c r="FR81">
        <f t="shared" si="95"/>
        <v>0</v>
      </c>
      <c r="FS81">
        <v>0</v>
      </c>
      <c r="FX81">
        <v>79</v>
      </c>
      <c r="FY81">
        <v>50</v>
      </c>
      <c r="GA81" t="s">
        <v>6</v>
      </c>
      <c r="GD81">
        <v>0</v>
      </c>
      <c r="GF81">
        <v>-119095564</v>
      </c>
      <c r="GG81">
        <v>1</v>
      </c>
      <c r="GH81">
        <v>1</v>
      </c>
      <c r="GI81">
        <v>-2</v>
      </c>
      <c r="GJ81">
        <v>0</v>
      </c>
      <c r="GK81">
        <f>ROUND(R81*(S12)/100,2)</f>
        <v>0</v>
      </c>
      <c r="GL81">
        <f t="shared" si="96"/>
        <v>0</v>
      </c>
      <c r="GM81">
        <f t="shared" si="97"/>
        <v>341.8</v>
      </c>
      <c r="GN81">
        <f t="shared" si="98"/>
        <v>341.8</v>
      </c>
      <c r="GO81">
        <f t="shared" si="99"/>
        <v>0</v>
      </c>
      <c r="GP81">
        <f t="shared" si="100"/>
        <v>0</v>
      </c>
      <c r="GR81">
        <v>0</v>
      </c>
      <c r="GS81">
        <v>3</v>
      </c>
      <c r="GT81">
        <v>0</v>
      </c>
      <c r="GU81" t="s">
        <v>6</v>
      </c>
      <c r="GV81">
        <f t="shared" si="101"/>
        <v>0</v>
      </c>
      <c r="GW81">
        <v>1</v>
      </c>
      <c r="GX81">
        <f t="shared" si="102"/>
        <v>0</v>
      </c>
      <c r="HA81">
        <v>0</v>
      </c>
      <c r="HB81">
        <v>0</v>
      </c>
      <c r="IK81">
        <v>0</v>
      </c>
    </row>
    <row r="82" spans="1:255" x14ac:dyDescent="0.2">
      <c r="A82" s="2">
        <v>18</v>
      </c>
      <c r="B82" s="2">
        <v>1</v>
      </c>
      <c r="C82" s="2">
        <v>178</v>
      </c>
      <c r="D82" s="2"/>
      <c r="E82" s="2" t="s">
        <v>149</v>
      </c>
      <c r="F82" s="2" t="s">
        <v>150</v>
      </c>
      <c r="G82" s="2" t="s">
        <v>151</v>
      </c>
      <c r="H82" s="2" t="s">
        <v>147</v>
      </c>
      <c r="I82" s="2">
        <f>I78*J82</f>
        <v>1.7381</v>
      </c>
      <c r="J82" s="2">
        <v>12.999999999999998</v>
      </c>
      <c r="K82" s="2"/>
      <c r="L82" s="2"/>
      <c r="M82" s="2"/>
      <c r="N82" s="2"/>
      <c r="O82" s="2">
        <f t="shared" si="70"/>
        <v>26.23</v>
      </c>
      <c r="P82" s="2">
        <f t="shared" si="71"/>
        <v>26.23</v>
      </c>
      <c r="Q82" s="2">
        <f t="shared" si="72"/>
        <v>0</v>
      </c>
      <c r="R82" s="2">
        <f t="shared" si="73"/>
        <v>0</v>
      </c>
      <c r="S82" s="2">
        <f t="shared" si="74"/>
        <v>0</v>
      </c>
      <c r="T82" s="2">
        <f t="shared" si="75"/>
        <v>0</v>
      </c>
      <c r="U82" s="2">
        <f t="shared" si="76"/>
        <v>0</v>
      </c>
      <c r="V82" s="2">
        <f t="shared" si="77"/>
        <v>0</v>
      </c>
      <c r="W82" s="2">
        <f t="shared" si="78"/>
        <v>0</v>
      </c>
      <c r="X82" s="2">
        <f t="shared" si="79"/>
        <v>0</v>
      </c>
      <c r="Y82" s="2">
        <f t="shared" si="80"/>
        <v>0</v>
      </c>
      <c r="Z82" s="2"/>
      <c r="AA82" s="2">
        <v>27703374</v>
      </c>
      <c r="AB82" s="2">
        <f t="shared" si="81"/>
        <v>15.09</v>
      </c>
      <c r="AC82" s="2">
        <f t="shared" ref="AC82:AC113" si="105">ROUND((ES82),6)</f>
        <v>15.09</v>
      </c>
      <c r="AD82" s="2">
        <f>ROUND((((ET82)-(EU82))+AE82),6)</f>
        <v>0</v>
      </c>
      <c r="AE82" s="2">
        <f t="shared" si="103"/>
        <v>0</v>
      </c>
      <c r="AF82" s="2">
        <f t="shared" si="103"/>
        <v>0</v>
      </c>
      <c r="AG82" s="2">
        <f t="shared" si="82"/>
        <v>0</v>
      </c>
      <c r="AH82" s="2">
        <f t="shared" si="104"/>
        <v>0</v>
      </c>
      <c r="AI82" s="2">
        <f t="shared" si="104"/>
        <v>0</v>
      </c>
      <c r="AJ82" s="2">
        <f t="shared" si="83"/>
        <v>0</v>
      </c>
      <c r="AK82" s="2">
        <v>15.09</v>
      </c>
      <c r="AL82" s="2">
        <v>15.09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79</v>
      </c>
      <c r="AU82" s="2">
        <v>50</v>
      </c>
      <c r="AV82" s="2">
        <v>1</v>
      </c>
      <c r="AW82" s="2">
        <v>1</v>
      </c>
      <c r="AX82" s="2"/>
      <c r="AY82" s="2"/>
      <c r="AZ82" s="2">
        <v>1</v>
      </c>
      <c r="BA82" s="2">
        <v>1</v>
      </c>
      <c r="BB82" s="2">
        <v>1</v>
      </c>
      <c r="BC82" s="2">
        <v>1</v>
      </c>
      <c r="BD82" s="2" t="s">
        <v>6</v>
      </c>
      <c r="BE82" s="2" t="s">
        <v>6</v>
      </c>
      <c r="BF82" s="2" t="s">
        <v>6</v>
      </c>
      <c r="BG82" s="2" t="s">
        <v>6</v>
      </c>
      <c r="BH82" s="2">
        <v>3</v>
      </c>
      <c r="BI82" s="2">
        <v>1</v>
      </c>
      <c r="BJ82" s="2" t="s">
        <v>152</v>
      </c>
      <c r="BK82" s="2"/>
      <c r="BL82" s="2"/>
      <c r="BM82" s="2">
        <v>61001</v>
      </c>
      <c r="BN82" s="2">
        <v>0</v>
      </c>
      <c r="BO82" s="2" t="s">
        <v>6</v>
      </c>
      <c r="BP82" s="2">
        <v>0</v>
      </c>
      <c r="BQ82" s="2">
        <v>6</v>
      </c>
      <c r="BR82" s="2">
        <v>0</v>
      </c>
      <c r="BS82" s="2">
        <v>1</v>
      </c>
      <c r="BT82" s="2">
        <v>1</v>
      </c>
      <c r="BU82" s="2">
        <v>1</v>
      </c>
      <c r="BV82" s="2">
        <v>1</v>
      </c>
      <c r="BW82" s="2">
        <v>1</v>
      </c>
      <c r="BX82" s="2">
        <v>1</v>
      </c>
      <c r="BY82" s="2" t="s">
        <v>6</v>
      </c>
      <c r="BZ82" s="2">
        <v>79</v>
      </c>
      <c r="CA82" s="2">
        <v>50</v>
      </c>
      <c r="CB82" s="2"/>
      <c r="CC82" s="2"/>
      <c r="CD82" s="2"/>
      <c r="CE82" s="2"/>
      <c r="CF82" s="2">
        <v>0</v>
      </c>
      <c r="CG82" s="2">
        <v>0</v>
      </c>
      <c r="CH82" s="2"/>
      <c r="CI82" s="2"/>
      <c r="CJ82" s="2"/>
      <c r="CK82" s="2"/>
      <c r="CL82" s="2"/>
      <c r="CM82" s="2">
        <v>0</v>
      </c>
      <c r="CN82" s="2" t="s">
        <v>6</v>
      </c>
      <c r="CO82" s="2">
        <v>0</v>
      </c>
      <c r="CP82" s="2">
        <f t="shared" si="84"/>
        <v>26.23</v>
      </c>
      <c r="CQ82" s="2">
        <f t="shared" si="85"/>
        <v>15.09</v>
      </c>
      <c r="CR82" s="2">
        <f t="shared" si="86"/>
        <v>0</v>
      </c>
      <c r="CS82" s="2">
        <f t="shared" si="87"/>
        <v>0</v>
      </c>
      <c r="CT82" s="2">
        <f t="shared" si="88"/>
        <v>0</v>
      </c>
      <c r="CU82" s="2">
        <f t="shared" si="89"/>
        <v>0</v>
      </c>
      <c r="CV82" s="2">
        <f t="shared" si="90"/>
        <v>0</v>
      </c>
      <c r="CW82" s="2">
        <f t="shared" si="91"/>
        <v>0</v>
      </c>
      <c r="CX82" s="2">
        <f t="shared" si="92"/>
        <v>0</v>
      </c>
      <c r="CY82" s="2">
        <f t="shared" si="93"/>
        <v>0</v>
      </c>
      <c r="CZ82" s="2">
        <f t="shared" si="94"/>
        <v>0</v>
      </c>
      <c r="DA82" s="2"/>
      <c r="DB82" s="2"/>
      <c r="DC82" s="2" t="s">
        <v>6</v>
      </c>
      <c r="DD82" s="2" t="s">
        <v>6</v>
      </c>
      <c r="DE82" s="2" t="s">
        <v>6</v>
      </c>
      <c r="DF82" s="2" t="s">
        <v>6</v>
      </c>
      <c r="DG82" s="2" t="s">
        <v>6</v>
      </c>
      <c r="DH82" s="2" t="s">
        <v>6</v>
      </c>
      <c r="DI82" s="2" t="s">
        <v>6</v>
      </c>
      <c r="DJ82" s="2" t="s">
        <v>6</v>
      </c>
      <c r="DK82" s="2" t="s">
        <v>6</v>
      </c>
      <c r="DL82" s="2" t="s">
        <v>6</v>
      </c>
      <c r="DM82" s="2" t="s">
        <v>6</v>
      </c>
      <c r="DN82" s="2">
        <v>0</v>
      </c>
      <c r="DO82" s="2">
        <v>0</v>
      </c>
      <c r="DP82" s="2">
        <v>1</v>
      </c>
      <c r="DQ82" s="2">
        <v>1</v>
      </c>
      <c r="DR82" s="2"/>
      <c r="DS82" s="2"/>
      <c r="DT82" s="2"/>
      <c r="DU82" s="2">
        <v>1009</v>
      </c>
      <c r="DV82" s="2" t="s">
        <v>147</v>
      </c>
      <c r="DW82" s="2" t="s">
        <v>147</v>
      </c>
      <c r="DX82" s="2">
        <v>1</v>
      </c>
      <c r="DY82" s="2"/>
      <c r="DZ82" s="2"/>
      <c r="EA82" s="2"/>
      <c r="EB82" s="2"/>
      <c r="EC82" s="2"/>
      <c r="ED82" s="2"/>
      <c r="EE82" s="2">
        <v>27029106</v>
      </c>
      <c r="EF82" s="2">
        <v>6</v>
      </c>
      <c r="EG82" s="2" t="s">
        <v>23</v>
      </c>
      <c r="EH82" s="2">
        <v>0</v>
      </c>
      <c r="EI82" s="2" t="s">
        <v>6</v>
      </c>
      <c r="EJ82" s="2">
        <v>1</v>
      </c>
      <c r="EK82" s="2">
        <v>61001</v>
      </c>
      <c r="EL82" s="2" t="s">
        <v>142</v>
      </c>
      <c r="EM82" s="2" t="s">
        <v>143</v>
      </c>
      <c r="EN82" s="2"/>
      <c r="EO82" s="2" t="s">
        <v>6</v>
      </c>
      <c r="EP82" s="2"/>
      <c r="EQ82" s="2">
        <v>0</v>
      </c>
      <c r="ER82" s="2">
        <v>15.09</v>
      </c>
      <c r="ES82" s="2">
        <v>15.09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  <c r="FP82" s="2"/>
      <c r="FQ82" s="2">
        <v>0</v>
      </c>
      <c r="FR82" s="2">
        <f t="shared" si="95"/>
        <v>0</v>
      </c>
      <c r="FS82" s="2">
        <v>0</v>
      </c>
      <c r="FT82" s="2"/>
      <c r="FU82" s="2"/>
      <c r="FV82" s="2"/>
      <c r="FW82" s="2"/>
      <c r="FX82" s="2">
        <v>79</v>
      </c>
      <c r="FY82" s="2">
        <v>50</v>
      </c>
      <c r="FZ82" s="2"/>
      <c r="GA82" s="2" t="s">
        <v>6</v>
      </c>
      <c r="GB82" s="2"/>
      <c r="GC82" s="2"/>
      <c r="GD82" s="2">
        <v>0</v>
      </c>
      <c r="GE82" s="2"/>
      <c r="GF82" s="2">
        <v>270253964</v>
      </c>
      <c r="GG82" s="2">
        <v>2</v>
      </c>
      <c r="GH82" s="2">
        <v>1</v>
      </c>
      <c r="GI82" s="2">
        <v>-2</v>
      </c>
      <c r="GJ82" s="2">
        <v>0</v>
      </c>
      <c r="GK82" s="2">
        <f>ROUND(R82*(R12)/100,2)</f>
        <v>0</v>
      </c>
      <c r="GL82" s="2">
        <f t="shared" si="96"/>
        <v>0</v>
      </c>
      <c r="GM82" s="2">
        <f t="shared" si="97"/>
        <v>26.23</v>
      </c>
      <c r="GN82" s="2">
        <f t="shared" si="98"/>
        <v>26.23</v>
      </c>
      <c r="GO82" s="2">
        <f t="shared" si="99"/>
        <v>0</v>
      </c>
      <c r="GP82" s="2">
        <f t="shared" si="100"/>
        <v>0</v>
      </c>
      <c r="GQ82" s="2"/>
      <c r="GR82" s="2">
        <v>0</v>
      </c>
      <c r="GS82" s="2">
        <v>3</v>
      </c>
      <c r="GT82" s="2">
        <v>0</v>
      </c>
      <c r="GU82" s="2" t="s">
        <v>6</v>
      </c>
      <c r="GV82" s="2">
        <f t="shared" si="101"/>
        <v>0</v>
      </c>
      <c r="GW82" s="2">
        <v>1</v>
      </c>
      <c r="GX82" s="2">
        <f t="shared" si="102"/>
        <v>0</v>
      </c>
      <c r="GY82" s="2"/>
      <c r="GZ82" s="2"/>
      <c r="HA82" s="2">
        <v>0</v>
      </c>
      <c r="HB82" s="2">
        <v>0</v>
      </c>
      <c r="HC82" s="2"/>
      <c r="HD82" s="2"/>
      <c r="HE82" s="2"/>
      <c r="HF82" s="2"/>
      <c r="HG82" s="2"/>
      <c r="HH82" s="2"/>
      <c r="HI82" s="2"/>
      <c r="HJ82" s="2"/>
      <c r="HK82" s="2"/>
      <c r="HL82" s="2"/>
      <c r="HM82" s="2"/>
      <c r="HN82" s="2"/>
      <c r="HO82" s="2"/>
      <c r="HP82" s="2"/>
      <c r="HQ82" s="2"/>
      <c r="HR82" s="2"/>
      <c r="HS82" s="2"/>
      <c r="HT82" s="2"/>
      <c r="HU82" s="2"/>
      <c r="HV82" s="2"/>
      <c r="HW82" s="2"/>
      <c r="HX82" s="2"/>
      <c r="HY82" s="2"/>
      <c r="HZ82" s="2"/>
      <c r="IA82" s="2"/>
      <c r="IB82" s="2"/>
      <c r="IC82" s="2"/>
      <c r="ID82" s="2"/>
      <c r="IE82" s="2"/>
      <c r="IF82" s="2"/>
      <c r="IG82" s="2"/>
      <c r="IH82" s="2"/>
      <c r="II82" s="2"/>
      <c r="IJ82" s="2"/>
      <c r="IK82" s="2">
        <v>0</v>
      </c>
      <c r="IL82" s="2"/>
      <c r="IM82" s="2"/>
      <c r="IN82" s="2"/>
      <c r="IO82" s="2"/>
      <c r="IP82" s="2"/>
      <c r="IQ82" s="2"/>
      <c r="IR82" s="2"/>
      <c r="IS82" s="2"/>
      <c r="IT82" s="2"/>
      <c r="IU82" s="2"/>
    </row>
    <row r="83" spans="1:255" x14ac:dyDescent="0.2">
      <c r="A83">
        <v>18</v>
      </c>
      <c r="B83">
        <v>1</v>
      </c>
      <c r="C83">
        <v>186</v>
      </c>
      <c r="E83" t="s">
        <v>149</v>
      </c>
      <c r="F83" t="s">
        <v>150</v>
      </c>
      <c r="G83" t="s">
        <v>151</v>
      </c>
      <c r="H83" t="s">
        <v>147</v>
      </c>
      <c r="I83">
        <f>I79*J83</f>
        <v>1.7381</v>
      </c>
      <c r="J83">
        <v>12.999999999999998</v>
      </c>
      <c r="O83">
        <f t="shared" si="70"/>
        <v>26.23</v>
      </c>
      <c r="P83">
        <f t="shared" si="71"/>
        <v>26.23</v>
      </c>
      <c r="Q83">
        <f t="shared" si="72"/>
        <v>0</v>
      </c>
      <c r="R83">
        <f t="shared" si="73"/>
        <v>0</v>
      </c>
      <c r="S83">
        <f t="shared" si="74"/>
        <v>0</v>
      </c>
      <c r="T83">
        <f t="shared" si="75"/>
        <v>0</v>
      </c>
      <c r="U83">
        <f t="shared" si="76"/>
        <v>0</v>
      </c>
      <c r="V83">
        <f t="shared" si="77"/>
        <v>0</v>
      </c>
      <c r="W83">
        <f t="shared" si="78"/>
        <v>0</v>
      </c>
      <c r="X83">
        <f t="shared" si="79"/>
        <v>0</v>
      </c>
      <c r="Y83">
        <f t="shared" si="80"/>
        <v>0</v>
      </c>
      <c r="AA83">
        <v>27703388</v>
      </c>
      <c r="AB83">
        <f t="shared" si="81"/>
        <v>15.09</v>
      </c>
      <c r="AC83">
        <f t="shared" si="105"/>
        <v>15.09</v>
      </c>
      <c r="AD83">
        <f>ROUND((((ET83)-(EU83))+AE83),6)</f>
        <v>0</v>
      </c>
      <c r="AE83">
        <f t="shared" si="103"/>
        <v>0</v>
      </c>
      <c r="AF83">
        <f t="shared" si="103"/>
        <v>0</v>
      </c>
      <c r="AG83">
        <f t="shared" si="82"/>
        <v>0</v>
      </c>
      <c r="AH83">
        <f t="shared" si="104"/>
        <v>0</v>
      </c>
      <c r="AI83">
        <f t="shared" si="104"/>
        <v>0</v>
      </c>
      <c r="AJ83">
        <f t="shared" si="83"/>
        <v>0</v>
      </c>
      <c r="AK83">
        <v>15.09</v>
      </c>
      <c r="AL83">
        <v>15.09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79</v>
      </c>
      <c r="AU83">
        <v>50</v>
      </c>
      <c r="AV83">
        <v>1</v>
      </c>
      <c r="AW83">
        <v>1</v>
      </c>
      <c r="AZ83">
        <v>1</v>
      </c>
      <c r="BA83">
        <v>1</v>
      </c>
      <c r="BB83">
        <v>1</v>
      </c>
      <c r="BC83">
        <v>1</v>
      </c>
      <c r="BD83" t="s">
        <v>6</v>
      </c>
      <c r="BE83" t="s">
        <v>6</v>
      </c>
      <c r="BF83" t="s">
        <v>6</v>
      </c>
      <c r="BG83" t="s">
        <v>6</v>
      </c>
      <c r="BH83">
        <v>3</v>
      </c>
      <c r="BI83">
        <v>1</v>
      </c>
      <c r="BJ83" t="s">
        <v>152</v>
      </c>
      <c r="BM83">
        <v>61001</v>
      </c>
      <c r="BN83">
        <v>0</v>
      </c>
      <c r="BO83" t="s">
        <v>6</v>
      </c>
      <c r="BP83">
        <v>0</v>
      </c>
      <c r="BQ83">
        <v>6</v>
      </c>
      <c r="BR83">
        <v>0</v>
      </c>
      <c r="BS83">
        <v>1</v>
      </c>
      <c r="BT83">
        <v>1</v>
      </c>
      <c r="BU83">
        <v>1</v>
      </c>
      <c r="BV83">
        <v>1</v>
      </c>
      <c r="BW83">
        <v>1</v>
      </c>
      <c r="BX83">
        <v>1</v>
      </c>
      <c r="BY83" t="s">
        <v>6</v>
      </c>
      <c r="BZ83">
        <v>79</v>
      </c>
      <c r="CA83">
        <v>50</v>
      </c>
      <c r="CF83">
        <v>0</v>
      </c>
      <c r="CG83">
        <v>0</v>
      </c>
      <c r="CM83">
        <v>0</v>
      </c>
      <c r="CN83" t="s">
        <v>6</v>
      </c>
      <c r="CO83">
        <v>0</v>
      </c>
      <c r="CP83">
        <f t="shared" si="84"/>
        <v>26.23</v>
      </c>
      <c r="CQ83">
        <f t="shared" si="85"/>
        <v>15.09</v>
      </c>
      <c r="CR83">
        <f t="shared" si="86"/>
        <v>0</v>
      </c>
      <c r="CS83">
        <f t="shared" si="87"/>
        <v>0</v>
      </c>
      <c r="CT83">
        <f t="shared" si="88"/>
        <v>0</v>
      </c>
      <c r="CU83">
        <f t="shared" si="89"/>
        <v>0</v>
      </c>
      <c r="CV83">
        <f t="shared" si="90"/>
        <v>0</v>
      </c>
      <c r="CW83">
        <f t="shared" si="91"/>
        <v>0</v>
      </c>
      <c r="CX83">
        <f t="shared" si="92"/>
        <v>0</v>
      </c>
      <c r="CY83">
        <f t="shared" si="93"/>
        <v>0</v>
      </c>
      <c r="CZ83">
        <f t="shared" si="94"/>
        <v>0</v>
      </c>
      <c r="DC83" t="s">
        <v>6</v>
      </c>
      <c r="DD83" t="s">
        <v>6</v>
      </c>
      <c r="DE83" t="s">
        <v>6</v>
      </c>
      <c r="DF83" t="s">
        <v>6</v>
      </c>
      <c r="DG83" t="s">
        <v>6</v>
      </c>
      <c r="DH83" t="s">
        <v>6</v>
      </c>
      <c r="DI83" t="s">
        <v>6</v>
      </c>
      <c r="DJ83" t="s">
        <v>6</v>
      </c>
      <c r="DK83" t="s">
        <v>6</v>
      </c>
      <c r="DL83" t="s">
        <v>6</v>
      </c>
      <c r="DM83" t="s">
        <v>6</v>
      </c>
      <c r="DN83">
        <v>0</v>
      </c>
      <c r="DO83">
        <v>0</v>
      </c>
      <c r="DP83">
        <v>1</v>
      </c>
      <c r="DQ83">
        <v>1</v>
      </c>
      <c r="DU83">
        <v>1009</v>
      </c>
      <c r="DV83" t="s">
        <v>147</v>
      </c>
      <c r="DW83" t="s">
        <v>147</v>
      </c>
      <c r="DX83">
        <v>1</v>
      </c>
      <c r="EE83">
        <v>27029106</v>
      </c>
      <c r="EF83">
        <v>6</v>
      </c>
      <c r="EG83" t="s">
        <v>23</v>
      </c>
      <c r="EH83">
        <v>0</v>
      </c>
      <c r="EI83" t="s">
        <v>6</v>
      </c>
      <c r="EJ83">
        <v>1</v>
      </c>
      <c r="EK83">
        <v>61001</v>
      </c>
      <c r="EL83" t="s">
        <v>142</v>
      </c>
      <c r="EM83" t="s">
        <v>143</v>
      </c>
      <c r="EO83" t="s">
        <v>6</v>
      </c>
      <c r="EQ83">
        <v>0</v>
      </c>
      <c r="ER83">
        <v>15.09</v>
      </c>
      <c r="ES83">
        <v>15.09</v>
      </c>
      <c r="ET83">
        <v>0</v>
      </c>
      <c r="EU83">
        <v>0</v>
      </c>
      <c r="EV83">
        <v>0</v>
      </c>
      <c r="EW83">
        <v>0</v>
      </c>
      <c r="EX83">
        <v>0</v>
      </c>
      <c r="FQ83">
        <v>0</v>
      </c>
      <c r="FR83">
        <f t="shared" si="95"/>
        <v>0</v>
      </c>
      <c r="FS83">
        <v>0</v>
      </c>
      <c r="FX83">
        <v>79</v>
      </c>
      <c r="FY83">
        <v>50</v>
      </c>
      <c r="GA83" t="s">
        <v>6</v>
      </c>
      <c r="GD83">
        <v>0</v>
      </c>
      <c r="GF83">
        <v>270253964</v>
      </c>
      <c r="GG83">
        <v>1</v>
      </c>
      <c r="GH83">
        <v>1</v>
      </c>
      <c r="GI83">
        <v>-2</v>
      </c>
      <c r="GJ83">
        <v>0</v>
      </c>
      <c r="GK83">
        <f>ROUND(R83*(S12)/100,2)</f>
        <v>0</v>
      </c>
      <c r="GL83">
        <f t="shared" si="96"/>
        <v>0</v>
      </c>
      <c r="GM83">
        <f t="shared" si="97"/>
        <v>26.23</v>
      </c>
      <c r="GN83">
        <f t="shared" si="98"/>
        <v>26.23</v>
      </c>
      <c r="GO83">
        <f t="shared" si="99"/>
        <v>0</v>
      </c>
      <c r="GP83">
        <f t="shared" si="100"/>
        <v>0</v>
      </c>
      <c r="GR83">
        <v>0</v>
      </c>
      <c r="GS83">
        <v>3</v>
      </c>
      <c r="GT83">
        <v>0</v>
      </c>
      <c r="GU83" t="s">
        <v>6</v>
      </c>
      <c r="GV83">
        <f t="shared" si="101"/>
        <v>0</v>
      </c>
      <c r="GW83">
        <v>1</v>
      </c>
      <c r="GX83">
        <f t="shared" si="102"/>
        <v>0</v>
      </c>
      <c r="HA83">
        <v>0</v>
      </c>
      <c r="HB83">
        <v>0</v>
      </c>
      <c r="IK83">
        <v>0</v>
      </c>
    </row>
    <row r="84" spans="1:255" x14ac:dyDescent="0.2">
      <c r="A84" s="2">
        <v>17</v>
      </c>
      <c r="B84" s="2">
        <v>1</v>
      </c>
      <c r="C84" s="2">
        <f>ROW(SmtRes!A194)</f>
        <v>194</v>
      </c>
      <c r="D84" s="2">
        <f>ROW(EtalonRes!A196)</f>
        <v>196</v>
      </c>
      <c r="E84" s="2" t="s">
        <v>153</v>
      </c>
      <c r="F84" s="2" t="s">
        <v>154</v>
      </c>
      <c r="G84" s="2" t="s">
        <v>155</v>
      </c>
      <c r="H84" s="2" t="s">
        <v>20</v>
      </c>
      <c r="I84" s="2">
        <f>ROUND(44.57/100,9)</f>
        <v>0.44569999999999999</v>
      </c>
      <c r="J84" s="2">
        <v>0</v>
      </c>
      <c r="K84" s="2"/>
      <c r="L84" s="2"/>
      <c r="M84" s="2"/>
      <c r="N84" s="2"/>
      <c r="O84" s="2">
        <f t="shared" si="70"/>
        <v>134.71</v>
      </c>
      <c r="P84" s="2">
        <f t="shared" si="71"/>
        <v>94.62</v>
      </c>
      <c r="Q84" s="2">
        <f t="shared" si="72"/>
        <v>16.649999999999999</v>
      </c>
      <c r="R84" s="2">
        <f t="shared" si="73"/>
        <v>0.44</v>
      </c>
      <c r="S84" s="2">
        <f t="shared" si="74"/>
        <v>23.44</v>
      </c>
      <c r="T84" s="2">
        <f t="shared" si="75"/>
        <v>0</v>
      </c>
      <c r="U84" s="2">
        <f t="shared" si="76"/>
        <v>2.5532927325000001</v>
      </c>
      <c r="V84" s="2">
        <f t="shared" si="77"/>
        <v>3.7605937499999999E-2</v>
      </c>
      <c r="W84" s="2">
        <f t="shared" si="78"/>
        <v>0</v>
      </c>
      <c r="X84" s="2">
        <f t="shared" si="79"/>
        <v>22.69</v>
      </c>
      <c r="Y84" s="2">
        <f t="shared" si="80"/>
        <v>11.22</v>
      </c>
      <c r="Z84" s="2"/>
      <c r="AA84" s="2">
        <v>27703374</v>
      </c>
      <c r="AB84" s="2">
        <f t="shared" si="81"/>
        <v>302.23442499999999</v>
      </c>
      <c r="AC84" s="2">
        <f t="shared" si="105"/>
        <v>212.29</v>
      </c>
      <c r="AD84" s="2">
        <f>ROUND((((((ET84*1.25)*1.35))-(((EU84*1.25)*1.35)))+AE84),6)</f>
        <v>37.361249999999998</v>
      </c>
      <c r="AE84" s="2">
        <f>ROUND((((EU84*1.25)*1.35)),6)</f>
        <v>0.97875000000000001</v>
      </c>
      <c r="AF84" s="2">
        <f>ROUND((((EV84*1.15)*1.35)),6)</f>
        <v>52.583174999999997</v>
      </c>
      <c r="AG84" s="2">
        <f t="shared" si="82"/>
        <v>0</v>
      </c>
      <c r="AH84" s="2">
        <f>(((EW84*1.15)*1.35))</f>
        <v>5.7287250000000007</v>
      </c>
      <c r="AI84" s="2">
        <f>(((EX84*1.25)*1.35))</f>
        <v>8.4375000000000006E-2</v>
      </c>
      <c r="AJ84" s="2">
        <f t="shared" si="83"/>
        <v>0</v>
      </c>
      <c r="AK84" s="2">
        <v>268.3</v>
      </c>
      <c r="AL84" s="2">
        <v>212.29</v>
      </c>
      <c r="AM84" s="2">
        <v>22.14</v>
      </c>
      <c r="AN84" s="2">
        <v>0.57999999999999996</v>
      </c>
      <c r="AO84" s="2">
        <v>33.869999999999997</v>
      </c>
      <c r="AP84" s="2">
        <v>0</v>
      </c>
      <c r="AQ84" s="2">
        <v>3.69</v>
      </c>
      <c r="AR84" s="2">
        <v>0.05</v>
      </c>
      <c r="AS84" s="2">
        <v>0</v>
      </c>
      <c r="AT84" s="2">
        <v>95</v>
      </c>
      <c r="AU84" s="2">
        <v>47</v>
      </c>
      <c r="AV84" s="2">
        <v>1</v>
      </c>
      <c r="AW84" s="2">
        <v>1</v>
      </c>
      <c r="AX84" s="2"/>
      <c r="AY84" s="2"/>
      <c r="AZ84" s="2">
        <v>1</v>
      </c>
      <c r="BA84" s="2">
        <v>1</v>
      </c>
      <c r="BB84" s="2">
        <v>1</v>
      </c>
      <c r="BC84" s="2">
        <v>1</v>
      </c>
      <c r="BD84" s="2" t="s">
        <v>6</v>
      </c>
      <c r="BE84" s="2" t="s">
        <v>6</v>
      </c>
      <c r="BF84" s="2" t="s">
        <v>6</v>
      </c>
      <c r="BG84" s="2" t="s">
        <v>6</v>
      </c>
      <c r="BH84" s="2">
        <v>0</v>
      </c>
      <c r="BI84" s="2">
        <v>1</v>
      </c>
      <c r="BJ84" s="2" t="s">
        <v>156</v>
      </c>
      <c r="BK84" s="2"/>
      <c r="BL84" s="2"/>
      <c r="BM84" s="2">
        <v>15001</v>
      </c>
      <c r="BN84" s="2">
        <v>0</v>
      </c>
      <c r="BO84" s="2" t="s">
        <v>6</v>
      </c>
      <c r="BP84" s="2">
        <v>0</v>
      </c>
      <c r="BQ84" s="2">
        <v>2</v>
      </c>
      <c r="BR84" s="2">
        <v>0</v>
      </c>
      <c r="BS84" s="2">
        <v>1</v>
      </c>
      <c r="BT84" s="2">
        <v>1</v>
      </c>
      <c r="BU84" s="2">
        <v>1</v>
      </c>
      <c r="BV84" s="2">
        <v>1</v>
      </c>
      <c r="BW84" s="2">
        <v>1</v>
      </c>
      <c r="BX84" s="2">
        <v>1</v>
      </c>
      <c r="BY84" s="2" t="s">
        <v>6</v>
      </c>
      <c r="BZ84" s="2">
        <v>105</v>
      </c>
      <c r="CA84" s="2">
        <v>55</v>
      </c>
      <c r="CB84" s="2"/>
      <c r="CC84" s="2"/>
      <c r="CD84" s="2"/>
      <c r="CE84" s="2"/>
      <c r="CF84" s="2">
        <v>0</v>
      </c>
      <c r="CG84" s="2">
        <v>0</v>
      </c>
      <c r="CH84" s="2"/>
      <c r="CI84" s="2"/>
      <c r="CJ84" s="2"/>
      <c r="CK84" s="2"/>
      <c r="CL84" s="2"/>
      <c r="CM84" s="2">
        <v>0</v>
      </c>
      <c r="CN84" s="2" t="s">
        <v>705</v>
      </c>
      <c r="CO84" s="2">
        <v>0</v>
      </c>
      <c r="CP84" s="2">
        <f t="shared" si="84"/>
        <v>134.71</v>
      </c>
      <c r="CQ84" s="2">
        <f t="shared" si="85"/>
        <v>212.29</v>
      </c>
      <c r="CR84" s="2">
        <f t="shared" si="86"/>
        <v>37.361249999999998</v>
      </c>
      <c r="CS84" s="2">
        <f t="shared" si="87"/>
        <v>0.97875000000000001</v>
      </c>
      <c r="CT84" s="2">
        <f t="shared" si="88"/>
        <v>52.583174999999997</v>
      </c>
      <c r="CU84" s="2">
        <f t="shared" si="89"/>
        <v>0</v>
      </c>
      <c r="CV84" s="2">
        <f t="shared" si="90"/>
        <v>5.7287250000000007</v>
      </c>
      <c r="CW84" s="2">
        <f t="shared" si="91"/>
        <v>8.4375000000000006E-2</v>
      </c>
      <c r="CX84" s="2">
        <f t="shared" si="92"/>
        <v>0</v>
      </c>
      <c r="CY84" s="2">
        <f t="shared" si="93"/>
        <v>22.686000000000003</v>
      </c>
      <c r="CZ84" s="2">
        <f t="shared" si="94"/>
        <v>11.223600000000001</v>
      </c>
      <c r="DA84" s="2"/>
      <c r="DB84" s="2"/>
      <c r="DC84" s="2" t="s">
        <v>6</v>
      </c>
      <c r="DD84" s="2" t="s">
        <v>6</v>
      </c>
      <c r="DE84" s="2" t="s">
        <v>56</v>
      </c>
      <c r="DF84" s="2" t="s">
        <v>56</v>
      </c>
      <c r="DG84" s="2" t="s">
        <v>57</v>
      </c>
      <c r="DH84" s="2" t="s">
        <v>6</v>
      </c>
      <c r="DI84" s="2" t="s">
        <v>57</v>
      </c>
      <c r="DJ84" s="2" t="s">
        <v>56</v>
      </c>
      <c r="DK84" s="2" t="s">
        <v>6</v>
      </c>
      <c r="DL84" s="2" t="s">
        <v>6</v>
      </c>
      <c r="DM84" s="2" t="s">
        <v>6</v>
      </c>
      <c r="DN84" s="2">
        <v>0</v>
      </c>
      <c r="DO84" s="2">
        <v>0</v>
      </c>
      <c r="DP84" s="2">
        <v>1</v>
      </c>
      <c r="DQ84" s="2">
        <v>1</v>
      </c>
      <c r="DR84" s="2"/>
      <c r="DS84" s="2"/>
      <c r="DT84" s="2"/>
      <c r="DU84" s="2">
        <v>1005</v>
      </c>
      <c r="DV84" s="2" t="s">
        <v>20</v>
      </c>
      <c r="DW84" s="2" t="s">
        <v>20</v>
      </c>
      <c r="DX84" s="2">
        <v>100</v>
      </c>
      <c r="DY84" s="2"/>
      <c r="DZ84" s="2"/>
      <c r="EA84" s="2"/>
      <c r="EB84" s="2"/>
      <c r="EC84" s="2"/>
      <c r="ED84" s="2"/>
      <c r="EE84" s="2">
        <v>27029049</v>
      </c>
      <c r="EF84" s="2">
        <v>2</v>
      </c>
      <c r="EG84" s="2" t="s">
        <v>16</v>
      </c>
      <c r="EH84" s="2">
        <v>0</v>
      </c>
      <c r="EI84" s="2" t="s">
        <v>6</v>
      </c>
      <c r="EJ84" s="2">
        <v>1</v>
      </c>
      <c r="EK84" s="2">
        <v>15001</v>
      </c>
      <c r="EL84" s="2" t="s">
        <v>157</v>
      </c>
      <c r="EM84" s="2" t="s">
        <v>158</v>
      </c>
      <c r="EN84" s="2"/>
      <c r="EO84" s="2" t="s">
        <v>60</v>
      </c>
      <c r="EP84" s="2"/>
      <c r="EQ84" s="2">
        <v>0</v>
      </c>
      <c r="ER84" s="2">
        <v>268.3</v>
      </c>
      <c r="ES84" s="2">
        <v>212.29</v>
      </c>
      <c r="ET84" s="2">
        <v>22.14</v>
      </c>
      <c r="EU84" s="2">
        <v>0.57999999999999996</v>
      </c>
      <c r="EV84" s="2">
        <v>33.869999999999997</v>
      </c>
      <c r="EW84" s="2">
        <v>3.69</v>
      </c>
      <c r="EX84" s="2">
        <v>0.05</v>
      </c>
      <c r="EY84" s="2">
        <v>0</v>
      </c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  <c r="FP84" s="2"/>
      <c r="FQ84" s="2">
        <v>0</v>
      </c>
      <c r="FR84" s="2">
        <f t="shared" si="95"/>
        <v>0</v>
      </c>
      <c r="FS84" s="2">
        <v>0</v>
      </c>
      <c r="FT84" s="2" t="s">
        <v>49</v>
      </c>
      <c r="FU84" s="2" t="s">
        <v>50</v>
      </c>
      <c r="FV84" s="2"/>
      <c r="FW84" s="2"/>
      <c r="FX84" s="2">
        <v>94.5</v>
      </c>
      <c r="FY84" s="2">
        <v>46.75</v>
      </c>
      <c r="FZ84" s="2"/>
      <c r="GA84" s="2" t="s">
        <v>6</v>
      </c>
      <c r="GB84" s="2"/>
      <c r="GC84" s="2"/>
      <c r="GD84" s="2">
        <v>0</v>
      </c>
      <c r="GE84" s="2"/>
      <c r="GF84" s="2">
        <v>1491721436</v>
      </c>
      <c r="GG84" s="2">
        <v>2</v>
      </c>
      <c r="GH84" s="2">
        <v>1</v>
      </c>
      <c r="GI84" s="2">
        <v>-2</v>
      </c>
      <c r="GJ84" s="2">
        <v>0</v>
      </c>
      <c r="GK84" s="2">
        <f>ROUND(R84*(R12)/100,2)</f>
        <v>0</v>
      </c>
      <c r="GL84" s="2">
        <f t="shared" si="96"/>
        <v>0</v>
      </c>
      <c r="GM84" s="2">
        <f t="shared" si="97"/>
        <v>168.62</v>
      </c>
      <c r="GN84" s="2">
        <f t="shared" si="98"/>
        <v>168.62</v>
      </c>
      <c r="GO84" s="2">
        <f t="shared" si="99"/>
        <v>0</v>
      </c>
      <c r="GP84" s="2">
        <f t="shared" si="100"/>
        <v>0</v>
      </c>
      <c r="GQ84" s="2"/>
      <c r="GR84" s="2">
        <v>0</v>
      </c>
      <c r="GS84" s="2">
        <v>3</v>
      </c>
      <c r="GT84" s="2">
        <v>0</v>
      </c>
      <c r="GU84" s="2" t="s">
        <v>6</v>
      </c>
      <c r="GV84" s="2">
        <f t="shared" si="101"/>
        <v>0</v>
      </c>
      <c r="GW84" s="2">
        <v>1</v>
      </c>
      <c r="GX84" s="2">
        <f t="shared" si="102"/>
        <v>0</v>
      </c>
      <c r="GY84" s="2"/>
      <c r="GZ84" s="2"/>
      <c r="HA84" s="2">
        <v>0</v>
      </c>
      <c r="HB84" s="2">
        <v>0</v>
      </c>
      <c r="HC84" s="2"/>
      <c r="HD84" s="2"/>
      <c r="HE84" s="2"/>
      <c r="HF84" s="2"/>
      <c r="HG84" s="2"/>
      <c r="HH84" s="2"/>
      <c r="HI84" s="2"/>
      <c r="HJ84" s="2"/>
      <c r="HK84" s="2"/>
      <c r="HL84" s="2"/>
      <c r="HM84" s="2"/>
      <c r="HN84" s="2"/>
      <c r="HO84" s="2"/>
      <c r="HP84" s="2"/>
      <c r="HQ84" s="2"/>
      <c r="HR84" s="2"/>
      <c r="HS84" s="2"/>
      <c r="HT84" s="2"/>
      <c r="HU84" s="2"/>
      <c r="HV84" s="2"/>
      <c r="HW84" s="2"/>
      <c r="HX84" s="2"/>
      <c r="HY84" s="2"/>
      <c r="HZ84" s="2"/>
      <c r="IA84" s="2"/>
      <c r="IB84" s="2"/>
      <c r="IC84" s="2"/>
      <c r="ID84" s="2"/>
      <c r="IE84" s="2"/>
      <c r="IF84" s="2"/>
      <c r="IG84" s="2"/>
      <c r="IH84" s="2"/>
      <c r="II84" s="2"/>
      <c r="IJ84" s="2"/>
      <c r="IK84" s="2">
        <v>0</v>
      </c>
      <c r="IL84" s="2"/>
      <c r="IM84" s="2"/>
      <c r="IN84" s="2"/>
      <c r="IO84" s="2"/>
      <c r="IP84" s="2"/>
      <c r="IQ84" s="2"/>
      <c r="IR84" s="2"/>
      <c r="IS84" s="2"/>
      <c r="IT84" s="2"/>
      <c r="IU84" s="2"/>
    </row>
    <row r="85" spans="1:255" x14ac:dyDescent="0.2">
      <c r="A85">
        <v>17</v>
      </c>
      <c r="B85">
        <v>1</v>
      </c>
      <c r="C85">
        <f>ROW(SmtRes!A202)</f>
        <v>202</v>
      </c>
      <c r="D85">
        <f>ROW(EtalonRes!A204)</f>
        <v>204</v>
      </c>
      <c r="E85" t="s">
        <v>153</v>
      </c>
      <c r="F85" t="s">
        <v>154</v>
      </c>
      <c r="G85" t="s">
        <v>155</v>
      </c>
      <c r="H85" t="s">
        <v>20</v>
      </c>
      <c r="I85">
        <f>ROUND(44.57/100,9)</f>
        <v>0.44569999999999999</v>
      </c>
      <c r="J85">
        <v>0</v>
      </c>
      <c r="O85">
        <f t="shared" si="70"/>
        <v>134.71</v>
      </c>
      <c r="P85">
        <f t="shared" si="71"/>
        <v>94.62</v>
      </c>
      <c r="Q85">
        <f t="shared" si="72"/>
        <v>16.649999999999999</v>
      </c>
      <c r="R85">
        <f t="shared" si="73"/>
        <v>0.44</v>
      </c>
      <c r="S85">
        <f t="shared" si="74"/>
        <v>23.44</v>
      </c>
      <c r="T85">
        <f t="shared" si="75"/>
        <v>0</v>
      </c>
      <c r="U85">
        <f t="shared" si="76"/>
        <v>2.5532927325000001</v>
      </c>
      <c r="V85">
        <f t="shared" si="77"/>
        <v>3.7605937499999999E-2</v>
      </c>
      <c r="W85">
        <f t="shared" si="78"/>
        <v>0</v>
      </c>
      <c r="X85">
        <f t="shared" si="79"/>
        <v>22.69</v>
      </c>
      <c r="Y85">
        <f t="shared" si="80"/>
        <v>11.22</v>
      </c>
      <c r="AA85">
        <v>27703388</v>
      </c>
      <c r="AB85">
        <f t="shared" si="81"/>
        <v>302.23442499999999</v>
      </c>
      <c r="AC85">
        <f t="shared" si="105"/>
        <v>212.29</v>
      </c>
      <c r="AD85">
        <f>ROUND((((((ET85*1.25)*1.35))-(((EU85*1.25)*1.35)))+AE85),6)</f>
        <v>37.361249999999998</v>
      </c>
      <c r="AE85">
        <f>ROUND((((EU85*1.25)*1.35)),6)</f>
        <v>0.97875000000000001</v>
      </c>
      <c r="AF85">
        <f>ROUND((((EV85*1.15)*1.35)),6)</f>
        <v>52.583174999999997</v>
      </c>
      <c r="AG85">
        <f t="shared" si="82"/>
        <v>0</v>
      </c>
      <c r="AH85">
        <f>(((EW85*1.15)*1.35))</f>
        <v>5.7287250000000007</v>
      </c>
      <c r="AI85">
        <f>(((EX85*1.25)*1.35))</f>
        <v>8.4375000000000006E-2</v>
      </c>
      <c r="AJ85">
        <f t="shared" si="83"/>
        <v>0</v>
      </c>
      <c r="AK85">
        <v>268.3</v>
      </c>
      <c r="AL85">
        <v>212.29</v>
      </c>
      <c r="AM85">
        <v>22.14</v>
      </c>
      <c r="AN85">
        <v>0.57999999999999996</v>
      </c>
      <c r="AO85">
        <v>33.869999999999997</v>
      </c>
      <c r="AP85">
        <v>0</v>
      </c>
      <c r="AQ85">
        <v>3.69</v>
      </c>
      <c r="AR85">
        <v>0.05</v>
      </c>
      <c r="AS85">
        <v>0</v>
      </c>
      <c r="AT85">
        <v>95</v>
      </c>
      <c r="AU85">
        <v>47</v>
      </c>
      <c r="AV85">
        <v>1</v>
      </c>
      <c r="AW85">
        <v>1</v>
      </c>
      <c r="AZ85">
        <v>1</v>
      </c>
      <c r="BA85">
        <v>1</v>
      </c>
      <c r="BB85">
        <v>1</v>
      </c>
      <c r="BC85">
        <v>1</v>
      </c>
      <c r="BD85" t="s">
        <v>6</v>
      </c>
      <c r="BE85" t="s">
        <v>6</v>
      </c>
      <c r="BF85" t="s">
        <v>6</v>
      </c>
      <c r="BG85" t="s">
        <v>6</v>
      </c>
      <c r="BH85">
        <v>0</v>
      </c>
      <c r="BI85">
        <v>1</v>
      </c>
      <c r="BJ85" t="s">
        <v>156</v>
      </c>
      <c r="BM85">
        <v>15001</v>
      </c>
      <c r="BN85">
        <v>0</v>
      </c>
      <c r="BO85" t="s">
        <v>6</v>
      </c>
      <c r="BP85">
        <v>0</v>
      </c>
      <c r="BQ85">
        <v>2</v>
      </c>
      <c r="BR85">
        <v>0</v>
      </c>
      <c r="BS85">
        <v>1</v>
      </c>
      <c r="BT85">
        <v>1</v>
      </c>
      <c r="BU85">
        <v>1</v>
      </c>
      <c r="BV85">
        <v>1</v>
      </c>
      <c r="BW85">
        <v>1</v>
      </c>
      <c r="BX85">
        <v>1</v>
      </c>
      <c r="BY85" t="s">
        <v>6</v>
      </c>
      <c r="BZ85">
        <v>105</v>
      </c>
      <c r="CA85">
        <v>55</v>
      </c>
      <c r="CF85">
        <v>0</v>
      </c>
      <c r="CG85">
        <v>0</v>
      </c>
      <c r="CM85">
        <v>0</v>
      </c>
      <c r="CN85" t="s">
        <v>705</v>
      </c>
      <c r="CO85">
        <v>0</v>
      </c>
      <c r="CP85">
        <f t="shared" si="84"/>
        <v>134.71</v>
      </c>
      <c r="CQ85">
        <f t="shared" si="85"/>
        <v>212.29</v>
      </c>
      <c r="CR85">
        <f t="shared" si="86"/>
        <v>37.361249999999998</v>
      </c>
      <c r="CS85">
        <f t="shared" si="87"/>
        <v>0.97875000000000001</v>
      </c>
      <c r="CT85">
        <f t="shared" si="88"/>
        <v>52.583174999999997</v>
      </c>
      <c r="CU85">
        <f t="shared" si="89"/>
        <v>0</v>
      </c>
      <c r="CV85">
        <f t="shared" si="90"/>
        <v>5.7287250000000007</v>
      </c>
      <c r="CW85">
        <f t="shared" si="91"/>
        <v>8.4375000000000006E-2</v>
      </c>
      <c r="CX85">
        <f t="shared" si="92"/>
        <v>0</v>
      </c>
      <c r="CY85">
        <f t="shared" si="93"/>
        <v>22.686000000000003</v>
      </c>
      <c r="CZ85">
        <f t="shared" si="94"/>
        <v>11.223600000000001</v>
      </c>
      <c r="DC85" t="s">
        <v>6</v>
      </c>
      <c r="DD85" t="s">
        <v>6</v>
      </c>
      <c r="DE85" t="s">
        <v>56</v>
      </c>
      <c r="DF85" t="s">
        <v>56</v>
      </c>
      <c r="DG85" t="s">
        <v>57</v>
      </c>
      <c r="DH85" t="s">
        <v>6</v>
      </c>
      <c r="DI85" t="s">
        <v>57</v>
      </c>
      <c r="DJ85" t="s">
        <v>56</v>
      </c>
      <c r="DK85" t="s">
        <v>6</v>
      </c>
      <c r="DL85" t="s">
        <v>6</v>
      </c>
      <c r="DM85" t="s">
        <v>6</v>
      </c>
      <c r="DN85">
        <v>0</v>
      </c>
      <c r="DO85">
        <v>0</v>
      </c>
      <c r="DP85">
        <v>1</v>
      </c>
      <c r="DQ85">
        <v>1</v>
      </c>
      <c r="DU85">
        <v>1005</v>
      </c>
      <c r="DV85" t="s">
        <v>20</v>
      </c>
      <c r="DW85" t="s">
        <v>20</v>
      </c>
      <c r="DX85">
        <v>100</v>
      </c>
      <c r="EE85">
        <v>27029049</v>
      </c>
      <c r="EF85">
        <v>2</v>
      </c>
      <c r="EG85" t="s">
        <v>16</v>
      </c>
      <c r="EH85">
        <v>0</v>
      </c>
      <c r="EI85" t="s">
        <v>6</v>
      </c>
      <c r="EJ85">
        <v>1</v>
      </c>
      <c r="EK85">
        <v>15001</v>
      </c>
      <c r="EL85" t="s">
        <v>157</v>
      </c>
      <c r="EM85" t="s">
        <v>158</v>
      </c>
      <c r="EO85" t="s">
        <v>60</v>
      </c>
      <c r="EQ85">
        <v>0</v>
      </c>
      <c r="ER85">
        <v>268.3</v>
      </c>
      <c r="ES85">
        <v>212.29</v>
      </c>
      <c r="ET85">
        <v>22.14</v>
      </c>
      <c r="EU85">
        <v>0.57999999999999996</v>
      </c>
      <c r="EV85">
        <v>33.869999999999997</v>
      </c>
      <c r="EW85">
        <v>3.69</v>
      </c>
      <c r="EX85">
        <v>0.05</v>
      </c>
      <c r="EY85">
        <v>0</v>
      </c>
      <c r="FQ85">
        <v>0</v>
      </c>
      <c r="FR85">
        <f t="shared" si="95"/>
        <v>0</v>
      </c>
      <c r="FS85">
        <v>0</v>
      </c>
      <c r="FT85" t="s">
        <v>49</v>
      </c>
      <c r="FU85" t="s">
        <v>50</v>
      </c>
      <c r="FX85">
        <v>94.5</v>
      </c>
      <c r="FY85">
        <v>46.75</v>
      </c>
      <c r="GA85" t="s">
        <v>6</v>
      </c>
      <c r="GD85">
        <v>0</v>
      </c>
      <c r="GF85">
        <v>1491721436</v>
      </c>
      <c r="GG85">
        <v>1</v>
      </c>
      <c r="GH85">
        <v>1</v>
      </c>
      <c r="GI85">
        <v>-2</v>
      </c>
      <c r="GJ85">
        <v>0</v>
      </c>
      <c r="GK85">
        <f>ROUND(R85*(S12)/100,2)</f>
        <v>0</v>
      </c>
      <c r="GL85">
        <f t="shared" si="96"/>
        <v>0</v>
      </c>
      <c r="GM85">
        <f t="shared" si="97"/>
        <v>168.62</v>
      </c>
      <c r="GN85">
        <f t="shared" si="98"/>
        <v>168.62</v>
      </c>
      <c r="GO85">
        <f t="shared" si="99"/>
        <v>0</v>
      </c>
      <c r="GP85">
        <f t="shared" si="100"/>
        <v>0</v>
      </c>
      <c r="GR85">
        <v>0</v>
      </c>
      <c r="GS85">
        <v>3</v>
      </c>
      <c r="GT85">
        <v>0</v>
      </c>
      <c r="GU85" t="s">
        <v>6</v>
      </c>
      <c r="GV85">
        <f t="shared" si="101"/>
        <v>0</v>
      </c>
      <c r="GW85">
        <v>1</v>
      </c>
      <c r="GX85">
        <f t="shared" si="102"/>
        <v>0</v>
      </c>
      <c r="HA85">
        <v>0</v>
      </c>
      <c r="HB85">
        <v>0</v>
      </c>
      <c r="IK85">
        <v>0</v>
      </c>
    </row>
    <row r="86" spans="1:255" x14ac:dyDescent="0.2">
      <c r="A86" s="2">
        <v>17</v>
      </c>
      <c r="B86" s="2">
        <v>1</v>
      </c>
      <c r="C86" s="2">
        <f>ROW(SmtRes!A209)</f>
        <v>209</v>
      </c>
      <c r="D86" s="2">
        <f>ROW(EtalonRes!A211)</f>
        <v>211</v>
      </c>
      <c r="E86" s="2" t="s">
        <v>159</v>
      </c>
      <c r="F86" s="2" t="s">
        <v>160</v>
      </c>
      <c r="G86" s="2" t="s">
        <v>161</v>
      </c>
      <c r="H86" s="2" t="s">
        <v>162</v>
      </c>
      <c r="I86" s="2">
        <f>ROUND(6/100,9)</f>
        <v>0.06</v>
      </c>
      <c r="J86" s="2">
        <v>0</v>
      </c>
      <c r="K86" s="2"/>
      <c r="L86" s="2"/>
      <c r="M86" s="2"/>
      <c r="N86" s="2"/>
      <c r="O86" s="2">
        <f t="shared" si="70"/>
        <v>76.37</v>
      </c>
      <c r="P86" s="2">
        <f t="shared" si="71"/>
        <v>0.01</v>
      </c>
      <c r="Q86" s="2">
        <f t="shared" si="72"/>
        <v>3.24</v>
      </c>
      <c r="R86" s="2">
        <f t="shared" si="73"/>
        <v>0</v>
      </c>
      <c r="S86" s="2">
        <f t="shared" si="74"/>
        <v>73.12</v>
      </c>
      <c r="T86" s="2">
        <f t="shared" si="75"/>
        <v>0</v>
      </c>
      <c r="U86" s="2">
        <f t="shared" si="76"/>
        <v>8.5718699999999988</v>
      </c>
      <c r="V86" s="2">
        <f t="shared" si="77"/>
        <v>0</v>
      </c>
      <c r="W86" s="2">
        <f t="shared" si="78"/>
        <v>0</v>
      </c>
      <c r="X86" s="2">
        <f t="shared" si="79"/>
        <v>58.5</v>
      </c>
      <c r="Y86" s="2">
        <f t="shared" si="80"/>
        <v>49.72</v>
      </c>
      <c r="Z86" s="2"/>
      <c r="AA86" s="2">
        <v>27703374</v>
      </c>
      <c r="AB86" s="2">
        <f t="shared" si="81"/>
        <v>1272.876</v>
      </c>
      <c r="AC86" s="2">
        <f t="shared" si="105"/>
        <v>0.24</v>
      </c>
      <c r="AD86" s="2">
        <f>ROUND(((((ET86*1.15))-((EU86*1.15)))+AE86),6)</f>
        <v>54.003999999999998</v>
      </c>
      <c r="AE86" s="2">
        <f>ROUND(((EU86*1.15)),6)</f>
        <v>0</v>
      </c>
      <c r="AF86" s="2">
        <f>ROUND(((EV86*1.15)),6)</f>
        <v>1218.6320000000001</v>
      </c>
      <c r="AG86" s="2">
        <f t="shared" si="82"/>
        <v>0</v>
      </c>
      <c r="AH86" s="2">
        <f>((EW86*1.15))</f>
        <v>142.86449999999999</v>
      </c>
      <c r="AI86" s="2">
        <f>((EX86*1.15))</f>
        <v>0</v>
      </c>
      <c r="AJ86" s="2">
        <f t="shared" si="83"/>
        <v>0</v>
      </c>
      <c r="AK86" s="2">
        <v>1106.8800000000001</v>
      </c>
      <c r="AL86" s="2">
        <v>0.24</v>
      </c>
      <c r="AM86" s="2">
        <v>46.96</v>
      </c>
      <c r="AN86" s="2">
        <v>0</v>
      </c>
      <c r="AO86" s="2">
        <v>1059.68</v>
      </c>
      <c r="AP86" s="2">
        <v>0</v>
      </c>
      <c r="AQ86" s="2">
        <v>124.23</v>
      </c>
      <c r="AR86" s="2">
        <v>0</v>
      </c>
      <c r="AS86" s="2">
        <v>0</v>
      </c>
      <c r="AT86" s="2">
        <v>80</v>
      </c>
      <c r="AU86" s="2">
        <v>68</v>
      </c>
      <c r="AV86" s="2">
        <v>1</v>
      </c>
      <c r="AW86" s="2">
        <v>1</v>
      </c>
      <c r="AX86" s="2"/>
      <c r="AY86" s="2"/>
      <c r="AZ86" s="2">
        <v>1</v>
      </c>
      <c r="BA86" s="2">
        <v>1</v>
      </c>
      <c r="BB86" s="2">
        <v>1</v>
      </c>
      <c r="BC86" s="2">
        <v>1</v>
      </c>
      <c r="BD86" s="2" t="s">
        <v>6</v>
      </c>
      <c r="BE86" s="2" t="s">
        <v>6</v>
      </c>
      <c r="BF86" s="2" t="s">
        <v>6</v>
      </c>
      <c r="BG86" s="2" t="s">
        <v>6</v>
      </c>
      <c r="BH86" s="2">
        <v>0</v>
      </c>
      <c r="BI86" s="2">
        <v>1</v>
      </c>
      <c r="BJ86" s="2" t="s">
        <v>163</v>
      </c>
      <c r="BK86" s="2"/>
      <c r="BL86" s="2"/>
      <c r="BM86" s="2">
        <v>57001</v>
      </c>
      <c r="BN86" s="2">
        <v>0</v>
      </c>
      <c r="BO86" s="2" t="s">
        <v>6</v>
      </c>
      <c r="BP86" s="2">
        <v>0</v>
      </c>
      <c r="BQ86" s="2">
        <v>6</v>
      </c>
      <c r="BR86" s="2">
        <v>0</v>
      </c>
      <c r="BS86" s="2">
        <v>1</v>
      </c>
      <c r="BT86" s="2">
        <v>1</v>
      </c>
      <c r="BU86" s="2">
        <v>1</v>
      </c>
      <c r="BV86" s="2">
        <v>1</v>
      </c>
      <c r="BW86" s="2">
        <v>1</v>
      </c>
      <c r="BX86" s="2">
        <v>1</v>
      </c>
      <c r="BY86" s="2" t="s">
        <v>6</v>
      </c>
      <c r="BZ86" s="2">
        <v>80</v>
      </c>
      <c r="CA86" s="2">
        <v>68</v>
      </c>
      <c r="CB86" s="2"/>
      <c r="CC86" s="2"/>
      <c r="CD86" s="2"/>
      <c r="CE86" s="2"/>
      <c r="CF86" s="2">
        <v>0</v>
      </c>
      <c r="CG86" s="2">
        <v>0</v>
      </c>
      <c r="CH86" s="2"/>
      <c r="CI86" s="2"/>
      <c r="CJ86" s="2"/>
      <c r="CK86" s="2"/>
      <c r="CL86" s="2"/>
      <c r="CM86" s="2">
        <v>0</v>
      </c>
      <c r="CN86" s="2" t="s">
        <v>703</v>
      </c>
      <c r="CO86" s="2">
        <v>0</v>
      </c>
      <c r="CP86" s="2">
        <f t="shared" si="84"/>
        <v>76.37</v>
      </c>
      <c r="CQ86" s="2">
        <f t="shared" si="85"/>
        <v>0.24</v>
      </c>
      <c r="CR86" s="2">
        <f t="shared" si="86"/>
        <v>54.003999999999998</v>
      </c>
      <c r="CS86" s="2">
        <f t="shared" si="87"/>
        <v>0</v>
      </c>
      <c r="CT86" s="2">
        <f t="shared" si="88"/>
        <v>1218.6320000000001</v>
      </c>
      <c r="CU86" s="2">
        <f t="shared" si="89"/>
        <v>0</v>
      </c>
      <c r="CV86" s="2">
        <f t="shared" si="90"/>
        <v>142.86449999999999</v>
      </c>
      <c r="CW86" s="2">
        <f t="shared" si="91"/>
        <v>0</v>
      </c>
      <c r="CX86" s="2">
        <f t="shared" si="92"/>
        <v>0</v>
      </c>
      <c r="CY86" s="2">
        <f t="shared" si="93"/>
        <v>58.496000000000002</v>
      </c>
      <c r="CZ86" s="2">
        <f t="shared" si="94"/>
        <v>49.721599999999995</v>
      </c>
      <c r="DA86" s="2"/>
      <c r="DB86" s="2"/>
      <c r="DC86" s="2" t="s">
        <v>6</v>
      </c>
      <c r="DD86" s="2" t="s">
        <v>6</v>
      </c>
      <c r="DE86" s="2" t="s">
        <v>22</v>
      </c>
      <c r="DF86" s="2" t="s">
        <v>22</v>
      </c>
      <c r="DG86" s="2" t="s">
        <v>22</v>
      </c>
      <c r="DH86" s="2" t="s">
        <v>6</v>
      </c>
      <c r="DI86" s="2" t="s">
        <v>22</v>
      </c>
      <c r="DJ86" s="2" t="s">
        <v>22</v>
      </c>
      <c r="DK86" s="2" t="s">
        <v>6</v>
      </c>
      <c r="DL86" s="2" t="s">
        <v>6</v>
      </c>
      <c r="DM86" s="2" t="s">
        <v>6</v>
      </c>
      <c r="DN86" s="2">
        <v>0</v>
      </c>
      <c r="DO86" s="2">
        <v>0</v>
      </c>
      <c r="DP86" s="2">
        <v>1</v>
      </c>
      <c r="DQ86" s="2">
        <v>1</v>
      </c>
      <c r="DR86" s="2"/>
      <c r="DS86" s="2"/>
      <c r="DT86" s="2"/>
      <c r="DU86" s="2">
        <v>1013</v>
      </c>
      <c r="DV86" s="2" t="s">
        <v>162</v>
      </c>
      <c r="DW86" s="2" t="s">
        <v>162</v>
      </c>
      <c r="DX86" s="2">
        <v>1</v>
      </c>
      <c r="DY86" s="2"/>
      <c r="DZ86" s="2"/>
      <c r="EA86" s="2"/>
      <c r="EB86" s="2"/>
      <c r="EC86" s="2"/>
      <c r="ED86" s="2"/>
      <c r="EE86" s="2">
        <v>27029102</v>
      </c>
      <c r="EF86" s="2">
        <v>6</v>
      </c>
      <c r="EG86" s="2" t="s">
        <v>23</v>
      </c>
      <c r="EH86" s="2">
        <v>0</v>
      </c>
      <c r="EI86" s="2" t="s">
        <v>6</v>
      </c>
      <c r="EJ86" s="2">
        <v>1</v>
      </c>
      <c r="EK86" s="2">
        <v>57001</v>
      </c>
      <c r="EL86" s="2" t="s">
        <v>24</v>
      </c>
      <c r="EM86" s="2" t="s">
        <v>25</v>
      </c>
      <c r="EN86" s="2"/>
      <c r="EO86" s="2" t="s">
        <v>26</v>
      </c>
      <c r="EP86" s="2"/>
      <c r="EQ86" s="2">
        <v>0</v>
      </c>
      <c r="ER86" s="2">
        <v>1106.8800000000001</v>
      </c>
      <c r="ES86" s="2">
        <v>0.24</v>
      </c>
      <c r="ET86" s="2">
        <v>46.96</v>
      </c>
      <c r="EU86" s="2">
        <v>0</v>
      </c>
      <c r="EV86" s="2">
        <v>1059.68</v>
      </c>
      <c r="EW86" s="2">
        <v>124.23</v>
      </c>
      <c r="EX86" s="2">
        <v>0</v>
      </c>
      <c r="EY86" s="2">
        <v>0</v>
      </c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  <c r="FP86" s="2"/>
      <c r="FQ86" s="2">
        <v>0</v>
      </c>
      <c r="FR86" s="2">
        <f t="shared" si="95"/>
        <v>0</v>
      </c>
      <c r="FS86" s="2">
        <v>0</v>
      </c>
      <c r="FT86" s="2"/>
      <c r="FU86" s="2"/>
      <c r="FV86" s="2"/>
      <c r="FW86" s="2"/>
      <c r="FX86" s="2">
        <v>80</v>
      </c>
      <c r="FY86" s="2">
        <v>68</v>
      </c>
      <c r="FZ86" s="2"/>
      <c r="GA86" s="2" t="s">
        <v>6</v>
      </c>
      <c r="GB86" s="2"/>
      <c r="GC86" s="2"/>
      <c r="GD86" s="2">
        <v>0</v>
      </c>
      <c r="GE86" s="2"/>
      <c r="GF86" s="2">
        <v>1160800867</v>
      </c>
      <c r="GG86" s="2">
        <v>2</v>
      </c>
      <c r="GH86" s="2">
        <v>1</v>
      </c>
      <c r="GI86" s="2">
        <v>-2</v>
      </c>
      <c r="GJ86" s="2">
        <v>0</v>
      </c>
      <c r="GK86" s="2">
        <f>ROUND(R86*(R12)/100,2)</f>
        <v>0</v>
      </c>
      <c r="GL86" s="2">
        <f t="shared" si="96"/>
        <v>0</v>
      </c>
      <c r="GM86" s="2">
        <f t="shared" si="97"/>
        <v>184.59</v>
      </c>
      <c r="GN86" s="2">
        <f t="shared" si="98"/>
        <v>184.59</v>
      </c>
      <c r="GO86" s="2">
        <f t="shared" si="99"/>
        <v>0</v>
      </c>
      <c r="GP86" s="2">
        <f t="shared" si="100"/>
        <v>0</v>
      </c>
      <c r="GQ86" s="2"/>
      <c r="GR86" s="2">
        <v>0</v>
      </c>
      <c r="GS86" s="2">
        <v>3</v>
      </c>
      <c r="GT86" s="2">
        <v>0</v>
      </c>
      <c r="GU86" s="2" t="s">
        <v>6</v>
      </c>
      <c r="GV86" s="2">
        <f t="shared" si="101"/>
        <v>0</v>
      </c>
      <c r="GW86" s="2">
        <v>1</v>
      </c>
      <c r="GX86" s="2">
        <f t="shared" si="102"/>
        <v>0</v>
      </c>
      <c r="GY86" s="2"/>
      <c r="GZ86" s="2"/>
      <c r="HA86" s="2">
        <v>0</v>
      </c>
      <c r="HB86" s="2">
        <v>0</v>
      </c>
      <c r="HC86" s="2"/>
      <c r="HD86" s="2"/>
      <c r="HE86" s="2"/>
      <c r="HF86" s="2"/>
      <c r="HG86" s="2"/>
      <c r="HH86" s="2"/>
      <c r="HI86" s="2"/>
      <c r="HJ86" s="2"/>
      <c r="HK86" s="2"/>
      <c r="HL86" s="2"/>
      <c r="HM86" s="2"/>
      <c r="HN86" s="2"/>
      <c r="HO86" s="2"/>
      <c r="HP86" s="2"/>
      <c r="HQ86" s="2"/>
      <c r="HR86" s="2"/>
      <c r="HS86" s="2"/>
      <c r="HT86" s="2"/>
      <c r="HU86" s="2"/>
      <c r="HV86" s="2"/>
      <c r="HW86" s="2"/>
      <c r="HX86" s="2"/>
      <c r="HY86" s="2"/>
      <c r="HZ86" s="2"/>
      <c r="IA86" s="2"/>
      <c r="IB86" s="2"/>
      <c r="IC86" s="2"/>
      <c r="ID86" s="2"/>
      <c r="IE86" s="2"/>
      <c r="IF86" s="2"/>
      <c r="IG86" s="2"/>
      <c r="IH86" s="2"/>
      <c r="II86" s="2"/>
      <c r="IJ86" s="2"/>
      <c r="IK86" s="2">
        <v>0</v>
      </c>
      <c r="IL86" s="2"/>
      <c r="IM86" s="2"/>
      <c r="IN86" s="2"/>
      <c r="IO86" s="2"/>
      <c r="IP86" s="2"/>
      <c r="IQ86" s="2"/>
      <c r="IR86" s="2"/>
      <c r="IS86" s="2"/>
      <c r="IT86" s="2"/>
      <c r="IU86" s="2"/>
    </row>
    <row r="87" spans="1:255" x14ac:dyDescent="0.2">
      <c r="A87">
        <v>17</v>
      </c>
      <c r="B87">
        <v>1</v>
      </c>
      <c r="C87">
        <f>ROW(SmtRes!A216)</f>
        <v>216</v>
      </c>
      <c r="D87">
        <f>ROW(EtalonRes!A218)</f>
        <v>218</v>
      </c>
      <c r="E87" t="s">
        <v>159</v>
      </c>
      <c r="F87" t="s">
        <v>160</v>
      </c>
      <c r="G87" t="s">
        <v>161</v>
      </c>
      <c r="H87" t="s">
        <v>162</v>
      </c>
      <c r="I87">
        <f>ROUND(6/100,9)</f>
        <v>0.06</v>
      </c>
      <c r="J87">
        <v>0</v>
      </c>
      <c r="O87">
        <f t="shared" si="70"/>
        <v>76.37</v>
      </c>
      <c r="P87">
        <f t="shared" si="71"/>
        <v>0.01</v>
      </c>
      <c r="Q87">
        <f t="shared" si="72"/>
        <v>3.24</v>
      </c>
      <c r="R87">
        <f t="shared" si="73"/>
        <v>0</v>
      </c>
      <c r="S87">
        <f t="shared" si="74"/>
        <v>73.12</v>
      </c>
      <c r="T87">
        <f t="shared" si="75"/>
        <v>0</v>
      </c>
      <c r="U87">
        <f t="shared" si="76"/>
        <v>8.5718699999999988</v>
      </c>
      <c r="V87">
        <f t="shared" si="77"/>
        <v>0</v>
      </c>
      <c r="W87">
        <f t="shared" si="78"/>
        <v>0</v>
      </c>
      <c r="X87">
        <f t="shared" si="79"/>
        <v>58.5</v>
      </c>
      <c r="Y87">
        <f t="shared" si="80"/>
        <v>49.72</v>
      </c>
      <c r="AA87">
        <v>27703388</v>
      </c>
      <c r="AB87">
        <f t="shared" si="81"/>
        <v>1272.876</v>
      </c>
      <c r="AC87">
        <f t="shared" si="105"/>
        <v>0.24</v>
      </c>
      <c r="AD87">
        <f>ROUND(((((ET87*1.15))-((EU87*1.15)))+AE87),6)</f>
        <v>54.003999999999998</v>
      </c>
      <c r="AE87">
        <f>ROUND(((EU87*1.15)),6)</f>
        <v>0</v>
      </c>
      <c r="AF87">
        <f>ROUND(((EV87*1.15)),6)</f>
        <v>1218.6320000000001</v>
      </c>
      <c r="AG87">
        <f t="shared" si="82"/>
        <v>0</v>
      </c>
      <c r="AH87">
        <f>((EW87*1.15))</f>
        <v>142.86449999999999</v>
      </c>
      <c r="AI87">
        <f>((EX87*1.15))</f>
        <v>0</v>
      </c>
      <c r="AJ87">
        <f t="shared" si="83"/>
        <v>0</v>
      </c>
      <c r="AK87">
        <v>1106.8800000000001</v>
      </c>
      <c r="AL87">
        <v>0.24</v>
      </c>
      <c r="AM87">
        <v>46.96</v>
      </c>
      <c r="AN87">
        <v>0</v>
      </c>
      <c r="AO87">
        <v>1059.68</v>
      </c>
      <c r="AP87">
        <v>0</v>
      </c>
      <c r="AQ87">
        <v>124.23</v>
      </c>
      <c r="AR87">
        <v>0</v>
      </c>
      <c r="AS87">
        <v>0</v>
      </c>
      <c r="AT87">
        <v>80</v>
      </c>
      <c r="AU87">
        <v>68</v>
      </c>
      <c r="AV87">
        <v>1</v>
      </c>
      <c r="AW87">
        <v>1</v>
      </c>
      <c r="AZ87">
        <v>1</v>
      </c>
      <c r="BA87">
        <v>1</v>
      </c>
      <c r="BB87">
        <v>1</v>
      </c>
      <c r="BC87">
        <v>1</v>
      </c>
      <c r="BD87" t="s">
        <v>6</v>
      </c>
      <c r="BE87" t="s">
        <v>6</v>
      </c>
      <c r="BF87" t="s">
        <v>6</v>
      </c>
      <c r="BG87" t="s">
        <v>6</v>
      </c>
      <c r="BH87">
        <v>0</v>
      </c>
      <c r="BI87">
        <v>1</v>
      </c>
      <c r="BJ87" t="s">
        <v>163</v>
      </c>
      <c r="BM87">
        <v>57001</v>
      </c>
      <c r="BN87">
        <v>0</v>
      </c>
      <c r="BO87" t="s">
        <v>6</v>
      </c>
      <c r="BP87">
        <v>0</v>
      </c>
      <c r="BQ87">
        <v>6</v>
      </c>
      <c r="BR87">
        <v>0</v>
      </c>
      <c r="BS87">
        <v>1</v>
      </c>
      <c r="BT87">
        <v>1</v>
      </c>
      <c r="BU87">
        <v>1</v>
      </c>
      <c r="BV87">
        <v>1</v>
      </c>
      <c r="BW87">
        <v>1</v>
      </c>
      <c r="BX87">
        <v>1</v>
      </c>
      <c r="BY87" t="s">
        <v>6</v>
      </c>
      <c r="BZ87">
        <v>80</v>
      </c>
      <c r="CA87">
        <v>68</v>
      </c>
      <c r="CF87">
        <v>0</v>
      </c>
      <c r="CG87">
        <v>0</v>
      </c>
      <c r="CM87">
        <v>0</v>
      </c>
      <c r="CN87" t="s">
        <v>703</v>
      </c>
      <c r="CO87">
        <v>0</v>
      </c>
      <c r="CP87">
        <f t="shared" si="84"/>
        <v>76.37</v>
      </c>
      <c r="CQ87">
        <f t="shared" si="85"/>
        <v>0.24</v>
      </c>
      <c r="CR87">
        <f t="shared" si="86"/>
        <v>54.003999999999998</v>
      </c>
      <c r="CS87">
        <f t="shared" si="87"/>
        <v>0</v>
      </c>
      <c r="CT87">
        <f t="shared" si="88"/>
        <v>1218.6320000000001</v>
      </c>
      <c r="CU87">
        <f t="shared" si="89"/>
        <v>0</v>
      </c>
      <c r="CV87">
        <f t="shared" si="90"/>
        <v>142.86449999999999</v>
      </c>
      <c r="CW87">
        <f t="shared" si="91"/>
        <v>0</v>
      </c>
      <c r="CX87">
        <f t="shared" si="92"/>
        <v>0</v>
      </c>
      <c r="CY87">
        <f t="shared" si="93"/>
        <v>58.496000000000002</v>
      </c>
      <c r="CZ87">
        <f t="shared" si="94"/>
        <v>49.721599999999995</v>
      </c>
      <c r="DC87" t="s">
        <v>6</v>
      </c>
      <c r="DD87" t="s">
        <v>6</v>
      </c>
      <c r="DE87" t="s">
        <v>22</v>
      </c>
      <c r="DF87" t="s">
        <v>22</v>
      </c>
      <c r="DG87" t="s">
        <v>22</v>
      </c>
      <c r="DH87" t="s">
        <v>6</v>
      </c>
      <c r="DI87" t="s">
        <v>22</v>
      </c>
      <c r="DJ87" t="s">
        <v>22</v>
      </c>
      <c r="DK87" t="s">
        <v>6</v>
      </c>
      <c r="DL87" t="s">
        <v>6</v>
      </c>
      <c r="DM87" t="s">
        <v>6</v>
      </c>
      <c r="DN87">
        <v>0</v>
      </c>
      <c r="DO87">
        <v>0</v>
      </c>
      <c r="DP87">
        <v>1</v>
      </c>
      <c r="DQ87">
        <v>1</v>
      </c>
      <c r="DU87">
        <v>1013</v>
      </c>
      <c r="DV87" t="s">
        <v>162</v>
      </c>
      <c r="DW87" t="s">
        <v>162</v>
      </c>
      <c r="DX87">
        <v>1</v>
      </c>
      <c r="EE87">
        <v>27029102</v>
      </c>
      <c r="EF87">
        <v>6</v>
      </c>
      <c r="EG87" t="s">
        <v>23</v>
      </c>
      <c r="EH87">
        <v>0</v>
      </c>
      <c r="EI87" t="s">
        <v>6</v>
      </c>
      <c r="EJ87">
        <v>1</v>
      </c>
      <c r="EK87">
        <v>57001</v>
      </c>
      <c r="EL87" t="s">
        <v>24</v>
      </c>
      <c r="EM87" t="s">
        <v>25</v>
      </c>
      <c r="EO87" t="s">
        <v>26</v>
      </c>
      <c r="EQ87">
        <v>0</v>
      </c>
      <c r="ER87">
        <v>1106.8800000000001</v>
      </c>
      <c r="ES87">
        <v>0.24</v>
      </c>
      <c r="ET87">
        <v>46.96</v>
      </c>
      <c r="EU87">
        <v>0</v>
      </c>
      <c r="EV87">
        <v>1059.68</v>
      </c>
      <c r="EW87">
        <v>124.23</v>
      </c>
      <c r="EX87">
        <v>0</v>
      </c>
      <c r="EY87">
        <v>0</v>
      </c>
      <c r="FQ87">
        <v>0</v>
      </c>
      <c r="FR87">
        <f t="shared" si="95"/>
        <v>0</v>
      </c>
      <c r="FS87">
        <v>0</v>
      </c>
      <c r="FX87">
        <v>80</v>
      </c>
      <c r="FY87">
        <v>68</v>
      </c>
      <c r="GA87" t="s">
        <v>6</v>
      </c>
      <c r="GD87">
        <v>0</v>
      </c>
      <c r="GF87">
        <v>1160800867</v>
      </c>
      <c r="GG87">
        <v>1</v>
      </c>
      <c r="GH87">
        <v>1</v>
      </c>
      <c r="GI87">
        <v>-2</v>
      </c>
      <c r="GJ87">
        <v>0</v>
      </c>
      <c r="GK87">
        <f>ROUND(R87*(S12)/100,2)</f>
        <v>0</v>
      </c>
      <c r="GL87">
        <f t="shared" si="96"/>
        <v>0</v>
      </c>
      <c r="GM87">
        <f t="shared" si="97"/>
        <v>184.59</v>
      </c>
      <c r="GN87">
        <f t="shared" si="98"/>
        <v>184.59</v>
      </c>
      <c r="GO87">
        <f t="shared" si="99"/>
        <v>0</v>
      </c>
      <c r="GP87">
        <f t="shared" si="100"/>
        <v>0</v>
      </c>
      <c r="GR87">
        <v>0</v>
      </c>
      <c r="GS87">
        <v>3</v>
      </c>
      <c r="GT87">
        <v>0</v>
      </c>
      <c r="GU87" t="s">
        <v>6</v>
      </c>
      <c r="GV87">
        <f t="shared" si="101"/>
        <v>0</v>
      </c>
      <c r="GW87">
        <v>1</v>
      </c>
      <c r="GX87">
        <f t="shared" si="102"/>
        <v>0</v>
      </c>
      <c r="HA87">
        <v>0</v>
      </c>
      <c r="HB87">
        <v>0</v>
      </c>
      <c r="IK87">
        <v>0</v>
      </c>
    </row>
    <row r="88" spans="1:255" x14ac:dyDescent="0.2">
      <c r="A88" s="2">
        <v>18</v>
      </c>
      <c r="B88" s="2">
        <v>1</v>
      </c>
      <c r="C88" s="2">
        <v>207</v>
      </c>
      <c r="D88" s="2"/>
      <c r="E88" s="2" t="s">
        <v>164</v>
      </c>
      <c r="F88" s="2" t="s">
        <v>28</v>
      </c>
      <c r="G88" s="2" t="s">
        <v>29</v>
      </c>
      <c r="H88" s="2" t="s">
        <v>30</v>
      </c>
      <c r="I88" s="2">
        <f>I86*J88</f>
        <v>8.8800000000000004E-2</v>
      </c>
      <c r="J88" s="2">
        <v>1.4800000000000002</v>
      </c>
      <c r="K88" s="2"/>
      <c r="L88" s="2"/>
      <c r="M88" s="2"/>
      <c r="N88" s="2"/>
      <c r="O88" s="2">
        <f t="shared" si="70"/>
        <v>0</v>
      </c>
      <c r="P88" s="2">
        <f t="shared" si="71"/>
        <v>0</v>
      </c>
      <c r="Q88" s="2">
        <f t="shared" si="72"/>
        <v>0</v>
      </c>
      <c r="R88" s="2">
        <f t="shared" si="73"/>
        <v>0</v>
      </c>
      <c r="S88" s="2">
        <f t="shared" si="74"/>
        <v>0</v>
      </c>
      <c r="T88" s="2">
        <f t="shared" si="75"/>
        <v>0</v>
      </c>
      <c r="U88" s="2">
        <f t="shared" si="76"/>
        <v>0</v>
      </c>
      <c r="V88" s="2">
        <f t="shared" si="77"/>
        <v>0</v>
      </c>
      <c r="W88" s="2">
        <f t="shared" si="78"/>
        <v>0</v>
      </c>
      <c r="X88" s="2">
        <f t="shared" si="79"/>
        <v>0</v>
      </c>
      <c r="Y88" s="2">
        <f t="shared" si="80"/>
        <v>0</v>
      </c>
      <c r="Z88" s="2"/>
      <c r="AA88" s="2">
        <v>27703374</v>
      </c>
      <c r="AB88" s="2">
        <f t="shared" si="81"/>
        <v>0</v>
      </c>
      <c r="AC88" s="2">
        <f t="shared" si="105"/>
        <v>0</v>
      </c>
      <c r="AD88" s="2">
        <f t="shared" ref="AD88:AD93" si="106">ROUND((((ET88)-(EU88))+AE88),6)</f>
        <v>0</v>
      </c>
      <c r="AE88" s="2">
        <f t="shared" ref="AE88:AF93" si="107">ROUND((EU88),6)</f>
        <v>0</v>
      </c>
      <c r="AF88" s="2">
        <f t="shared" si="107"/>
        <v>0</v>
      </c>
      <c r="AG88" s="2">
        <f t="shared" si="82"/>
        <v>0</v>
      </c>
      <c r="AH88" s="2">
        <f t="shared" ref="AH88:AI93" si="108">(EW88)</f>
        <v>0</v>
      </c>
      <c r="AI88" s="2">
        <f t="shared" si="108"/>
        <v>0</v>
      </c>
      <c r="AJ88" s="2">
        <f t="shared" si="83"/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80</v>
      </c>
      <c r="AU88" s="2">
        <v>68</v>
      </c>
      <c r="AV88" s="2">
        <v>1</v>
      </c>
      <c r="AW88" s="2">
        <v>1</v>
      </c>
      <c r="AX88" s="2"/>
      <c r="AY88" s="2"/>
      <c r="AZ88" s="2">
        <v>1</v>
      </c>
      <c r="BA88" s="2">
        <v>1</v>
      </c>
      <c r="BB88" s="2">
        <v>1</v>
      </c>
      <c r="BC88" s="2">
        <v>1</v>
      </c>
      <c r="BD88" s="2" t="s">
        <v>6</v>
      </c>
      <c r="BE88" s="2" t="s">
        <v>6</v>
      </c>
      <c r="BF88" s="2" t="s">
        <v>6</v>
      </c>
      <c r="BG88" s="2" t="s">
        <v>6</v>
      </c>
      <c r="BH88" s="2">
        <v>3</v>
      </c>
      <c r="BI88" s="2">
        <v>1</v>
      </c>
      <c r="BJ88" s="2" t="s">
        <v>6</v>
      </c>
      <c r="BK88" s="2"/>
      <c r="BL88" s="2"/>
      <c r="BM88" s="2">
        <v>57001</v>
      </c>
      <c r="BN88" s="2">
        <v>0</v>
      </c>
      <c r="BO88" s="2" t="s">
        <v>6</v>
      </c>
      <c r="BP88" s="2">
        <v>0</v>
      </c>
      <c r="BQ88" s="2">
        <v>6</v>
      </c>
      <c r="BR88" s="2">
        <v>0</v>
      </c>
      <c r="BS88" s="2">
        <v>1</v>
      </c>
      <c r="BT88" s="2">
        <v>1</v>
      </c>
      <c r="BU88" s="2">
        <v>1</v>
      </c>
      <c r="BV88" s="2">
        <v>1</v>
      </c>
      <c r="BW88" s="2">
        <v>1</v>
      </c>
      <c r="BX88" s="2">
        <v>1</v>
      </c>
      <c r="BY88" s="2" t="s">
        <v>6</v>
      </c>
      <c r="BZ88" s="2">
        <v>80</v>
      </c>
      <c r="CA88" s="2">
        <v>68</v>
      </c>
      <c r="CB88" s="2"/>
      <c r="CC88" s="2"/>
      <c r="CD88" s="2"/>
      <c r="CE88" s="2"/>
      <c r="CF88" s="2">
        <v>0</v>
      </c>
      <c r="CG88" s="2">
        <v>0</v>
      </c>
      <c r="CH88" s="2"/>
      <c r="CI88" s="2"/>
      <c r="CJ88" s="2"/>
      <c r="CK88" s="2"/>
      <c r="CL88" s="2"/>
      <c r="CM88" s="2">
        <v>0</v>
      </c>
      <c r="CN88" s="2" t="s">
        <v>6</v>
      </c>
      <c r="CO88" s="2">
        <v>0</v>
      </c>
      <c r="CP88" s="2">
        <f t="shared" si="84"/>
        <v>0</v>
      </c>
      <c r="CQ88" s="2">
        <f t="shared" si="85"/>
        <v>0</v>
      </c>
      <c r="CR88" s="2">
        <f t="shared" si="86"/>
        <v>0</v>
      </c>
      <c r="CS88" s="2">
        <f t="shared" si="87"/>
        <v>0</v>
      </c>
      <c r="CT88" s="2">
        <f t="shared" si="88"/>
        <v>0</v>
      </c>
      <c r="CU88" s="2">
        <f t="shared" si="89"/>
        <v>0</v>
      </c>
      <c r="CV88" s="2">
        <f t="shared" si="90"/>
        <v>0</v>
      </c>
      <c r="CW88" s="2">
        <f t="shared" si="91"/>
        <v>0</v>
      </c>
      <c r="CX88" s="2">
        <f t="shared" si="92"/>
        <v>0</v>
      </c>
      <c r="CY88" s="2">
        <f t="shared" si="93"/>
        <v>0</v>
      </c>
      <c r="CZ88" s="2">
        <f t="shared" si="94"/>
        <v>0</v>
      </c>
      <c r="DA88" s="2"/>
      <c r="DB88" s="2"/>
      <c r="DC88" s="2" t="s">
        <v>6</v>
      </c>
      <c r="DD88" s="2" t="s">
        <v>6</v>
      </c>
      <c r="DE88" s="2" t="s">
        <v>6</v>
      </c>
      <c r="DF88" s="2" t="s">
        <v>6</v>
      </c>
      <c r="DG88" s="2" t="s">
        <v>6</v>
      </c>
      <c r="DH88" s="2" t="s">
        <v>6</v>
      </c>
      <c r="DI88" s="2" t="s">
        <v>6</v>
      </c>
      <c r="DJ88" s="2" t="s">
        <v>6</v>
      </c>
      <c r="DK88" s="2" t="s">
        <v>6</v>
      </c>
      <c r="DL88" s="2" t="s">
        <v>6</v>
      </c>
      <c r="DM88" s="2" t="s">
        <v>6</v>
      </c>
      <c r="DN88" s="2">
        <v>0</v>
      </c>
      <c r="DO88" s="2">
        <v>0</v>
      </c>
      <c r="DP88" s="2">
        <v>1</v>
      </c>
      <c r="DQ88" s="2">
        <v>1</v>
      </c>
      <c r="DR88" s="2"/>
      <c r="DS88" s="2"/>
      <c r="DT88" s="2"/>
      <c r="DU88" s="2">
        <v>1009</v>
      </c>
      <c r="DV88" s="2" t="s">
        <v>30</v>
      </c>
      <c r="DW88" s="2" t="s">
        <v>30</v>
      </c>
      <c r="DX88" s="2">
        <v>1000</v>
      </c>
      <c r="DY88" s="2"/>
      <c r="DZ88" s="2"/>
      <c r="EA88" s="2"/>
      <c r="EB88" s="2"/>
      <c r="EC88" s="2"/>
      <c r="ED88" s="2"/>
      <c r="EE88" s="2">
        <v>27029102</v>
      </c>
      <c r="EF88" s="2">
        <v>6</v>
      </c>
      <c r="EG88" s="2" t="s">
        <v>23</v>
      </c>
      <c r="EH88" s="2">
        <v>0</v>
      </c>
      <c r="EI88" s="2" t="s">
        <v>6</v>
      </c>
      <c r="EJ88" s="2">
        <v>1</v>
      </c>
      <c r="EK88" s="2">
        <v>57001</v>
      </c>
      <c r="EL88" s="2" t="s">
        <v>24</v>
      </c>
      <c r="EM88" s="2" t="s">
        <v>25</v>
      </c>
      <c r="EN88" s="2"/>
      <c r="EO88" s="2" t="s">
        <v>6</v>
      </c>
      <c r="EP88" s="2"/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  <c r="FP88" s="2"/>
      <c r="FQ88" s="2">
        <v>0</v>
      </c>
      <c r="FR88" s="2">
        <f t="shared" si="95"/>
        <v>0</v>
      </c>
      <c r="FS88" s="2">
        <v>0</v>
      </c>
      <c r="FT88" s="2"/>
      <c r="FU88" s="2"/>
      <c r="FV88" s="2"/>
      <c r="FW88" s="2"/>
      <c r="FX88" s="2">
        <v>80</v>
      </c>
      <c r="FY88" s="2">
        <v>68</v>
      </c>
      <c r="FZ88" s="2"/>
      <c r="GA88" s="2" t="s">
        <v>6</v>
      </c>
      <c r="GB88" s="2"/>
      <c r="GC88" s="2"/>
      <c r="GD88" s="2">
        <v>0</v>
      </c>
      <c r="GE88" s="2"/>
      <c r="GF88" s="2">
        <v>-179832266</v>
      </c>
      <c r="GG88" s="2">
        <v>2</v>
      </c>
      <c r="GH88" s="2">
        <v>1</v>
      </c>
      <c r="GI88" s="2">
        <v>-2</v>
      </c>
      <c r="GJ88" s="2">
        <v>0</v>
      </c>
      <c r="GK88" s="2">
        <f>ROUND(R88*(R12)/100,2)</f>
        <v>0</v>
      </c>
      <c r="GL88" s="2">
        <f t="shared" si="96"/>
        <v>0</v>
      </c>
      <c r="GM88" s="2">
        <f t="shared" si="97"/>
        <v>0</v>
      </c>
      <c r="GN88" s="2">
        <f t="shared" si="98"/>
        <v>0</v>
      </c>
      <c r="GO88" s="2">
        <f t="shared" si="99"/>
        <v>0</v>
      </c>
      <c r="GP88" s="2">
        <f t="shared" si="100"/>
        <v>0</v>
      </c>
      <c r="GQ88" s="2"/>
      <c r="GR88" s="2">
        <v>0</v>
      </c>
      <c r="GS88" s="2">
        <v>3</v>
      </c>
      <c r="GT88" s="2">
        <v>0</v>
      </c>
      <c r="GU88" s="2" t="s">
        <v>6</v>
      </c>
      <c r="GV88" s="2">
        <f t="shared" si="101"/>
        <v>0</v>
      </c>
      <c r="GW88" s="2">
        <v>1</v>
      </c>
      <c r="GX88" s="2">
        <f t="shared" si="102"/>
        <v>0</v>
      </c>
      <c r="GY88" s="2"/>
      <c r="GZ88" s="2"/>
      <c r="HA88" s="2">
        <v>0</v>
      </c>
      <c r="HB88" s="2">
        <v>0</v>
      </c>
      <c r="HC88" s="2"/>
      <c r="HD88" s="2"/>
      <c r="HE88" s="2"/>
      <c r="HF88" s="2"/>
      <c r="HG88" s="2"/>
      <c r="HH88" s="2"/>
      <c r="HI88" s="2"/>
      <c r="HJ88" s="2"/>
      <c r="HK88" s="2"/>
      <c r="HL88" s="2"/>
      <c r="HM88" s="2"/>
      <c r="HN88" s="2"/>
      <c r="HO88" s="2"/>
      <c r="HP88" s="2"/>
      <c r="HQ88" s="2"/>
      <c r="HR88" s="2"/>
      <c r="HS88" s="2"/>
      <c r="HT88" s="2"/>
      <c r="HU88" s="2"/>
      <c r="HV88" s="2"/>
      <c r="HW88" s="2"/>
      <c r="HX88" s="2"/>
      <c r="HY88" s="2"/>
      <c r="HZ88" s="2"/>
      <c r="IA88" s="2"/>
      <c r="IB88" s="2"/>
      <c r="IC88" s="2"/>
      <c r="ID88" s="2"/>
      <c r="IE88" s="2"/>
      <c r="IF88" s="2"/>
      <c r="IG88" s="2"/>
      <c r="IH88" s="2"/>
      <c r="II88" s="2"/>
      <c r="IJ88" s="2"/>
      <c r="IK88" s="2">
        <v>0</v>
      </c>
      <c r="IL88" s="2"/>
      <c r="IM88" s="2"/>
      <c r="IN88" s="2"/>
      <c r="IO88" s="2"/>
      <c r="IP88" s="2"/>
      <c r="IQ88" s="2"/>
      <c r="IR88" s="2"/>
      <c r="IS88" s="2"/>
      <c r="IT88" s="2"/>
      <c r="IU88" s="2"/>
    </row>
    <row r="89" spans="1:255" x14ac:dyDescent="0.2">
      <c r="A89">
        <v>18</v>
      </c>
      <c r="B89">
        <v>1</v>
      </c>
      <c r="C89">
        <v>214</v>
      </c>
      <c r="E89" t="s">
        <v>164</v>
      </c>
      <c r="F89" t="s">
        <v>28</v>
      </c>
      <c r="G89" t="s">
        <v>29</v>
      </c>
      <c r="H89" t="s">
        <v>30</v>
      </c>
      <c r="I89">
        <f>I87*J89</f>
        <v>8.8800000000000004E-2</v>
      </c>
      <c r="J89">
        <v>1.4800000000000002</v>
      </c>
      <c r="O89">
        <f t="shared" si="70"/>
        <v>0</v>
      </c>
      <c r="P89">
        <f t="shared" si="71"/>
        <v>0</v>
      </c>
      <c r="Q89">
        <f t="shared" si="72"/>
        <v>0</v>
      </c>
      <c r="R89">
        <f t="shared" si="73"/>
        <v>0</v>
      </c>
      <c r="S89">
        <f t="shared" si="74"/>
        <v>0</v>
      </c>
      <c r="T89">
        <f t="shared" si="75"/>
        <v>0</v>
      </c>
      <c r="U89">
        <f t="shared" si="76"/>
        <v>0</v>
      </c>
      <c r="V89">
        <f t="shared" si="77"/>
        <v>0</v>
      </c>
      <c r="W89">
        <f t="shared" si="78"/>
        <v>0</v>
      </c>
      <c r="X89">
        <f t="shared" si="79"/>
        <v>0</v>
      </c>
      <c r="Y89">
        <f t="shared" si="80"/>
        <v>0</v>
      </c>
      <c r="AA89">
        <v>27703388</v>
      </c>
      <c r="AB89">
        <f t="shared" si="81"/>
        <v>0</v>
      </c>
      <c r="AC89">
        <f t="shared" si="105"/>
        <v>0</v>
      </c>
      <c r="AD89">
        <f t="shared" si="106"/>
        <v>0</v>
      </c>
      <c r="AE89">
        <f t="shared" si="107"/>
        <v>0</v>
      </c>
      <c r="AF89">
        <f t="shared" si="107"/>
        <v>0</v>
      </c>
      <c r="AG89">
        <f t="shared" si="82"/>
        <v>0</v>
      </c>
      <c r="AH89">
        <f t="shared" si="108"/>
        <v>0</v>
      </c>
      <c r="AI89">
        <f t="shared" si="108"/>
        <v>0</v>
      </c>
      <c r="AJ89">
        <f t="shared" si="83"/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80</v>
      </c>
      <c r="AU89">
        <v>68</v>
      </c>
      <c r="AV89">
        <v>1</v>
      </c>
      <c r="AW89">
        <v>1</v>
      </c>
      <c r="AZ89">
        <v>1</v>
      </c>
      <c r="BA89">
        <v>1</v>
      </c>
      <c r="BB89">
        <v>1</v>
      </c>
      <c r="BC89">
        <v>1</v>
      </c>
      <c r="BD89" t="s">
        <v>6</v>
      </c>
      <c r="BE89" t="s">
        <v>6</v>
      </c>
      <c r="BF89" t="s">
        <v>6</v>
      </c>
      <c r="BG89" t="s">
        <v>6</v>
      </c>
      <c r="BH89">
        <v>3</v>
      </c>
      <c r="BI89">
        <v>1</v>
      </c>
      <c r="BJ89" t="s">
        <v>6</v>
      </c>
      <c r="BM89">
        <v>57001</v>
      </c>
      <c r="BN89">
        <v>0</v>
      </c>
      <c r="BO89" t="s">
        <v>6</v>
      </c>
      <c r="BP89">
        <v>0</v>
      </c>
      <c r="BQ89">
        <v>6</v>
      </c>
      <c r="BR89">
        <v>0</v>
      </c>
      <c r="BS89">
        <v>1</v>
      </c>
      <c r="BT89">
        <v>1</v>
      </c>
      <c r="BU89">
        <v>1</v>
      </c>
      <c r="BV89">
        <v>1</v>
      </c>
      <c r="BW89">
        <v>1</v>
      </c>
      <c r="BX89">
        <v>1</v>
      </c>
      <c r="BY89" t="s">
        <v>6</v>
      </c>
      <c r="BZ89">
        <v>80</v>
      </c>
      <c r="CA89">
        <v>68</v>
      </c>
      <c r="CF89">
        <v>0</v>
      </c>
      <c r="CG89">
        <v>0</v>
      </c>
      <c r="CM89">
        <v>0</v>
      </c>
      <c r="CN89" t="s">
        <v>6</v>
      </c>
      <c r="CO89">
        <v>0</v>
      </c>
      <c r="CP89">
        <f t="shared" si="84"/>
        <v>0</v>
      </c>
      <c r="CQ89">
        <f t="shared" si="85"/>
        <v>0</v>
      </c>
      <c r="CR89">
        <f t="shared" si="86"/>
        <v>0</v>
      </c>
      <c r="CS89">
        <f t="shared" si="87"/>
        <v>0</v>
      </c>
      <c r="CT89">
        <f t="shared" si="88"/>
        <v>0</v>
      </c>
      <c r="CU89">
        <f t="shared" si="89"/>
        <v>0</v>
      </c>
      <c r="CV89">
        <f t="shared" si="90"/>
        <v>0</v>
      </c>
      <c r="CW89">
        <f t="shared" si="91"/>
        <v>0</v>
      </c>
      <c r="CX89">
        <f t="shared" si="92"/>
        <v>0</v>
      </c>
      <c r="CY89">
        <f t="shared" si="93"/>
        <v>0</v>
      </c>
      <c r="CZ89">
        <f t="shared" si="94"/>
        <v>0</v>
      </c>
      <c r="DC89" t="s">
        <v>6</v>
      </c>
      <c r="DD89" t="s">
        <v>6</v>
      </c>
      <c r="DE89" t="s">
        <v>6</v>
      </c>
      <c r="DF89" t="s">
        <v>6</v>
      </c>
      <c r="DG89" t="s">
        <v>6</v>
      </c>
      <c r="DH89" t="s">
        <v>6</v>
      </c>
      <c r="DI89" t="s">
        <v>6</v>
      </c>
      <c r="DJ89" t="s">
        <v>6</v>
      </c>
      <c r="DK89" t="s">
        <v>6</v>
      </c>
      <c r="DL89" t="s">
        <v>6</v>
      </c>
      <c r="DM89" t="s">
        <v>6</v>
      </c>
      <c r="DN89">
        <v>0</v>
      </c>
      <c r="DO89">
        <v>0</v>
      </c>
      <c r="DP89">
        <v>1</v>
      </c>
      <c r="DQ89">
        <v>1</v>
      </c>
      <c r="DU89">
        <v>1009</v>
      </c>
      <c r="DV89" t="s">
        <v>30</v>
      </c>
      <c r="DW89" t="s">
        <v>30</v>
      </c>
      <c r="DX89">
        <v>1000</v>
      </c>
      <c r="EE89">
        <v>27029102</v>
      </c>
      <c r="EF89">
        <v>6</v>
      </c>
      <c r="EG89" t="s">
        <v>23</v>
      </c>
      <c r="EH89">
        <v>0</v>
      </c>
      <c r="EI89" t="s">
        <v>6</v>
      </c>
      <c r="EJ89">
        <v>1</v>
      </c>
      <c r="EK89">
        <v>57001</v>
      </c>
      <c r="EL89" t="s">
        <v>24</v>
      </c>
      <c r="EM89" t="s">
        <v>25</v>
      </c>
      <c r="EO89" t="s">
        <v>6</v>
      </c>
      <c r="EQ89">
        <v>0</v>
      </c>
      <c r="ER89">
        <v>0</v>
      </c>
      <c r="ES89">
        <v>0</v>
      </c>
      <c r="ET89">
        <v>0</v>
      </c>
      <c r="EU89">
        <v>0</v>
      </c>
      <c r="EV89">
        <v>0</v>
      </c>
      <c r="EW89">
        <v>0</v>
      </c>
      <c r="EX89">
        <v>0</v>
      </c>
      <c r="FQ89">
        <v>0</v>
      </c>
      <c r="FR89">
        <f t="shared" si="95"/>
        <v>0</v>
      </c>
      <c r="FS89">
        <v>0</v>
      </c>
      <c r="FX89">
        <v>80</v>
      </c>
      <c r="FY89">
        <v>68</v>
      </c>
      <c r="GA89" t="s">
        <v>6</v>
      </c>
      <c r="GD89">
        <v>0</v>
      </c>
      <c r="GF89">
        <v>-179832266</v>
      </c>
      <c r="GG89">
        <v>1</v>
      </c>
      <c r="GH89">
        <v>1</v>
      </c>
      <c r="GI89">
        <v>-2</v>
      </c>
      <c r="GJ89">
        <v>0</v>
      </c>
      <c r="GK89">
        <f>ROUND(R89*(S12)/100,2)</f>
        <v>0</v>
      </c>
      <c r="GL89">
        <f t="shared" si="96"/>
        <v>0</v>
      </c>
      <c r="GM89">
        <f t="shared" si="97"/>
        <v>0</v>
      </c>
      <c r="GN89">
        <f t="shared" si="98"/>
        <v>0</v>
      </c>
      <c r="GO89">
        <f t="shared" si="99"/>
        <v>0</v>
      </c>
      <c r="GP89">
        <f t="shared" si="100"/>
        <v>0</v>
      </c>
      <c r="GR89">
        <v>0</v>
      </c>
      <c r="GS89">
        <v>3</v>
      </c>
      <c r="GT89">
        <v>0</v>
      </c>
      <c r="GU89" t="s">
        <v>6</v>
      </c>
      <c r="GV89">
        <f t="shared" si="101"/>
        <v>0</v>
      </c>
      <c r="GW89">
        <v>1</v>
      </c>
      <c r="GX89">
        <f t="shared" si="102"/>
        <v>0</v>
      </c>
      <c r="HA89">
        <v>0</v>
      </c>
      <c r="HB89">
        <v>0</v>
      </c>
      <c r="IK89">
        <v>0</v>
      </c>
    </row>
    <row r="90" spans="1:255" x14ac:dyDescent="0.2">
      <c r="A90" s="2">
        <v>18</v>
      </c>
      <c r="B90" s="2">
        <v>1</v>
      </c>
      <c r="C90" s="2">
        <v>208</v>
      </c>
      <c r="D90" s="2"/>
      <c r="E90" s="2" t="s">
        <v>165</v>
      </c>
      <c r="F90" s="2" t="s">
        <v>166</v>
      </c>
      <c r="G90" s="2" t="s">
        <v>167</v>
      </c>
      <c r="H90" s="2" t="s">
        <v>30</v>
      </c>
      <c r="I90" s="2">
        <f>I86*J90</f>
        <v>2.7000000000000001E-3</v>
      </c>
      <c r="J90" s="2">
        <v>4.5000000000000005E-2</v>
      </c>
      <c r="K90" s="2"/>
      <c r="L90" s="2"/>
      <c r="M90" s="2"/>
      <c r="N90" s="2"/>
      <c r="O90" s="2">
        <f t="shared" si="70"/>
        <v>0.59</v>
      </c>
      <c r="P90" s="2">
        <f t="shared" si="71"/>
        <v>0.59</v>
      </c>
      <c r="Q90" s="2">
        <f t="shared" si="72"/>
        <v>0</v>
      </c>
      <c r="R90" s="2">
        <f t="shared" si="73"/>
        <v>0</v>
      </c>
      <c r="S90" s="2">
        <f t="shared" si="74"/>
        <v>0</v>
      </c>
      <c r="T90" s="2">
        <f t="shared" si="75"/>
        <v>0</v>
      </c>
      <c r="U90" s="2">
        <f t="shared" si="76"/>
        <v>0</v>
      </c>
      <c r="V90" s="2">
        <f t="shared" si="77"/>
        <v>0</v>
      </c>
      <c r="W90" s="2">
        <f t="shared" si="78"/>
        <v>0</v>
      </c>
      <c r="X90" s="2">
        <f t="shared" si="79"/>
        <v>0</v>
      </c>
      <c r="Y90" s="2">
        <f t="shared" si="80"/>
        <v>0</v>
      </c>
      <c r="Z90" s="2"/>
      <c r="AA90" s="2">
        <v>27703374</v>
      </c>
      <c r="AB90" s="2">
        <f t="shared" si="81"/>
        <v>220.04</v>
      </c>
      <c r="AC90" s="2">
        <f t="shared" si="105"/>
        <v>220.04</v>
      </c>
      <c r="AD90" s="2">
        <f t="shared" si="106"/>
        <v>0</v>
      </c>
      <c r="AE90" s="2">
        <f t="shared" si="107"/>
        <v>0</v>
      </c>
      <c r="AF90" s="2">
        <f t="shared" si="107"/>
        <v>0</v>
      </c>
      <c r="AG90" s="2">
        <f t="shared" si="82"/>
        <v>0</v>
      </c>
      <c r="AH90" s="2">
        <f t="shared" si="108"/>
        <v>0</v>
      </c>
      <c r="AI90" s="2">
        <f t="shared" si="108"/>
        <v>0</v>
      </c>
      <c r="AJ90" s="2">
        <f t="shared" si="83"/>
        <v>0</v>
      </c>
      <c r="AK90" s="2">
        <v>220.04</v>
      </c>
      <c r="AL90" s="2">
        <v>220.04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0</v>
      </c>
      <c r="AS90" s="2">
        <v>0</v>
      </c>
      <c r="AT90" s="2">
        <v>80</v>
      </c>
      <c r="AU90" s="2">
        <v>68</v>
      </c>
      <c r="AV90" s="2">
        <v>1</v>
      </c>
      <c r="AW90" s="2">
        <v>1</v>
      </c>
      <c r="AX90" s="2"/>
      <c r="AY90" s="2"/>
      <c r="AZ90" s="2">
        <v>1</v>
      </c>
      <c r="BA90" s="2">
        <v>1</v>
      </c>
      <c r="BB90" s="2">
        <v>1</v>
      </c>
      <c r="BC90" s="2">
        <v>1</v>
      </c>
      <c r="BD90" s="2" t="s">
        <v>6</v>
      </c>
      <c r="BE90" s="2" t="s">
        <v>6</v>
      </c>
      <c r="BF90" s="2" t="s">
        <v>6</v>
      </c>
      <c r="BG90" s="2" t="s">
        <v>6</v>
      </c>
      <c r="BH90" s="2">
        <v>3</v>
      </c>
      <c r="BI90" s="2">
        <v>1</v>
      </c>
      <c r="BJ90" s="2" t="s">
        <v>168</v>
      </c>
      <c r="BK90" s="2"/>
      <c r="BL90" s="2"/>
      <c r="BM90" s="2">
        <v>57001</v>
      </c>
      <c r="BN90" s="2">
        <v>0</v>
      </c>
      <c r="BO90" s="2" t="s">
        <v>6</v>
      </c>
      <c r="BP90" s="2">
        <v>0</v>
      </c>
      <c r="BQ90" s="2">
        <v>6</v>
      </c>
      <c r="BR90" s="2">
        <v>0</v>
      </c>
      <c r="BS90" s="2">
        <v>1</v>
      </c>
      <c r="BT90" s="2">
        <v>1</v>
      </c>
      <c r="BU90" s="2">
        <v>1</v>
      </c>
      <c r="BV90" s="2">
        <v>1</v>
      </c>
      <c r="BW90" s="2">
        <v>1</v>
      </c>
      <c r="BX90" s="2">
        <v>1</v>
      </c>
      <c r="BY90" s="2" t="s">
        <v>6</v>
      </c>
      <c r="BZ90" s="2">
        <v>80</v>
      </c>
      <c r="CA90" s="2">
        <v>68</v>
      </c>
      <c r="CB90" s="2"/>
      <c r="CC90" s="2"/>
      <c r="CD90" s="2"/>
      <c r="CE90" s="2"/>
      <c r="CF90" s="2">
        <v>0</v>
      </c>
      <c r="CG90" s="2">
        <v>0</v>
      </c>
      <c r="CH90" s="2"/>
      <c r="CI90" s="2"/>
      <c r="CJ90" s="2"/>
      <c r="CK90" s="2"/>
      <c r="CL90" s="2"/>
      <c r="CM90" s="2">
        <v>0</v>
      </c>
      <c r="CN90" s="2" t="s">
        <v>6</v>
      </c>
      <c r="CO90" s="2">
        <v>0</v>
      </c>
      <c r="CP90" s="2">
        <f t="shared" si="84"/>
        <v>0.59</v>
      </c>
      <c r="CQ90" s="2">
        <f t="shared" si="85"/>
        <v>220.04</v>
      </c>
      <c r="CR90" s="2">
        <f t="shared" si="86"/>
        <v>0</v>
      </c>
      <c r="CS90" s="2">
        <f t="shared" si="87"/>
        <v>0</v>
      </c>
      <c r="CT90" s="2">
        <f t="shared" si="88"/>
        <v>0</v>
      </c>
      <c r="CU90" s="2">
        <f t="shared" si="89"/>
        <v>0</v>
      </c>
      <c r="CV90" s="2">
        <f t="shared" si="90"/>
        <v>0</v>
      </c>
      <c r="CW90" s="2">
        <f t="shared" si="91"/>
        <v>0</v>
      </c>
      <c r="CX90" s="2">
        <f t="shared" si="92"/>
        <v>0</v>
      </c>
      <c r="CY90" s="2">
        <f t="shared" si="93"/>
        <v>0</v>
      </c>
      <c r="CZ90" s="2">
        <f t="shared" si="94"/>
        <v>0</v>
      </c>
      <c r="DA90" s="2"/>
      <c r="DB90" s="2"/>
      <c r="DC90" s="2" t="s">
        <v>6</v>
      </c>
      <c r="DD90" s="2" t="s">
        <v>6</v>
      </c>
      <c r="DE90" s="2" t="s">
        <v>6</v>
      </c>
      <c r="DF90" s="2" t="s">
        <v>6</v>
      </c>
      <c r="DG90" s="2" t="s">
        <v>6</v>
      </c>
      <c r="DH90" s="2" t="s">
        <v>6</v>
      </c>
      <c r="DI90" s="2" t="s">
        <v>6</v>
      </c>
      <c r="DJ90" s="2" t="s">
        <v>6</v>
      </c>
      <c r="DK90" s="2" t="s">
        <v>6</v>
      </c>
      <c r="DL90" s="2" t="s">
        <v>6</v>
      </c>
      <c r="DM90" s="2" t="s">
        <v>6</v>
      </c>
      <c r="DN90" s="2">
        <v>0</v>
      </c>
      <c r="DO90" s="2">
        <v>0</v>
      </c>
      <c r="DP90" s="2">
        <v>1</v>
      </c>
      <c r="DQ90" s="2">
        <v>1</v>
      </c>
      <c r="DR90" s="2"/>
      <c r="DS90" s="2"/>
      <c r="DT90" s="2"/>
      <c r="DU90" s="2">
        <v>1009</v>
      </c>
      <c r="DV90" s="2" t="s">
        <v>30</v>
      </c>
      <c r="DW90" s="2" t="s">
        <v>30</v>
      </c>
      <c r="DX90" s="2">
        <v>1000</v>
      </c>
      <c r="DY90" s="2"/>
      <c r="DZ90" s="2"/>
      <c r="EA90" s="2"/>
      <c r="EB90" s="2"/>
      <c r="EC90" s="2"/>
      <c r="ED90" s="2"/>
      <c r="EE90" s="2">
        <v>27029102</v>
      </c>
      <c r="EF90" s="2">
        <v>6</v>
      </c>
      <c r="EG90" s="2" t="s">
        <v>23</v>
      </c>
      <c r="EH90" s="2">
        <v>0</v>
      </c>
      <c r="EI90" s="2" t="s">
        <v>6</v>
      </c>
      <c r="EJ90" s="2">
        <v>1</v>
      </c>
      <c r="EK90" s="2">
        <v>57001</v>
      </c>
      <c r="EL90" s="2" t="s">
        <v>24</v>
      </c>
      <c r="EM90" s="2" t="s">
        <v>25</v>
      </c>
      <c r="EN90" s="2"/>
      <c r="EO90" s="2" t="s">
        <v>6</v>
      </c>
      <c r="EP90" s="2"/>
      <c r="EQ90" s="2">
        <v>0</v>
      </c>
      <c r="ER90" s="2">
        <v>220.04</v>
      </c>
      <c r="ES90" s="2">
        <v>220.04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  <c r="FP90" s="2"/>
      <c r="FQ90" s="2">
        <v>0</v>
      </c>
      <c r="FR90" s="2">
        <f t="shared" si="95"/>
        <v>0</v>
      </c>
      <c r="FS90" s="2">
        <v>0</v>
      </c>
      <c r="FT90" s="2"/>
      <c r="FU90" s="2"/>
      <c r="FV90" s="2"/>
      <c r="FW90" s="2"/>
      <c r="FX90" s="2">
        <v>80</v>
      </c>
      <c r="FY90" s="2">
        <v>68</v>
      </c>
      <c r="FZ90" s="2"/>
      <c r="GA90" s="2" t="s">
        <v>6</v>
      </c>
      <c r="GB90" s="2"/>
      <c r="GC90" s="2"/>
      <c r="GD90" s="2">
        <v>0</v>
      </c>
      <c r="GE90" s="2"/>
      <c r="GF90" s="2">
        <v>390874757</v>
      </c>
      <c r="GG90" s="2">
        <v>2</v>
      </c>
      <c r="GH90" s="2">
        <v>1</v>
      </c>
      <c r="GI90" s="2">
        <v>-2</v>
      </c>
      <c r="GJ90" s="2">
        <v>0</v>
      </c>
      <c r="GK90" s="2">
        <f>ROUND(R90*(R12)/100,2)</f>
        <v>0</v>
      </c>
      <c r="GL90" s="2">
        <f t="shared" si="96"/>
        <v>0</v>
      </c>
      <c r="GM90" s="2">
        <f t="shared" si="97"/>
        <v>0.59</v>
      </c>
      <c r="GN90" s="2">
        <f t="shared" si="98"/>
        <v>0.59</v>
      </c>
      <c r="GO90" s="2">
        <f t="shared" si="99"/>
        <v>0</v>
      </c>
      <c r="GP90" s="2">
        <f t="shared" si="100"/>
        <v>0</v>
      </c>
      <c r="GQ90" s="2"/>
      <c r="GR90" s="2">
        <v>0</v>
      </c>
      <c r="GS90" s="2">
        <v>3</v>
      </c>
      <c r="GT90" s="2">
        <v>0</v>
      </c>
      <c r="GU90" s="2" t="s">
        <v>6</v>
      </c>
      <c r="GV90" s="2">
        <f t="shared" si="101"/>
        <v>0</v>
      </c>
      <c r="GW90" s="2">
        <v>1</v>
      </c>
      <c r="GX90" s="2">
        <f t="shared" si="102"/>
        <v>0</v>
      </c>
      <c r="GY90" s="2"/>
      <c r="GZ90" s="2"/>
      <c r="HA90" s="2">
        <v>0</v>
      </c>
      <c r="HB90" s="2">
        <v>0</v>
      </c>
      <c r="HC90" s="2"/>
      <c r="HD90" s="2"/>
      <c r="HE90" s="2"/>
      <c r="HF90" s="2"/>
      <c r="HG90" s="2"/>
      <c r="HH90" s="2"/>
      <c r="HI90" s="2"/>
      <c r="HJ90" s="2"/>
      <c r="HK90" s="2"/>
      <c r="HL90" s="2"/>
      <c r="HM90" s="2"/>
      <c r="HN90" s="2"/>
      <c r="HO90" s="2"/>
      <c r="HP90" s="2"/>
      <c r="HQ90" s="2"/>
      <c r="HR90" s="2"/>
      <c r="HS90" s="2"/>
      <c r="HT90" s="2"/>
      <c r="HU90" s="2"/>
      <c r="HV90" s="2"/>
      <c r="HW90" s="2"/>
      <c r="HX90" s="2"/>
      <c r="HY90" s="2"/>
      <c r="HZ90" s="2"/>
      <c r="IA90" s="2"/>
      <c r="IB90" s="2"/>
      <c r="IC90" s="2"/>
      <c r="ID90" s="2"/>
      <c r="IE90" s="2"/>
      <c r="IF90" s="2"/>
      <c r="IG90" s="2"/>
      <c r="IH90" s="2"/>
      <c r="II90" s="2"/>
      <c r="IJ90" s="2"/>
      <c r="IK90" s="2">
        <v>0</v>
      </c>
      <c r="IL90" s="2"/>
      <c r="IM90" s="2"/>
      <c r="IN90" s="2"/>
      <c r="IO90" s="2"/>
      <c r="IP90" s="2"/>
      <c r="IQ90" s="2"/>
      <c r="IR90" s="2"/>
      <c r="IS90" s="2"/>
      <c r="IT90" s="2"/>
      <c r="IU90" s="2"/>
    </row>
    <row r="91" spans="1:255" x14ac:dyDescent="0.2">
      <c r="A91">
        <v>18</v>
      </c>
      <c r="B91">
        <v>1</v>
      </c>
      <c r="C91">
        <v>215</v>
      </c>
      <c r="E91" t="s">
        <v>165</v>
      </c>
      <c r="F91" t="s">
        <v>166</v>
      </c>
      <c r="G91" t="s">
        <v>167</v>
      </c>
      <c r="H91" t="s">
        <v>30</v>
      </c>
      <c r="I91">
        <f>I87*J91</f>
        <v>2.7000000000000001E-3</v>
      </c>
      <c r="J91">
        <v>4.5000000000000005E-2</v>
      </c>
      <c r="O91">
        <f t="shared" si="70"/>
        <v>0.59</v>
      </c>
      <c r="P91">
        <f t="shared" si="71"/>
        <v>0.59</v>
      </c>
      <c r="Q91">
        <f t="shared" si="72"/>
        <v>0</v>
      </c>
      <c r="R91">
        <f t="shared" si="73"/>
        <v>0</v>
      </c>
      <c r="S91">
        <f t="shared" si="74"/>
        <v>0</v>
      </c>
      <c r="T91">
        <f t="shared" si="75"/>
        <v>0</v>
      </c>
      <c r="U91">
        <f t="shared" si="76"/>
        <v>0</v>
      </c>
      <c r="V91">
        <f t="shared" si="77"/>
        <v>0</v>
      </c>
      <c r="W91">
        <f t="shared" si="78"/>
        <v>0</v>
      </c>
      <c r="X91">
        <f t="shared" si="79"/>
        <v>0</v>
      </c>
      <c r="Y91">
        <f t="shared" si="80"/>
        <v>0</v>
      </c>
      <c r="AA91">
        <v>27703388</v>
      </c>
      <c r="AB91">
        <f t="shared" si="81"/>
        <v>220.04</v>
      </c>
      <c r="AC91">
        <f t="shared" si="105"/>
        <v>220.04</v>
      </c>
      <c r="AD91">
        <f t="shared" si="106"/>
        <v>0</v>
      </c>
      <c r="AE91">
        <f t="shared" si="107"/>
        <v>0</v>
      </c>
      <c r="AF91">
        <f t="shared" si="107"/>
        <v>0</v>
      </c>
      <c r="AG91">
        <f t="shared" si="82"/>
        <v>0</v>
      </c>
      <c r="AH91">
        <f t="shared" si="108"/>
        <v>0</v>
      </c>
      <c r="AI91">
        <f t="shared" si="108"/>
        <v>0</v>
      </c>
      <c r="AJ91">
        <f t="shared" si="83"/>
        <v>0</v>
      </c>
      <c r="AK91">
        <v>220.04</v>
      </c>
      <c r="AL91">
        <v>220.04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80</v>
      </c>
      <c r="AU91">
        <v>68</v>
      </c>
      <c r="AV91">
        <v>1</v>
      </c>
      <c r="AW91">
        <v>1</v>
      </c>
      <c r="AZ91">
        <v>1</v>
      </c>
      <c r="BA91">
        <v>1</v>
      </c>
      <c r="BB91">
        <v>1</v>
      </c>
      <c r="BC91">
        <v>1</v>
      </c>
      <c r="BD91" t="s">
        <v>6</v>
      </c>
      <c r="BE91" t="s">
        <v>6</v>
      </c>
      <c r="BF91" t="s">
        <v>6</v>
      </c>
      <c r="BG91" t="s">
        <v>6</v>
      </c>
      <c r="BH91">
        <v>3</v>
      </c>
      <c r="BI91">
        <v>1</v>
      </c>
      <c r="BJ91" t="s">
        <v>168</v>
      </c>
      <c r="BM91">
        <v>57001</v>
      </c>
      <c r="BN91">
        <v>0</v>
      </c>
      <c r="BO91" t="s">
        <v>6</v>
      </c>
      <c r="BP91">
        <v>0</v>
      </c>
      <c r="BQ91">
        <v>6</v>
      </c>
      <c r="BR91">
        <v>0</v>
      </c>
      <c r="BS91">
        <v>1</v>
      </c>
      <c r="BT91">
        <v>1</v>
      </c>
      <c r="BU91">
        <v>1</v>
      </c>
      <c r="BV91">
        <v>1</v>
      </c>
      <c r="BW91">
        <v>1</v>
      </c>
      <c r="BX91">
        <v>1</v>
      </c>
      <c r="BY91" t="s">
        <v>6</v>
      </c>
      <c r="BZ91">
        <v>80</v>
      </c>
      <c r="CA91">
        <v>68</v>
      </c>
      <c r="CF91">
        <v>0</v>
      </c>
      <c r="CG91">
        <v>0</v>
      </c>
      <c r="CM91">
        <v>0</v>
      </c>
      <c r="CN91" t="s">
        <v>6</v>
      </c>
      <c r="CO91">
        <v>0</v>
      </c>
      <c r="CP91">
        <f t="shared" si="84"/>
        <v>0.59</v>
      </c>
      <c r="CQ91">
        <f t="shared" si="85"/>
        <v>220.04</v>
      </c>
      <c r="CR91">
        <f t="shared" si="86"/>
        <v>0</v>
      </c>
      <c r="CS91">
        <f t="shared" si="87"/>
        <v>0</v>
      </c>
      <c r="CT91">
        <f t="shared" si="88"/>
        <v>0</v>
      </c>
      <c r="CU91">
        <f t="shared" si="89"/>
        <v>0</v>
      </c>
      <c r="CV91">
        <f t="shared" si="90"/>
        <v>0</v>
      </c>
      <c r="CW91">
        <f t="shared" si="91"/>
        <v>0</v>
      </c>
      <c r="CX91">
        <f t="shared" si="92"/>
        <v>0</v>
      </c>
      <c r="CY91">
        <f t="shared" si="93"/>
        <v>0</v>
      </c>
      <c r="CZ91">
        <f t="shared" si="94"/>
        <v>0</v>
      </c>
      <c r="DC91" t="s">
        <v>6</v>
      </c>
      <c r="DD91" t="s">
        <v>6</v>
      </c>
      <c r="DE91" t="s">
        <v>6</v>
      </c>
      <c r="DF91" t="s">
        <v>6</v>
      </c>
      <c r="DG91" t="s">
        <v>6</v>
      </c>
      <c r="DH91" t="s">
        <v>6</v>
      </c>
      <c r="DI91" t="s">
        <v>6</v>
      </c>
      <c r="DJ91" t="s">
        <v>6</v>
      </c>
      <c r="DK91" t="s">
        <v>6</v>
      </c>
      <c r="DL91" t="s">
        <v>6</v>
      </c>
      <c r="DM91" t="s">
        <v>6</v>
      </c>
      <c r="DN91">
        <v>0</v>
      </c>
      <c r="DO91">
        <v>0</v>
      </c>
      <c r="DP91">
        <v>1</v>
      </c>
      <c r="DQ91">
        <v>1</v>
      </c>
      <c r="DU91">
        <v>1009</v>
      </c>
      <c r="DV91" t="s">
        <v>30</v>
      </c>
      <c r="DW91" t="s">
        <v>30</v>
      </c>
      <c r="DX91">
        <v>1000</v>
      </c>
      <c r="EE91">
        <v>27029102</v>
      </c>
      <c r="EF91">
        <v>6</v>
      </c>
      <c r="EG91" t="s">
        <v>23</v>
      </c>
      <c r="EH91">
        <v>0</v>
      </c>
      <c r="EI91" t="s">
        <v>6</v>
      </c>
      <c r="EJ91">
        <v>1</v>
      </c>
      <c r="EK91">
        <v>57001</v>
      </c>
      <c r="EL91" t="s">
        <v>24</v>
      </c>
      <c r="EM91" t="s">
        <v>25</v>
      </c>
      <c r="EO91" t="s">
        <v>6</v>
      </c>
      <c r="EQ91">
        <v>0</v>
      </c>
      <c r="ER91">
        <v>220.04</v>
      </c>
      <c r="ES91">
        <v>220.04</v>
      </c>
      <c r="ET91">
        <v>0</v>
      </c>
      <c r="EU91">
        <v>0</v>
      </c>
      <c r="EV91">
        <v>0</v>
      </c>
      <c r="EW91">
        <v>0</v>
      </c>
      <c r="EX91">
        <v>0</v>
      </c>
      <c r="FQ91">
        <v>0</v>
      </c>
      <c r="FR91">
        <f t="shared" si="95"/>
        <v>0</v>
      </c>
      <c r="FS91">
        <v>0</v>
      </c>
      <c r="FX91">
        <v>80</v>
      </c>
      <c r="FY91">
        <v>68</v>
      </c>
      <c r="GA91" t="s">
        <v>6</v>
      </c>
      <c r="GD91">
        <v>0</v>
      </c>
      <c r="GF91">
        <v>390874757</v>
      </c>
      <c r="GG91">
        <v>1</v>
      </c>
      <c r="GH91">
        <v>1</v>
      </c>
      <c r="GI91">
        <v>-2</v>
      </c>
      <c r="GJ91">
        <v>0</v>
      </c>
      <c r="GK91">
        <f>ROUND(R91*(S12)/100,2)</f>
        <v>0</v>
      </c>
      <c r="GL91">
        <f t="shared" si="96"/>
        <v>0</v>
      </c>
      <c r="GM91">
        <f t="shared" si="97"/>
        <v>0.59</v>
      </c>
      <c r="GN91">
        <f t="shared" si="98"/>
        <v>0.59</v>
      </c>
      <c r="GO91">
        <f t="shared" si="99"/>
        <v>0</v>
      </c>
      <c r="GP91">
        <f t="shared" si="100"/>
        <v>0</v>
      </c>
      <c r="GR91">
        <v>0</v>
      </c>
      <c r="GS91">
        <v>3</v>
      </c>
      <c r="GT91">
        <v>0</v>
      </c>
      <c r="GU91" t="s">
        <v>6</v>
      </c>
      <c r="GV91">
        <f t="shared" si="101"/>
        <v>0</v>
      </c>
      <c r="GW91">
        <v>1</v>
      </c>
      <c r="GX91">
        <f t="shared" si="102"/>
        <v>0</v>
      </c>
      <c r="HA91">
        <v>0</v>
      </c>
      <c r="HB91">
        <v>0</v>
      </c>
      <c r="IK91">
        <v>0</v>
      </c>
    </row>
    <row r="92" spans="1:255" x14ac:dyDescent="0.2">
      <c r="A92" s="2">
        <v>18</v>
      </c>
      <c r="B92" s="2">
        <v>1</v>
      </c>
      <c r="C92" s="2">
        <v>209</v>
      </c>
      <c r="D92" s="2"/>
      <c r="E92" s="2" t="s">
        <v>169</v>
      </c>
      <c r="F92" s="2" t="s">
        <v>170</v>
      </c>
      <c r="G92" s="2" t="s">
        <v>171</v>
      </c>
      <c r="H92" s="2" t="s">
        <v>92</v>
      </c>
      <c r="I92" s="2">
        <f>I86*J92</f>
        <v>0.12839999999999999</v>
      </c>
      <c r="J92" s="2">
        <v>2.1399999999999997</v>
      </c>
      <c r="K92" s="2"/>
      <c r="L92" s="2"/>
      <c r="M92" s="2"/>
      <c r="N92" s="2"/>
      <c r="O92" s="2">
        <f t="shared" si="70"/>
        <v>66.739999999999995</v>
      </c>
      <c r="P92" s="2">
        <f t="shared" si="71"/>
        <v>66.739999999999995</v>
      </c>
      <c r="Q92" s="2">
        <f t="shared" si="72"/>
        <v>0</v>
      </c>
      <c r="R92" s="2">
        <f t="shared" si="73"/>
        <v>0</v>
      </c>
      <c r="S92" s="2">
        <f t="shared" si="74"/>
        <v>0</v>
      </c>
      <c r="T92" s="2">
        <f t="shared" si="75"/>
        <v>0</v>
      </c>
      <c r="U92" s="2">
        <f t="shared" si="76"/>
        <v>0</v>
      </c>
      <c r="V92" s="2">
        <f t="shared" si="77"/>
        <v>0</v>
      </c>
      <c r="W92" s="2">
        <f t="shared" si="78"/>
        <v>0</v>
      </c>
      <c r="X92" s="2">
        <f t="shared" si="79"/>
        <v>0</v>
      </c>
      <c r="Y92" s="2">
        <f t="shared" si="80"/>
        <v>0</v>
      </c>
      <c r="Z92" s="2"/>
      <c r="AA92" s="2">
        <v>27703374</v>
      </c>
      <c r="AB92" s="2">
        <f t="shared" si="81"/>
        <v>519.79999999999995</v>
      </c>
      <c r="AC92" s="2">
        <f t="shared" si="105"/>
        <v>519.79999999999995</v>
      </c>
      <c r="AD92" s="2">
        <f t="shared" si="106"/>
        <v>0</v>
      </c>
      <c r="AE92" s="2">
        <f t="shared" si="107"/>
        <v>0</v>
      </c>
      <c r="AF92" s="2">
        <f t="shared" si="107"/>
        <v>0</v>
      </c>
      <c r="AG92" s="2">
        <f t="shared" si="82"/>
        <v>0</v>
      </c>
      <c r="AH92" s="2">
        <f t="shared" si="108"/>
        <v>0</v>
      </c>
      <c r="AI92" s="2">
        <f t="shared" si="108"/>
        <v>0</v>
      </c>
      <c r="AJ92" s="2">
        <f t="shared" si="83"/>
        <v>0</v>
      </c>
      <c r="AK92" s="2">
        <v>519.79999999999995</v>
      </c>
      <c r="AL92" s="2">
        <v>519.79999999999995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80</v>
      </c>
      <c r="AU92" s="2">
        <v>68</v>
      </c>
      <c r="AV92" s="2">
        <v>1</v>
      </c>
      <c r="AW92" s="2">
        <v>1</v>
      </c>
      <c r="AX92" s="2"/>
      <c r="AY92" s="2"/>
      <c r="AZ92" s="2">
        <v>1</v>
      </c>
      <c r="BA92" s="2">
        <v>1</v>
      </c>
      <c r="BB92" s="2">
        <v>1</v>
      </c>
      <c r="BC92" s="2">
        <v>1</v>
      </c>
      <c r="BD92" s="2" t="s">
        <v>6</v>
      </c>
      <c r="BE92" s="2" t="s">
        <v>6</v>
      </c>
      <c r="BF92" s="2" t="s">
        <v>6</v>
      </c>
      <c r="BG92" s="2" t="s">
        <v>6</v>
      </c>
      <c r="BH92" s="2">
        <v>3</v>
      </c>
      <c r="BI92" s="2">
        <v>1</v>
      </c>
      <c r="BJ92" s="2" t="s">
        <v>172</v>
      </c>
      <c r="BK92" s="2"/>
      <c r="BL92" s="2"/>
      <c r="BM92" s="2">
        <v>57001</v>
      </c>
      <c r="BN92" s="2">
        <v>0</v>
      </c>
      <c r="BO92" s="2" t="s">
        <v>6</v>
      </c>
      <c r="BP92" s="2">
        <v>0</v>
      </c>
      <c r="BQ92" s="2">
        <v>6</v>
      </c>
      <c r="BR92" s="2">
        <v>0</v>
      </c>
      <c r="BS92" s="2">
        <v>1</v>
      </c>
      <c r="BT92" s="2">
        <v>1</v>
      </c>
      <c r="BU92" s="2">
        <v>1</v>
      </c>
      <c r="BV92" s="2">
        <v>1</v>
      </c>
      <c r="BW92" s="2">
        <v>1</v>
      </c>
      <c r="BX92" s="2">
        <v>1</v>
      </c>
      <c r="BY92" s="2" t="s">
        <v>6</v>
      </c>
      <c r="BZ92" s="2">
        <v>80</v>
      </c>
      <c r="CA92" s="2">
        <v>68</v>
      </c>
      <c r="CB92" s="2"/>
      <c r="CC92" s="2"/>
      <c r="CD92" s="2"/>
      <c r="CE92" s="2"/>
      <c r="CF92" s="2">
        <v>0</v>
      </c>
      <c r="CG92" s="2">
        <v>0</v>
      </c>
      <c r="CH92" s="2"/>
      <c r="CI92" s="2"/>
      <c r="CJ92" s="2"/>
      <c r="CK92" s="2"/>
      <c r="CL92" s="2"/>
      <c r="CM92" s="2">
        <v>0</v>
      </c>
      <c r="CN92" s="2" t="s">
        <v>6</v>
      </c>
      <c r="CO92" s="2">
        <v>0</v>
      </c>
      <c r="CP92" s="2">
        <f t="shared" si="84"/>
        <v>66.739999999999995</v>
      </c>
      <c r="CQ92" s="2">
        <f t="shared" si="85"/>
        <v>519.79999999999995</v>
      </c>
      <c r="CR92" s="2">
        <f t="shared" si="86"/>
        <v>0</v>
      </c>
      <c r="CS92" s="2">
        <f t="shared" si="87"/>
        <v>0</v>
      </c>
      <c r="CT92" s="2">
        <f t="shared" si="88"/>
        <v>0</v>
      </c>
      <c r="CU92" s="2">
        <f t="shared" si="89"/>
        <v>0</v>
      </c>
      <c r="CV92" s="2">
        <f t="shared" si="90"/>
        <v>0</v>
      </c>
      <c r="CW92" s="2">
        <f t="shared" si="91"/>
        <v>0</v>
      </c>
      <c r="CX92" s="2">
        <f t="shared" si="92"/>
        <v>0</v>
      </c>
      <c r="CY92" s="2">
        <f t="shared" si="93"/>
        <v>0</v>
      </c>
      <c r="CZ92" s="2">
        <f t="shared" si="94"/>
        <v>0</v>
      </c>
      <c r="DA92" s="2"/>
      <c r="DB92" s="2"/>
      <c r="DC92" s="2" t="s">
        <v>6</v>
      </c>
      <c r="DD92" s="2" t="s">
        <v>6</v>
      </c>
      <c r="DE92" s="2" t="s">
        <v>6</v>
      </c>
      <c r="DF92" s="2" t="s">
        <v>6</v>
      </c>
      <c r="DG92" s="2" t="s">
        <v>6</v>
      </c>
      <c r="DH92" s="2" t="s">
        <v>6</v>
      </c>
      <c r="DI92" s="2" t="s">
        <v>6</v>
      </c>
      <c r="DJ92" s="2" t="s">
        <v>6</v>
      </c>
      <c r="DK92" s="2" t="s">
        <v>6</v>
      </c>
      <c r="DL92" s="2" t="s">
        <v>6</v>
      </c>
      <c r="DM92" s="2" t="s">
        <v>6</v>
      </c>
      <c r="DN92" s="2">
        <v>0</v>
      </c>
      <c r="DO92" s="2">
        <v>0</v>
      </c>
      <c r="DP92" s="2">
        <v>1</v>
      </c>
      <c r="DQ92" s="2">
        <v>1</v>
      </c>
      <c r="DR92" s="2"/>
      <c r="DS92" s="2"/>
      <c r="DT92" s="2"/>
      <c r="DU92" s="2">
        <v>1007</v>
      </c>
      <c r="DV92" s="2" t="s">
        <v>92</v>
      </c>
      <c r="DW92" s="2" t="s">
        <v>92</v>
      </c>
      <c r="DX92" s="2">
        <v>1</v>
      </c>
      <c r="DY92" s="2"/>
      <c r="DZ92" s="2"/>
      <c r="EA92" s="2"/>
      <c r="EB92" s="2"/>
      <c r="EC92" s="2"/>
      <c r="ED92" s="2"/>
      <c r="EE92" s="2">
        <v>27029102</v>
      </c>
      <c r="EF92" s="2">
        <v>6</v>
      </c>
      <c r="EG92" s="2" t="s">
        <v>23</v>
      </c>
      <c r="EH92" s="2">
        <v>0</v>
      </c>
      <c r="EI92" s="2" t="s">
        <v>6</v>
      </c>
      <c r="EJ92" s="2">
        <v>1</v>
      </c>
      <c r="EK92" s="2">
        <v>57001</v>
      </c>
      <c r="EL92" s="2" t="s">
        <v>24</v>
      </c>
      <c r="EM92" s="2" t="s">
        <v>25</v>
      </c>
      <c r="EN92" s="2"/>
      <c r="EO92" s="2" t="s">
        <v>6</v>
      </c>
      <c r="EP92" s="2"/>
      <c r="EQ92" s="2">
        <v>0</v>
      </c>
      <c r="ER92" s="2">
        <v>519.79999999999995</v>
      </c>
      <c r="ES92" s="2">
        <v>519.79999999999995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  <c r="FP92" s="2"/>
      <c r="FQ92" s="2">
        <v>0</v>
      </c>
      <c r="FR92" s="2">
        <f t="shared" si="95"/>
        <v>0</v>
      </c>
      <c r="FS92" s="2">
        <v>0</v>
      </c>
      <c r="FT92" s="2"/>
      <c r="FU92" s="2"/>
      <c r="FV92" s="2"/>
      <c r="FW92" s="2"/>
      <c r="FX92" s="2">
        <v>80</v>
      </c>
      <c r="FY92" s="2">
        <v>68</v>
      </c>
      <c r="FZ92" s="2"/>
      <c r="GA92" s="2" t="s">
        <v>6</v>
      </c>
      <c r="GB92" s="2"/>
      <c r="GC92" s="2"/>
      <c r="GD92" s="2">
        <v>0</v>
      </c>
      <c r="GE92" s="2"/>
      <c r="GF92" s="2">
        <v>519185539</v>
      </c>
      <c r="GG92" s="2">
        <v>2</v>
      </c>
      <c r="GH92" s="2">
        <v>1</v>
      </c>
      <c r="GI92" s="2">
        <v>-2</v>
      </c>
      <c r="GJ92" s="2">
        <v>0</v>
      </c>
      <c r="GK92" s="2">
        <f>ROUND(R92*(R12)/100,2)</f>
        <v>0</v>
      </c>
      <c r="GL92" s="2">
        <f t="shared" si="96"/>
        <v>0</v>
      </c>
      <c r="GM92" s="2">
        <f t="shared" si="97"/>
        <v>66.739999999999995</v>
      </c>
      <c r="GN92" s="2">
        <f t="shared" si="98"/>
        <v>66.739999999999995</v>
      </c>
      <c r="GO92" s="2">
        <f t="shared" si="99"/>
        <v>0</v>
      </c>
      <c r="GP92" s="2">
        <f t="shared" si="100"/>
        <v>0</v>
      </c>
      <c r="GQ92" s="2"/>
      <c r="GR92" s="2">
        <v>0</v>
      </c>
      <c r="GS92" s="2">
        <v>3</v>
      </c>
      <c r="GT92" s="2">
        <v>0</v>
      </c>
      <c r="GU92" s="2" t="s">
        <v>6</v>
      </c>
      <c r="GV92" s="2">
        <f t="shared" si="101"/>
        <v>0</v>
      </c>
      <c r="GW92" s="2">
        <v>1</v>
      </c>
      <c r="GX92" s="2">
        <f t="shared" si="102"/>
        <v>0</v>
      </c>
      <c r="GY92" s="2"/>
      <c r="GZ92" s="2"/>
      <c r="HA92" s="2">
        <v>0</v>
      </c>
      <c r="HB92" s="2">
        <v>0</v>
      </c>
      <c r="HC92" s="2"/>
      <c r="HD92" s="2"/>
      <c r="HE92" s="2"/>
      <c r="HF92" s="2"/>
      <c r="HG92" s="2"/>
      <c r="HH92" s="2"/>
      <c r="HI92" s="2"/>
      <c r="HJ92" s="2"/>
      <c r="HK92" s="2"/>
      <c r="HL92" s="2"/>
      <c r="HM92" s="2"/>
      <c r="HN92" s="2"/>
      <c r="HO92" s="2"/>
      <c r="HP92" s="2"/>
      <c r="HQ92" s="2"/>
      <c r="HR92" s="2"/>
      <c r="HS92" s="2"/>
      <c r="HT92" s="2"/>
      <c r="HU92" s="2"/>
      <c r="HV92" s="2"/>
      <c r="HW92" s="2"/>
      <c r="HX92" s="2"/>
      <c r="HY92" s="2"/>
      <c r="HZ92" s="2"/>
      <c r="IA92" s="2"/>
      <c r="IB92" s="2"/>
      <c r="IC92" s="2"/>
      <c r="ID92" s="2"/>
      <c r="IE92" s="2"/>
      <c r="IF92" s="2"/>
      <c r="IG92" s="2"/>
      <c r="IH92" s="2"/>
      <c r="II92" s="2"/>
      <c r="IJ92" s="2"/>
      <c r="IK92" s="2">
        <v>0</v>
      </c>
      <c r="IL92" s="2"/>
      <c r="IM92" s="2"/>
      <c r="IN92" s="2"/>
      <c r="IO92" s="2"/>
      <c r="IP92" s="2"/>
      <c r="IQ92" s="2"/>
      <c r="IR92" s="2"/>
      <c r="IS92" s="2"/>
      <c r="IT92" s="2"/>
      <c r="IU92" s="2"/>
    </row>
    <row r="93" spans="1:255" x14ac:dyDescent="0.2">
      <c r="A93">
        <v>18</v>
      </c>
      <c r="B93">
        <v>1</v>
      </c>
      <c r="C93">
        <v>216</v>
      </c>
      <c r="E93" t="s">
        <v>169</v>
      </c>
      <c r="F93" t="s">
        <v>170</v>
      </c>
      <c r="G93" t="s">
        <v>171</v>
      </c>
      <c r="H93" t="s">
        <v>92</v>
      </c>
      <c r="I93">
        <f>I87*J93</f>
        <v>0.12839999999999999</v>
      </c>
      <c r="J93">
        <v>2.1399999999999997</v>
      </c>
      <c r="O93">
        <f t="shared" si="70"/>
        <v>66.739999999999995</v>
      </c>
      <c r="P93">
        <f t="shared" si="71"/>
        <v>66.739999999999995</v>
      </c>
      <c r="Q93">
        <f t="shared" si="72"/>
        <v>0</v>
      </c>
      <c r="R93">
        <f t="shared" si="73"/>
        <v>0</v>
      </c>
      <c r="S93">
        <f t="shared" si="74"/>
        <v>0</v>
      </c>
      <c r="T93">
        <f t="shared" si="75"/>
        <v>0</v>
      </c>
      <c r="U93">
        <f t="shared" si="76"/>
        <v>0</v>
      </c>
      <c r="V93">
        <f t="shared" si="77"/>
        <v>0</v>
      </c>
      <c r="W93">
        <f t="shared" si="78"/>
        <v>0</v>
      </c>
      <c r="X93">
        <f t="shared" si="79"/>
        <v>0</v>
      </c>
      <c r="Y93">
        <f t="shared" si="80"/>
        <v>0</v>
      </c>
      <c r="AA93">
        <v>27703388</v>
      </c>
      <c r="AB93">
        <f t="shared" si="81"/>
        <v>519.79999999999995</v>
      </c>
      <c r="AC93">
        <f t="shared" si="105"/>
        <v>519.79999999999995</v>
      </c>
      <c r="AD93">
        <f t="shared" si="106"/>
        <v>0</v>
      </c>
      <c r="AE93">
        <f t="shared" si="107"/>
        <v>0</v>
      </c>
      <c r="AF93">
        <f t="shared" si="107"/>
        <v>0</v>
      </c>
      <c r="AG93">
        <f t="shared" si="82"/>
        <v>0</v>
      </c>
      <c r="AH93">
        <f t="shared" si="108"/>
        <v>0</v>
      </c>
      <c r="AI93">
        <f t="shared" si="108"/>
        <v>0</v>
      </c>
      <c r="AJ93">
        <f t="shared" si="83"/>
        <v>0</v>
      </c>
      <c r="AK93">
        <v>519.79999999999995</v>
      </c>
      <c r="AL93">
        <v>519.79999999999995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80</v>
      </c>
      <c r="AU93">
        <v>68</v>
      </c>
      <c r="AV93">
        <v>1</v>
      </c>
      <c r="AW93">
        <v>1</v>
      </c>
      <c r="AZ93">
        <v>1</v>
      </c>
      <c r="BA93">
        <v>1</v>
      </c>
      <c r="BB93">
        <v>1</v>
      </c>
      <c r="BC93">
        <v>1</v>
      </c>
      <c r="BD93" t="s">
        <v>6</v>
      </c>
      <c r="BE93" t="s">
        <v>6</v>
      </c>
      <c r="BF93" t="s">
        <v>6</v>
      </c>
      <c r="BG93" t="s">
        <v>6</v>
      </c>
      <c r="BH93">
        <v>3</v>
      </c>
      <c r="BI93">
        <v>1</v>
      </c>
      <c r="BJ93" t="s">
        <v>172</v>
      </c>
      <c r="BM93">
        <v>57001</v>
      </c>
      <c r="BN93">
        <v>0</v>
      </c>
      <c r="BO93" t="s">
        <v>6</v>
      </c>
      <c r="BP93">
        <v>0</v>
      </c>
      <c r="BQ93">
        <v>6</v>
      </c>
      <c r="BR93">
        <v>0</v>
      </c>
      <c r="BS93">
        <v>1</v>
      </c>
      <c r="BT93">
        <v>1</v>
      </c>
      <c r="BU93">
        <v>1</v>
      </c>
      <c r="BV93">
        <v>1</v>
      </c>
      <c r="BW93">
        <v>1</v>
      </c>
      <c r="BX93">
        <v>1</v>
      </c>
      <c r="BY93" t="s">
        <v>6</v>
      </c>
      <c r="BZ93">
        <v>80</v>
      </c>
      <c r="CA93">
        <v>68</v>
      </c>
      <c r="CF93">
        <v>0</v>
      </c>
      <c r="CG93">
        <v>0</v>
      </c>
      <c r="CM93">
        <v>0</v>
      </c>
      <c r="CN93" t="s">
        <v>6</v>
      </c>
      <c r="CO93">
        <v>0</v>
      </c>
      <c r="CP93">
        <f t="shared" si="84"/>
        <v>66.739999999999995</v>
      </c>
      <c r="CQ93">
        <f t="shared" si="85"/>
        <v>519.79999999999995</v>
      </c>
      <c r="CR93">
        <f t="shared" si="86"/>
        <v>0</v>
      </c>
      <c r="CS93">
        <f t="shared" si="87"/>
        <v>0</v>
      </c>
      <c r="CT93">
        <f t="shared" si="88"/>
        <v>0</v>
      </c>
      <c r="CU93">
        <f t="shared" si="89"/>
        <v>0</v>
      </c>
      <c r="CV93">
        <f t="shared" si="90"/>
        <v>0</v>
      </c>
      <c r="CW93">
        <f t="shared" si="91"/>
        <v>0</v>
      </c>
      <c r="CX93">
        <f t="shared" si="92"/>
        <v>0</v>
      </c>
      <c r="CY93">
        <f t="shared" si="93"/>
        <v>0</v>
      </c>
      <c r="CZ93">
        <f t="shared" si="94"/>
        <v>0</v>
      </c>
      <c r="DC93" t="s">
        <v>6</v>
      </c>
      <c r="DD93" t="s">
        <v>6</v>
      </c>
      <c r="DE93" t="s">
        <v>6</v>
      </c>
      <c r="DF93" t="s">
        <v>6</v>
      </c>
      <c r="DG93" t="s">
        <v>6</v>
      </c>
      <c r="DH93" t="s">
        <v>6</v>
      </c>
      <c r="DI93" t="s">
        <v>6</v>
      </c>
      <c r="DJ93" t="s">
        <v>6</v>
      </c>
      <c r="DK93" t="s">
        <v>6</v>
      </c>
      <c r="DL93" t="s">
        <v>6</v>
      </c>
      <c r="DM93" t="s">
        <v>6</v>
      </c>
      <c r="DN93">
        <v>0</v>
      </c>
      <c r="DO93">
        <v>0</v>
      </c>
      <c r="DP93">
        <v>1</v>
      </c>
      <c r="DQ93">
        <v>1</v>
      </c>
      <c r="DU93">
        <v>1007</v>
      </c>
      <c r="DV93" t="s">
        <v>92</v>
      </c>
      <c r="DW93" t="s">
        <v>92</v>
      </c>
      <c r="DX93">
        <v>1</v>
      </c>
      <c r="EE93">
        <v>27029102</v>
      </c>
      <c r="EF93">
        <v>6</v>
      </c>
      <c r="EG93" t="s">
        <v>23</v>
      </c>
      <c r="EH93">
        <v>0</v>
      </c>
      <c r="EI93" t="s">
        <v>6</v>
      </c>
      <c r="EJ93">
        <v>1</v>
      </c>
      <c r="EK93">
        <v>57001</v>
      </c>
      <c r="EL93" t="s">
        <v>24</v>
      </c>
      <c r="EM93" t="s">
        <v>25</v>
      </c>
      <c r="EO93" t="s">
        <v>6</v>
      </c>
      <c r="EQ93">
        <v>0</v>
      </c>
      <c r="ER93">
        <v>519.79999999999995</v>
      </c>
      <c r="ES93">
        <v>519.79999999999995</v>
      </c>
      <c r="ET93">
        <v>0</v>
      </c>
      <c r="EU93">
        <v>0</v>
      </c>
      <c r="EV93">
        <v>0</v>
      </c>
      <c r="EW93">
        <v>0</v>
      </c>
      <c r="EX93">
        <v>0</v>
      </c>
      <c r="FQ93">
        <v>0</v>
      </c>
      <c r="FR93">
        <f t="shared" si="95"/>
        <v>0</v>
      </c>
      <c r="FS93">
        <v>0</v>
      </c>
      <c r="FX93">
        <v>80</v>
      </c>
      <c r="FY93">
        <v>68</v>
      </c>
      <c r="GA93" t="s">
        <v>6</v>
      </c>
      <c r="GD93">
        <v>0</v>
      </c>
      <c r="GF93">
        <v>519185539</v>
      </c>
      <c r="GG93">
        <v>1</v>
      </c>
      <c r="GH93">
        <v>1</v>
      </c>
      <c r="GI93">
        <v>-2</v>
      </c>
      <c r="GJ93">
        <v>0</v>
      </c>
      <c r="GK93">
        <f>ROUND(R93*(S12)/100,2)</f>
        <v>0</v>
      </c>
      <c r="GL93">
        <f t="shared" si="96"/>
        <v>0</v>
      </c>
      <c r="GM93">
        <f t="shared" si="97"/>
        <v>66.739999999999995</v>
      </c>
      <c r="GN93">
        <f t="shared" si="98"/>
        <v>66.739999999999995</v>
      </c>
      <c r="GO93">
        <f t="shared" si="99"/>
        <v>0</v>
      </c>
      <c r="GP93">
        <f t="shared" si="100"/>
        <v>0</v>
      </c>
      <c r="GR93">
        <v>0</v>
      </c>
      <c r="GS93">
        <v>3</v>
      </c>
      <c r="GT93">
        <v>0</v>
      </c>
      <c r="GU93" t="s">
        <v>6</v>
      </c>
      <c r="GV93">
        <f t="shared" si="101"/>
        <v>0</v>
      </c>
      <c r="GW93">
        <v>1</v>
      </c>
      <c r="GX93">
        <f t="shared" si="102"/>
        <v>0</v>
      </c>
      <c r="HA93">
        <v>0</v>
      </c>
      <c r="HB93">
        <v>0</v>
      </c>
      <c r="IK93">
        <v>0</v>
      </c>
    </row>
    <row r="94" spans="1:255" x14ac:dyDescent="0.2">
      <c r="A94" s="2">
        <v>17</v>
      </c>
      <c r="B94" s="2">
        <v>1</v>
      </c>
      <c r="C94" s="2">
        <f>ROW(SmtRes!A228)</f>
        <v>228</v>
      </c>
      <c r="D94" s="2">
        <f>ROW(EtalonRes!A230)</f>
        <v>230</v>
      </c>
      <c r="E94" s="2" t="s">
        <v>173</v>
      </c>
      <c r="F94" s="2" t="s">
        <v>174</v>
      </c>
      <c r="G94" s="2" t="s">
        <v>175</v>
      </c>
      <c r="H94" s="2" t="s">
        <v>20</v>
      </c>
      <c r="I94" s="2">
        <f>ROUND(44.57/100,9)</f>
        <v>0.44569999999999999</v>
      </c>
      <c r="J94" s="2">
        <v>0</v>
      </c>
      <c r="K94" s="2"/>
      <c r="L94" s="2"/>
      <c r="M94" s="2"/>
      <c r="N94" s="2"/>
      <c r="O94" s="2">
        <f t="shared" si="70"/>
        <v>10292.299999999999</v>
      </c>
      <c r="P94" s="2">
        <f t="shared" si="71"/>
        <v>8396.83</v>
      </c>
      <c r="Q94" s="2">
        <f t="shared" si="72"/>
        <v>18.16</v>
      </c>
      <c r="R94" s="2">
        <f t="shared" si="73"/>
        <v>13.17</v>
      </c>
      <c r="S94" s="2">
        <f t="shared" si="74"/>
        <v>1877.31</v>
      </c>
      <c r="T94" s="2">
        <f t="shared" si="75"/>
        <v>0</v>
      </c>
      <c r="U94" s="2">
        <f t="shared" si="76"/>
        <v>214.79488618500002</v>
      </c>
      <c r="V94" s="2">
        <f t="shared" si="77"/>
        <v>1.3011654375000001</v>
      </c>
      <c r="W94" s="2">
        <f t="shared" si="78"/>
        <v>0</v>
      </c>
      <c r="X94" s="2">
        <f t="shared" si="79"/>
        <v>2098.4299999999998</v>
      </c>
      <c r="Y94" s="2">
        <f t="shared" si="80"/>
        <v>1209.9100000000001</v>
      </c>
      <c r="Z94" s="2"/>
      <c r="AA94" s="2">
        <v>27703374</v>
      </c>
      <c r="AB94" s="2">
        <f t="shared" si="81"/>
        <v>23092.434300000001</v>
      </c>
      <c r="AC94" s="2">
        <f t="shared" si="105"/>
        <v>18839.64</v>
      </c>
      <c r="AD94" s="2">
        <f>ROUND((((((ET94*1.25)*1.35))-(((EU94*1.25)*1.35)))+AE94),6)</f>
        <v>40.753124999999997</v>
      </c>
      <c r="AE94" s="2">
        <f>ROUND((((EU94*1.25)*1.35)),6)</f>
        <v>29.548124999999999</v>
      </c>
      <c r="AF94" s="2">
        <f>ROUND((((EV94*1.15)*1.35)),6)</f>
        <v>4212.0411750000003</v>
      </c>
      <c r="AG94" s="2">
        <f t="shared" si="82"/>
        <v>0</v>
      </c>
      <c r="AH94" s="2">
        <f>(((EW94*1.15)*1.35))</f>
        <v>481.92705000000007</v>
      </c>
      <c r="AI94" s="2">
        <f>(((EX94*1.25)*1.35))</f>
        <v>2.9193750000000005</v>
      </c>
      <c r="AJ94" s="2">
        <f t="shared" si="83"/>
        <v>0</v>
      </c>
      <c r="AK94" s="2">
        <v>21576.86</v>
      </c>
      <c r="AL94" s="2">
        <v>18839.64</v>
      </c>
      <c r="AM94" s="2">
        <v>24.15</v>
      </c>
      <c r="AN94" s="2">
        <v>17.510000000000002</v>
      </c>
      <c r="AO94" s="2">
        <v>2713.07</v>
      </c>
      <c r="AP94" s="2">
        <v>0</v>
      </c>
      <c r="AQ94" s="2">
        <v>310.42</v>
      </c>
      <c r="AR94" s="2">
        <v>1.73</v>
      </c>
      <c r="AS94" s="2">
        <v>0</v>
      </c>
      <c r="AT94" s="2">
        <v>111</v>
      </c>
      <c r="AU94" s="2">
        <v>64</v>
      </c>
      <c r="AV94" s="2">
        <v>1</v>
      </c>
      <c r="AW94" s="2">
        <v>1</v>
      </c>
      <c r="AX94" s="2"/>
      <c r="AY94" s="2"/>
      <c r="AZ94" s="2">
        <v>1</v>
      </c>
      <c r="BA94" s="2">
        <v>1</v>
      </c>
      <c r="BB94" s="2">
        <v>1</v>
      </c>
      <c r="BC94" s="2">
        <v>1</v>
      </c>
      <c r="BD94" s="2" t="s">
        <v>6</v>
      </c>
      <c r="BE94" s="2" t="s">
        <v>6</v>
      </c>
      <c r="BF94" s="2" t="s">
        <v>6</v>
      </c>
      <c r="BG94" s="2" t="s">
        <v>6</v>
      </c>
      <c r="BH94" s="2">
        <v>0</v>
      </c>
      <c r="BI94" s="2">
        <v>1</v>
      </c>
      <c r="BJ94" s="2" t="s">
        <v>176</v>
      </c>
      <c r="BK94" s="2"/>
      <c r="BL94" s="2"/>
      <c r="BM94" s="2">
        <v>11001</v>
      </c>
      <c r="BN94" s="2">
        <v>0</v>
      </c>
      <c r="BO94" s="2" t="s">
        <v>6</v>
      </c>
      <c r="BP94" s="2">
        <v>0</v>
      </c>
      <c r="BQ94" s="2">
        <v>2</v>
      </c>
      <c r="BR94" s="2">
        <v>0</v>
      </c>
      <c r="BS94" s="2">
        <v>1</v>
      </c>
      <c r="BT94" s="2">
        <v>1</v>
      </c>
      <c r="BU94" s="2">
        <v>1</v>
      </c>
      <c r="BV94" s="2">
        <v>1</v>
      </c>
      <c r="BW94" s="2">
        <v>1</v>
      </c>
      <c r="BX94" s="2">
        <v>1</v>
      </c>
      <c r="BY94" s="2" t="s">
        <v>6</v>
      </c>
      <c r="BZ94" s="2">
        <v>123</v>
      </c>
      <c r="CA94" s="2">
        <v>75</v>
      </c>
      <c r="CB94" s="2"/>
      <c r="CC94" s="2"/>
      <c r="CD94" s="2"/>
      <c r="CE94" s="2"/>
      <c r="CF94" s="2">
        <v>0</v>
      </c>
      <c r="CG94" s="2">
        <v>0</v>
      </c>
      <c r="CH94" s="2"/>
      <c r="CI94" s="2"/>
      <c r="CJ94" s="2"/>
      <c r="CK94" s="2"/>
      <c r="CL94" s="2"/>
      <c r="CM94" s="2">
        <v>0</v>
      </c>
      <c r="CN94" s="2" t="s">
        <v>705</v>
      </c>
      <c r="CO94" s="2">
        <v>0</v>
      </c>
      <c r="CP94" s="2">
        <f t="shared" si="84"/>
        <v>10292.299999999999</v>
      </c>
      <c r="CQ94" s="2">
        <f t="shared" si="85"/>
        <v>18839.64</v>
      </c>
      <c r="CR94" s="2">
        <f t="shared" si="86"/>
        <v>40.753124999999997</v>
      </c>
      <c r="CS94" s="2">
        <f t="shared" si="87"/>
        <v>29.548124999999999</v>
      </c>
      <c r="CT94" s="2">
        <f t="shared" si="88"/>
        <v>4212.0411750000003</v>
      </c>
      <c r="CU94" s="2">
        <f t="shared" si="89"/>
        <v>0</v>
      </c>
      <c r="CV94" s="2">
        <f t="shared" si="90"/>
        <v>481.92705000000007</v>
      </c>
      <c r="CW94" s="2">
        <f t="shared" si="91"/>
        <v>2.9193750000000005</v>
      </c>
      <c r="CX94" s="2">
        <f t="shared" si="92"/>
        <v>0</v>
      </c>
      <c r="CY94" s="2">
        <f t="shared" si="93"/>
        <v>2098.4328</v>
      </c>
      <c r="CZ94" s="2">
        <f t="shared" si="94"/>
        <v>1209.9072000000001</v>
      </c>
      <c r="DA94" s="2"/>
      <c r="DB94" s="2"/>
      <c r="DC94" s="2" t="s">
        <v>6</v>
      </c>
      <c r="DD94" s="2" t="s">
        <v>6</v>
      </c>
      <c r="DE94" s="2" t="s">
        <v>56</v>
      </c>
      <c r="DF94" s="2" t="s">
        <v>56</v>
      </c>
      <c r="DG94" s="2" t="s">
        <v>57</v>
      </c>
      <c r="DH94" s="2" t="s">
        <v>6</v>
      </c>
      <c r="DI94" s="2" t="s">
        <v>57</v>
      </c>
      <c r="DJ94" s="2" t="s">
        <v>56</v>
      </c>
      <c r="DK94" s="2" t="s">
        <v>6</v>
      </c>
      <c r="DL94" s="2" t="s">
        <v>6</v>
      </c>
      <c r="DM94" s="2" t="s">
        <v>6</v>
      </c>
      <c r="DN94" s="2">
        <v>0</v>
      </c>
      <c r="DO94" s="2">
        <v>0</v>
      </c>
      <c r="DP94" s="2">
        <v>1</v>
      </c>
      <c r="DQ94" s="2">
        <v>1</v>
      </c>
      <c r="DR94" s="2"/>
      <c r="DS94" s="2"/>
      <c r="DT94" s="2"/>
      <c r="DU94" s="2">
        <v>1005</v>
      </c>
      <c r="DV94" s="2" t="s">
        <v>20</v>
      </c>
      <c r="DW94" s="2" t="s">
        <v>20</v>
      </c>
      <c r="DX94" s="2">
        <v>100</v>
      </c>
      <c r="DY94" s="2"/>
      <c r="DZ94" s="2"/>
      <c r="EA94" s="2"/>
      <c r="EB94" s="2"/>
      <c r="EC94" s="2"/>
      <c r="ED94" s="2"/>
      <c r="EE94" s="2">
        <v>27029024</v>
      </c>
      <c r="EF94" s="2">
        <v>2</v>
      </c>
      <c r="EG94" s="2" t="s">
        <v>16</v>
      </c>
      <c r="EH94" s="2">
        <v>0</v>
      </c>
      <c r="EI94" s="2" t="s">
        <v>6</v>
      </c>
      <c r="EJ94" s="2">
        <v>1</v>
      </c>
      <c r="EK94" s="2">
        <v>11001</v>
      </c>
      <c r="EL94" s="2" t="s">
        <v>24</v>
      </c>
      <c r="EM94" s="2" t="s">
        <v>177</v>
      </c>
      <c r="EN94" s="2"/>
      <c r="EO94" s="2" t="s">
        <v>60</v>
      </c>
      <c r="EP94" s="2"/>
      <c r="EQ94" s="2">
        <v>0</v>
      </c>
      <c r="ER94" s="2">
        <v>21576.86</v>
      </c>
      <c r="ES94" s="2">
        <v>18839.64</v>
      </c>
      <c r="ET94" s="2">
        <v>24.15</v>
      </c>
      <c r="EU94" s="2">
        <v>17.510000000000002</v>
      </c>
      <c r="EV94" s="2">
        <v>2713.07</v>
      </c>
      <c r="EW94" s="2">
        <v>310.42</v>
      </c>
      <c r="EX94" s="2">
        <v>1.73</v>
      </c>
      <c r="EY94" s="2">
        <v>0</v>
      </c>
      <c r="EZ94" s="2"/>
      <c r="FA94" s="2"/>
      <c r="FB94" s="2"/>
      <c r="FC94" s="2"/>
      <c r="FD94" s="2"/>
      <c r="FE94" s="2"/>
      <c r="FF94" s="2"/>
      <c r="FG94" s="2"/>
      <c r="FH94" s="2"/>
      <c r="FI94" s="2"/>
      <c r="FJ94" s="2"/>
      <c r="FK94" s="2"/>
      <c r="FL94" s="2"/>
      <c r="FM94" s="2"/>
      <c r="FN94" s="2"/>
      <c r="FO94" s="2"/>
      <c r="FP94" s="2"/>
      <c r="FQ94" s="2">
        <v>0</v>
      </c>
      <c r="FR94" s="2">
        <f t="shared" si="95"/>
        <v>0</v>
      </c>
      <c r="FS94" s="2">
        <v>0</v>
      </c>
      <c r="FT94" s="2" t="s">
        <v>49</v>
      </c>
      <c r="FU94" s="2" t="s">
        <v>50</v>
      </c>
      <c r="FV94" s="2"/>
      <c r="FW94" s="2"/>
      <c r="FX94" s="2">
        <v>110.7</v>
      </c>
      <c r="FY94" s="2">
        <v>63.75</v>
      </c>
      <c r="FZ94" s="2"/>
      <c r="GA94" s="2" t="s">
        <v>6</v>
      </c>
      <c r="GB94" s="2"/>
      <c r="GC94" s="2"/>
      <c r="GD94" s="2">
        <v>0</v>
      </c>
      <c r="GE94" s="2"/>
      <c r="GF94" s="2">
        <v>-957353104</v>
      </c>
      <c r="GG94" s="2">
        <v>2</v>
      </c>
      <c r="GH94" s="2">
        <v>1</v>
      </c>
      <c r="GI94" s="2">
        <v>-2</v>
      </c>
      <c r="GJ94" s="2">
        <v>0</v>
      </c>
      <c r="GK94" s="2">
        <f>ROUND(R94*(R12)/100,2)</f>
        <v>0</v>
      </c>
      <c r="GL94" s="2">
        <f t="shared" si="96"/>
        <v>0</v>
      </c>
      <c r="GM94" s="2">
        <f t="shared" si="97"/>
        <v>13600.64</v>
      </c>
      <c r="GN94" s="2">
        <f t="shared" si="98"/>
        <v>13600.64</v>
      </c>
      <c r="GO94" s="2">
        <f t="shared" si="99"/>
        <v>0</v>
      </c>
      <c r="GP94" s="2">
        <f t="shared" si="100"/>
        <v>0</v>
      </c>
      <c r="GQ94" s="2"/>
      <c r="GR94" s="2">
        <v>0</v>
      </c>
      <c r="GS94" s="2">
        <v>3</v>
      </c>
      <c r="GT94" s="2">
        <v>0</v>
      </c>
      <c r="GU94" s="2" t="s">
        <v>6</v>
      </c>
      <c r="GV94" s="2">
        <f t="shared" si="101"/>
        <v>0</v>
      </c>
      <c r="GW94" s="2">
        <v>1</v>
      </c>
      <c r="GX94" s="2">
        <f t="shared" si="102"/>
        <v>0</v>
      </c>
      <c r="GY94" s="2"/>
      <c r="GZ94" s="2"/>
      <c r="HA94" s="2">
        <v>0</v>
      </c>
      <c r="HB94" s="2">
        <v>0</v>
      </c>
      <c r="HC94" s="2"/>
      <c r="HD94" s="2"/>
      <c r="HE94" s="2"/>
      <c r="HF94" s="2"/>
      <c r="HG94" s="2"/>
      <c r="HH94" s="2"/>
      <c r="HI94" s="2"/>
      <c r="HJ94" s="2"/>
      <c r="HK94" s="2"/>
      <c r="HL94" s="2"/>
      <c r="HM94" s="2"/>
      <c r="HN94" s="2"/>
      <c r="HO94" s="2"/>
      <c r="HP94" s="2"/>
      <c r="HQ94" s="2"/>
      <c r="HR94" s="2"/>
      <c r="HS94" s="2"/>
      <c r="HT94" s="2"/>
      <c r="HU94" s="2"/>
      <c r="HV94" s="2"/>
      <c r="HW94" s="2"/>
      <c r="HX94" s="2"/>
      <c r="HY94" s="2"/>
      <c r="HZ94" s="2"/>
      <c r="IA94" s="2"/>
      <c r="IB94" s="2"/>
      <c r="IC94" s="2"/>
      <c r="ID94" s="2"/>
      <c r="IE94" s="2"/>
      <c r="IF94" s="2"/>
      <c r="IG94" s="2"/>
      <c r="IH94" s="2"/>
      <c r="II94" s="2"/>
      <c r="IJ94" s="2"/>
      <c r="IK94" s="2">
        <v>0</v>
      </c>
      <c r="IL94" s="2"/>
      <c r="IM94" s="2"/>
      <c r="IN94" s="2"/>
      <c r="IO94" s="2"/>
      <c r="IP94" s="2"/>
      <c r="IQ94" s="2"/>
      <c r="IR94" s="2"/>
      <c r="IS94" s="2"/>
      <c r="IT94" s="2"/>
      <c r="IU94" s="2"/>
    </row>
    <row r="95" spans="1:255" x14ac:dyDescent="0.2">
      <c r="A95">
        <v>17</v>
      </c>
      <c r="B95">
        <v>1</v>
      </c>
      <c r="C95">
        <f>ROW(SmtRes!A240)</f>
        <v>240</v>
      </c>
      <c r="D95">
        <f>ROW(EtalonRes!A242)</f>
        <v>242</v>
      </c>
      <c r="E95" t="s">
        <v>173</v>
      </c>
      <c r="F95" t="s">
        <v>174</v>
      </c>
      <c r="G95" t="s">
        <v>175</v>
      </c>
      <c r="H95" t="s">
        <v>20</v>
      </c>
      <c r="I95">
        <f>ROUND(44.57/100,9)</f>
        <v>0.44569999999999999</v>
      </c>
      <c r="J95">
        <v>0</v>
      </c>
      <c r="O95">
        <f t="shared" si="70"/>
        <v>10292.299999999999</v>
      </c>
      <c r="P95">
        <f t="shared" si="71"/>
        <v>8396.83</v>
      </c>
      <c r="Q95">
        <f t="shared" si="72"/>
        <v>18.16</v>
      </c>
      <c r="R95">
        <f t="shared" si="73"/>
        <v>13.17</v>
      </c>
      <c r="S95">
        <f t="shared" si="74"/>
        <v>1877.31</v>
      </c>
      <c r="T95">
        <f t="shared" si="75"/>
        <v>0</v>
      </c>
      <c r="U95">
        <f t="shared" si="76"/>
        <v>214.79488618500002</v>
      </c>
      <c r="V95">
        <f t="shared" si="77"/>
        <v>1.3011654375000001</v>
      </c>
      <c r="W95">
        <f t="shared" si="78"/>
        <v>0</v>
      </c>
      <c r="X95">
        <f t="shared" si="79"/>
        <v>2098.4299999999998</v>
      </c>
      <c r="Y95">
        <f t="shared" si="80"/>
        <v>1209.9100000000001</v>
      </c>
      <c r="AA95">
        <v>27703388</v>
      </c>
      <c r="AB95">
        <f t="shared" si="81"/>
        <v>23092.434300000001</v>
      </c>
      <c r="AC95">
        <f t="shared" si="105"/>
        <v>18839.64</v>
      </c>
      <c r="AD95">
        <f>ROUND((((((ET95*1.25)*1.35))-(((EU95*1.25)*1.35)))+AE95),6)</f>
        <v>40.753124999999997</v>
      </c>
      <c r="AE95">
        <f>ROUND((((EU95*1.25)*1.35)),6)</f>
        <v>29.548124999999999</v>
      </c>
      <c r="AF95">
        <f>ROUND((((EV95*1.15)*1.35)),6)</f>
        <v>4212.0411750000003</v>
      </c>
      <c r="AG95">
        <f t="shared" si="82"/>
        <v>0</v>
      </c>
      <c r="AH95">
        <f>(((EW95*1.15)*1.35))</f>
        <v>481.92705000000007</v>
      </c>
      <c r="AI95">
        <f>(((EX95*1.25)*1.35))</f>
        <v>2.9193750000000005</v>
      </c>
      <c r="AJ95">
        <f t="shared" si="83"/>
        <v>0</v>
      </c>
      <c r="AK95">
        <v>21576.86</v>
      </c>
      <c r="AL95">
        <v>18839.64</v>
      </c>
      <c r="AM95">
        <v>24.15</v>
      </c>
      <c r="AN95">
        <v>17.510000000000002</v>
      </c>
      <c r="AO95">
        <v>2713.07</v>
      </c>
      <c r="AP95">
        <v>0</v>
      </c>
      <c r="AQ95">
        <v>310.42</v>
      </c>
      <c r="AR95">
        <v>1.73</v>
      </c>
      <c r="AS95">
        <v>0</v>
      </c>
      <c r="AT95">
        <v>111</v>
      </c>
      <c r="AU95">
        <v>64</v>
      </c>
      <c r="AV95">
        <v>1</v>
      </c>
      <c r="AW95">
        <v>1</v>
      </c>
      <c r="AZ95">
        <v>1</v>
      </c>
      <c r="BA95">
        <v>1</v>
      </c>
      <c r="BB95">
        <v>1</v>
      </c>
      <c r="BC95">
        <v>1</v>
      </c>
      <c r="BD95" t="s">
        <v>6</v>
      </c>
      <c r="BE95" t="s">
        <v>6</v>
      </c>
      <c r="BF95" t="s">
        <v>6</v>
      </c>
      <c r="BG95" t="s">
        <v>6</v>
      </c>
      <c r="BH95">
        <v>0</v>
      </c>
      <c r="BI95">
        <v>1</v>
      </c>
      <c r="BJ95" t="s">
        <v>176</v>
      </c>
      <c r="BM95">
        <v>11001</v>
      </c>
      <c r="BN95">
        <v>0</v>
      </c>
      <c r="BO95" t="s">
        <v>6</v>
      </c>
      <c r="BP95">
        <v>0</v>
      </c>
      <c r="BQ95">
        <v>2</v>
      </c>
      <c r="BR95">
        <v>0</v>
      </c>
      <c r="BS95">
        <v>1</v>
      </c>
      <c r="BT95">
        <v>1</v>
      </c>
      <c r="BU95">
        <v>1</v>
      </c>
      <c r="BV95">
        <v>1</v>
      </c>
      <c r="BW95">
        <v>1</v>
      </c>
      <c r="BX95">
        <v>1</v>
      </c>
      <c r="BY95" t="s">
        <v>6</v>
      </c>
      <c r="BZ95">
        <v>123</v>
      </c>
      <c r="CA95">
        <v>75</v>
      </c>
      <c r="CF95">
        <v>0</v>
      </c>
      <c r="CG95">
        <v>0</v>
      </c>
      <c r="CM95">
        <v>0</v>
      </c>
      <c r="CN95" t="s">
        <v>705</v>
      </c>
      <c r="CO95">
        <v>0</v>
      </c>
      <c r="CP95">
        <f t="shared" si="84"/>
        <v>10292.299999999999</v>
      </c>
      <c r="CQ95">
        <f t="shared" si="85"/>
        <v>18839.64</v>
      </c>
      <c r="CR95">
        <f t="shared" si="86"/>
        <v>40.753124999999997</v>
      </c>
      <c r="CS95">
        <f t="shared" si="87"/>
        <v>29.548124999999999</v>
      </c>
      <c r="CT95">
        <f t="shared" si="88"/>
        <v>4212.0411750000003</v>
      </c>
      <c r="CU95">
        <f t="shared" si="89"/>
        <v>0</v>
      </c>
      <c r="CV95">
        <f t="shared" si="90"/>
        <v>481.92705000000007</v>
      </c>
      <c r="CW95">
        <f t="shared" si="91"/>
        <v>2.9193750000000005</v>
      </c>
      <c r="CX95">
        <f t="shared" si="92"/>
        <v>0</v>
      </c>
      <c r="CY95">
        <f t="shared" si="93"/>
        <v>2098.4328</v>
      </c>
      <c r="CZ95">
        <f t="shared" si="94"/>
        <v>1209.9072000000001</v>
      </c>
      <c r="DC95" t="s">
        <v>6</v>
      </c>
      <c r="DD95" t="s">
        <v>6</v>
      </c>
      <c r="DE95" t="s">
        <v>56</v>
      </c>
      <c r="DF95" t="s">
        <v>56</v>
      </c>
      <c r="DG95" t="s">
        <v>57</v>
      </c>
      <c r="DH95" t="s">
        <v>6</v>
      </c>
      <c r="DI95" t="s">
        <v>57</v>
      </c>
      <c r="DJ95" t="s">
        <v>56</v>
      </c>
      <c r="DK95" t="s">
        <v>6</v>
      </c>
      <c r="DL95" t="s">
        <v>6</v>
      </c>
      <c r="DM95" t="s">
        <v>6</v>
      </c>
      <c r="DN95">
        <v>0</v>
      </c>
      <c r="DO95">
        <v>0</v>
      </c>
      <c r="DP95">
        <v>1</v>
      </c>
      <c r="DQ95">
        <v>1</v>
      </c>
      <c r="DU95">
        <v>1005</v>
      </c>
      <c r="DV95" t="s">
        <v>20</v>
      </c>
      <c r="DW95" t="s">
        <v>20</v>
      </c>
      <c r="DX95">
        <v>100</v>
      </c>
      <c r="EE95">
        <v>27029024</v>
      </c>
      <c r="EF95">
        <v>2</v>
      </c>
      <c r="EG95" t="s">
        <v>16</v>
      </c>
      <c r="EH95">
        <v>0</v>
      </c>
      <c r="EI95" t="s">
        <v>6</v>
      </c>
      <c r="EJ95">
        <v>1</v>
      </c>
      <c r="EK95">
        <v>11001</v>
      </c>
      <c r="EL95" t="s">
        <v>24</v>
      </c>
      <c r="EM95" t="s">
        <v>177</v>
      </c>
      <c r="EO95" t="s">
        <v>60</v>
      </c>
      <c r="EQ95">
        <v>0</v>
      </c>
      <c r="ER95">
        <v>21576.86</v>
      </c>
      <c r="ES95">
        <v>18839.64</v>
      </c>
      <c r="ET95">
        <v>24.15</v>
      </c>
      <c r="EU95">
        <v>17.510000000000002</v>
      </c>
      <c r="EV95">
        <v>2713.07</v>
      </c>
      <c r="EW95">
        <v>310.42</v>
      </c>
      <c r="EX95">
        <v>1.73</v>
      </c>
      <c r="EY95">
        <v>0</v>
      </c>
      <c r="FQ95">
        <v>0</v>
      </c>
      <c r="FR95">
        <f t="shared" si="95"/>
        <v>0</v>
      </c>
      <c r="FS95">
        <v>0</v>
      </c>
      <c r="FT95" t="s">
        <v>49</v>
      </c>
      <c r="FU95" t="s">
        <v>50</v>
      </c>
      <c r="FX95">
        <v>110.7</v>
      </c>
      <c r="FY95">
        <v>63.75</v>
      </c>
      <c r="GA95" t="s">
        <v>6</v>
      </c>
      <c r="GD95">
        <v>0</v>
      </c>
      <c r="GF95">
        <v>-957353104</v>
      </c>
      <c r="GG95">
        <v>1</v>
      </c>
      <c r="GH95">
        <v>1</v>
      </c>
      <c r="GI95">
        <v>-2</v>
      </c>
      <c r="GJ95">
        <v>0</v>
      </c>
      <c r="GK95">
        <f>ROUND(R95*(S12)/100,2)</f>
        <v>0</v>
      </c>
      <c r="GL95">
        <f t="shared" si="96"/>
        <v>0</v>
      </c>
      <c r="GM95">
        <f t="shared" si="97"/>
        <v>13600.64</v>
      </c>
      <c r="GN95">
        <f t="shared" si="98"/>
        <v>13600.64</v>
      </c>
      <c r="GO95">
        <f t="shared" si="99"/>
        <v>0</v>
      </c>
      <c r="GP95">
        <f t="shared" si="100"/>
        <v>0</v>
      </c>
      <c r="GR95">
        <v>0</v>
      </c>
      <c r="GS95">
        <v>3</v>
      </c>
      <c r="GT95">
        <v>0</v>
      </c>
      <c r="GU95" t="s">
        <v>6</v>
      </c>
      <c r="GV95">
        <f t="shared" si="101"/>
        <v>0</v>
      </c>
      <c r="GW95">
        <v>1</v>
      </c>
      <c r="GX95">
        <f t="shared" si="102"/>
        <v>0</v>
      </c>
      <c r="HA95">
        <v>0</v>
      </c>
      <c r="HB95">
        <v>0</v>
      </c>
      <c r="IK95">
        <v>0</v>
      </c>
    </row>
    <row r="96" spans="1:255" x14ac:dyDescent="0.2">
      <c r="A96" s="2">
        <v>18</v>
      </c>
      <c r="B96" s="2">
        <v>1</v>
      </c>
      <c r="C96" s="2">
        <v>228</v>
      </c>
      <c r="D96" s="2"/>
      <c r="E96" s="2" t="s">
        <v>178</v>
      </c>
      <c r="F96" s="2" t="s">
        <v>179</v>
      </c>
      <c r="G96" s="2" t="s">
        <v>180</v>
      </c>
      <c r="H96" s="2" t="s">
        <v>147</v>
      </c>
      <c r="I96" s="2">
        <f>I94*J96</f>
        <v>5.7941000000000003</v>
      </c>
      <c r="J96" s="2">
        <v>13.000000000000002</v>
      </c>
      <c r="K96" s="2"/>
      <c r="L96" s="2"/>
      <c r="M96" s="2"/>
      <c r="N96" s="2"/>
      <c r="O96" s="2">
        <f t="shared" ref="O96:O127" si="109">ROUND(CP96,2)</f>
        <v>88.36</v>
      </c>
      <c r="P96" s="2">
        <f t="shared" ref="P96:P127" si="110">ROUND(CQ96*I96,2)</f>
        <v>88.36</v>
      </c>
      <c r="Q96" s="2">
        <f t="shared" ref="Q96:Q127" si="111">ROUND(CR96*I96,2)</f>
        <v>0</v>
      </c>
      <c r="R96" s="2">
        <f t="shared" ref="R96:R127" si="112">ROUND(CS96*I96,2)</f>
        <v>0</v>
      </c>
      <c r="S96" s="2">
        <f t="shared" ref="S96:S127" si="113">ROUND(CT96*I96,2)</f>
        <v>0</v>
      </c>
      <c r="T96" s="2">
        <f t="shared" ref="T96:T127" si="114">ROUND(CU96*I96,2)</f>
        <v>0</v>
      </c>
      <c r="U96" s="2">
        <f t="shared" ref="U96:U127" si="115">CV96*I96</f>
        <v>0</v>
      </c>
      <c r="V96" s="2">
        <f t="shared" ref="V96:V127" si="116">CW96*I96</f>
        <v>0</v>
      </c>
      <c r="W96" s="2">
        <f t="shared" ref="W96:W127" si="117">ROUND(CX96*I96,2)</f>
        <v>0</v>
      </c>
      <c r="X96" s="2">
        <f t="shared" ref="X96:X127" si="118">ROUND(CY96,2)</f>
        <v>0</v>
      </c>
      <c r="Y96" s="2">
        <f t="shared" ref="Y96:Y127" si="119">ROUND(CZ96,2)</f>
        <v>0</v>
      </c>
      <c r="Z96" s="2"/>
      <c r="AA96" s="2">
        <v>27703374</v>
      </c>
      <c r="AB96" s="2">
        <f t="shared" ref="AB96:AB127" si="120">ROUND((AC96+AD96+AF96),6)</f>
        <v>15.25</v>
      </c>
      <c r="AC96" s="2">
        <f t="shared" si="105"/>
        <v>15.25</v>
      </c>
      <c r="AD96" s="2">
        <f t="shared" ref="AD96:AD101" si="121">ROUND((((ET96)-(EU96))+AE96),6)</f>
        <v>0</v>
      </c>
      <c r="AE96" s="2">
        <f t="shared" ref="AE96:AF101" si="122">ROUND((EU96),6)</f>
        <v>0</v>
      </c>
      <c r="AF96" s="2">
        <f t="shared" si="122"/>
        <v>0</v>
      </c>
      <c r="AG96" s="2">
        <f t="shared" ref="AG96:AG127" si="123">ROUND((AP96),6)</f>
        <v>0</v>
      </c>
      <c r="AH96" s="2">
        <f t="shared" ref="AH96:AI101" si="124">(EW96)</f>
        <v>0</v>
      </c>
      <c r="AI96" s="2">
        <f t="shared" si="124"/>
        <v>0</v>
      </c>
      <c r="AJ96" s="2">
        <f t="shared" ref="AJ96:AJ127" si="125">ROUND((AS96),6)</f>
        <v>0</v>
      </c>
      <c r="AK96" s="2">
        <v>15.25</v>
      </c>
      <c r="AL96" s="2">
        <v>15.25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111</v>
      </c>
      <c r="AU96" s="2">
        <v>64</v>
      </c>
      <c r="AV96" s="2">
        <v>1</v>
      </c>
      <c r="AW96" s="2">
        <v>1</v>
      </c>
      <c r="AX96" s="2"/>
      <c r="AY96" s="2"/>
      <c r="AZ96" s="2">
        <v>1</v>
      </c>
      <c r="BA96" s="2">
        <v>1</v>
      </c>
      <c r="BB96" s="2">
        <v>1</v>
      </c>
      <c r="BC96" s="2">
        <v>1</v>
      </c>
      <c r="BD96" s="2" t="s">
        <v>6</v>
      </c>
      <c r="BE96" s="2" t="s">
        <v>6</v>
      </c>
      <c r="BF96" s="2" t="s">
        <v>6</v>
      </c>
      <c r="BG96" s="2" t="s">
        <v>6</v>
      </c>
      <c r="BH96" s="2">
        <v>3</v>
      </c>
      <c r="BI96" s="2">
        <v>1</v>
      </c>
      <c r="BJ96" s="2" t="s">
        <v>181</v>
      </c>
      <c r="BK96" s="2"/>
      <c r="BL96" s="2"/>
      <c r="BM96" s="2">
        <v>11001</v>
      </c>
      <c r="BN96" s="2">
        <v>0</v>
      </c>
      <c r="BO96" s="2" t="s">
        <v>6</v>
      </c>
      <c r="BP96" s="2">
        <v>0</v>
      </c>
      <c r="BQ96" s="2">
        <v>2</v>
      </c>
      <c r="BR96" s="2">
        <v>0</v>
      </c>
      <c r="BS96" s="2">
        <v>1</v>
      </c>
      <c r="BT96" s="2">
        <v>1</v>
      </c>
      <c r="BU96" s="2">
        <v>1</v>
      </c>
      <c r="BV96" s="2">
        <v>1</v>
      </c>
      <c r="BW96" s="2">
        <v>1</v>
      </c>
      <c r="BX96" s="2">
        <v>1</v>
      </c>
      <c r="BY96" s="2" t="s">
        <v>6</v>
      </c>
      <c r="BZ96" s="2">
        <v>123</v>
      </c>
      <c r="CA96" s="2">
        <v>75</v>
      </c>
      <c r="CB96" s="2"/>
      <c r="CC96" s="2"/>
      <c r="CD96" s="2"/>
      <c r="CE96" s="2"/>
      <c r="CF96" s="2">
        <v>0</v>
      </c>
      <c r="CG96" s="2">
        <v>0</v>
      </c>
      <c r="CH96" s="2"/>
      <c r="CI96" s="2"/>
      <c r="CJ96" s="2"/>
      <c r="CK96" s="2"/>
      <c r="CL96" s="2"/>
      <c r="CM96" s="2">
        <v>0</v>
      </c>
      <c r="CN96" s="2" t="s">
        <v>6</v>
      </c>
      <c r="CO96" s="2">
        <v>0</v>
      </c>
      <c r="CP96" s="2">
        <f t="shared" ref="CP96:CP127" si="126">(P96+Q96+S96)</f>
        <v>88.36</v>
      </c>
      <c r="CQ96" s="2">
        <f t="shared" ref="CQ96:CQ127" si="127">AC96*BC96</f>
        <v>15.25</v>
      </c>
      <c r="CR96" s="2">
        <f t="shared" ref="CR96:CR127" si="128">AD96*BB96</f>
        <v>0</v>
      </c>
      <c r="CS96" s="2">
        <f t="shared" ref="CS96:CS127" si="129">AE96*BS96</f>
        <v>0</v>
      </c>
      <c r="CT96" s="2">
        <f t="shared" ref="CT96:CT127" si="130">AF96*BA96</f>
        <v>0</v>
      </c>
      <c r="CU96" s="2">
        <f t="shared" ref="CU96:CU127" si="131">AG96</f>
        <v>0</v>
      </c>
      <c r="CV96" s="2">
        <f t="shared" ref="CV96:CV127" si="132">AH96</f>
        <v>0</v>
      </c>
      <c r="CW96" s="2">
        <f t="shared" ref="CW96:CW127" si="133">AI96</f>
        <v>0</v>
      </c>
      <c r="CX96" s="2">
        <f t="shared" ref="CX96:CX127" si="134">AJ96</f>
        <v>0</v>
      </c>
      <c r="CY96" s="2">
        <f t="shared" ref="CY96:CY127" si="135">(((S96+R96)*AT96)/100)</f>
        <v>0</v>
      </c>
      <c r="CZ96" s="2">
        <f t="shared" ref="CZ96:CZ127" si="136">(((S96+R96)*AU96)/100)</f>
        <v>0</v>
      </c>
      <c r="DA96" s="2"/>
      <c r="DB96" s="2"/>
      <c r="DC96" s="2" t="s">
        <v>6</v>
      </c>
      <c r="DD96" s="2" t="s">
        <v>6</v>
      </c>
      <c r="DE96" s="2" t="s">
        <v>6</v>
      </c>
      <c r="DF96" s="2" t="s">
        <v>6</v>
      </c>
      <c r="DG96" s="2" t="s">
        <v>6</v>
      </c>
      <c r="DH96" s="2" t="s">
        <v>6</v>
      </c>
      <c r="DI96" s="2" t="s">
        <v>6</v>
      </c>
      <c r="DJ96" s="2" t="s">
        <v>6</v>
      </c>
      <c r="DK96" s="2" t="s">
        <v>6</v>
      </c>
      <c r="DL96" s="2" t="s">
        <v>6</v>
      </c>
      <c r="DM96" s="2" t="s">
        <v>6</v>
      </c>
      <c r="DN96" s="2">
        <v>0</v>
      </c>
      <c r="DO96" s="2">
        <v>0</v>
      </c>
      <c r="DP96" s="2">
        <v>1</v>
      </c>
      <c r="DQ96" s="2">
        <v>1</v>
      </c>
      <c r="DR96" s="2"/>
      <c r="DS96" s="2"/>
      <c r="DT96" s="2"/>
      <c r="DU96" s="2">
        <v>1009</v>
      </c>
      <c r="DV96" s="2" t="s">
        <v>147</v>
      </c>
      <c r="DW96" s="2" t="s">
        <v>147</v>
      </c>
      <c r="DX96" s="2">
        <v>1</v>
      </c>
      <c r="DY96" s="2"/>
      <c r="DZ96" s="2"/>
      <c r="EA96" s="2"/>
      <c r="EB96" s="2"/>
      <c r="EC96" s="2"/>
      <c r="ED96" s="2"/>
      <c r="EE96" s="2">
        <v>27029024</v>
      </c>
      <c r="EF96" s="2">
        <v>2</v>
      </c>
      <c r="EG96" s="2" t="s">
        <v>16</v>
      </c>
      <c r="EH96" s="2">
        <v>0</v>
      </c>
      <c r="EI96" s="2" t="s">
        <v>6</v>
      </c>
      <c r="EJ96" s="2">
        <v>1</v>
      </c>
      <c r="EK96" s="2">
        <v>11001</v>
      </c>
      <c r="EL96" s="2" t="s">
        <v>24</v>
      </c>
      <c r="EM96" s="2" t="s">
        <v>177</v>
      </c>
      <c r="EN96" s="2"/>
      <c r="EO96" s="2" t="s">
        <v>6</v>
      </c>
      <c r="EP96" s="2"/>
      <c r="EQ96" s="2">
        <v>0</v>
      </c>
      <c r="ER96" s="2">
        <v>15.25</v>
      </c>
      <c r="ES96" s="2">
        <v>15.25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/>
      <c r="EZ96" s="2"/>
      <c r="FA96" s="2"/>
      <c r="FB96" s="2"/>
      <c r="FC96" s="2"/>
      <c r="FD96" s="2"/>
      <c r="FE96" s="2"/>
      <c r="FF96" s="2"/>
      <c r="FG96" s="2"/>
      <c r="FH96" s="2"/>
      <c r="FI96" s="2"/>
      <c r="FJ96" s="2"/>
      <c r="FK96" s="2"/>
      <c r="FL96" s="2"/>
      <c r="FM96" s="2"/>
      <c r="FN96" s="2"/>
      <c r="FO96" s="2"/>
      <c r="FP96" s="2"/>
      <c r="FQ96" s="2">
        <v>0</v>
      </c>
      <c r="FR96" s="2">
        <f t="shared" ref="FR96:FR127" si="137">ROUND(IF(AND(BH96=3,BI96=3),P96,0),2)</f>
        <v>0</v>
      </c>
      <c r="FS96" s="2">
        <v>0</v>
      </c>
      <c r="FT96" s="2" t="s">
        <v>49</v>
      </c>
      <c r="FU96" s="2" t="s">
        <v>50</v>
      </c>
      <c r="FV96" s="2"/>
      <c r="FW96" s="2"/>
      <c r="FX96" s="2">
        <v>110.7</v>
      </c>
      <c r="FY96" s="2">
        <v>63.75</v>
      </c>
      <c r="FZ96" s="2"/>
      <c r="GA96" s="2" t="s">
        <v>6</v>
      </c>
      <c r="GB96" s="2"/>
      <c r="GC96" s="2"/>
      <c r="GD96" s="2">
        <v>0</v>
      </c>
      <c r="GE96" s="2"/>
      <c r="GF96" s="2">
        <v>-2072635752</v>
      </c>
      <c r="GG96" s="2">
        <v>2</v>
      </c>
      <c r="GH96" s="2">
        <v>1</v>
      </c>
      <c r="GI96" s="2">
        <v>-2</v>
      </c>
      <c r="GJ96" s="2">
        <v>0</v>
      </c>
      <c r="GK96" s="2">
        <f>ROUND(R96*(R12)/100,2)</f>
        <v>0</v>
      </c>
      <c r="GL96" s="2">
        <f t="shared" ref="GL96:GL127" si="138">ROUND(IF(AND(BH96=3,BI96=3,FS96&lt;&gt;0),P96,0),2)</f>
        <v>0</v>
      </c>
      <c r="GM96" s="2">
        <f t="shared" ref="GM96:GM127" si="139">ROUND(O96+X96+Y96+GK96,2)+GX96</f>
        <v>88.36</v>
      </c>
      <c r="GN96" s="2">
        <f t="shared" ref="GN96:GN127" si="140">IF(OR(BI96=0,BI96=1),ROUND(O96+X96+Y96+GK96,2),0)</f>
        <v>88.36</v>
      </c>
      <c r="GO96" s="2">
        <f t="shared" ref="GO96:GO127" si="141">IF(BI96=2,ROUND(O96+X96+Y96+GK96,2),0)</f>
        <v>0</v>
      </c>
      <c r="GP96" s="2">
        <f t="shared" ref="GP96:GP127" si="142">IF(BI96=4,ROUND(O96+X96+Y96+GK96,2)+GX96,0)</f>
        <v>0</v>
      </c>
      <c r="GQ96" s="2"/>
      <c r="GR96" s="2">
        <v>0</v>
      </c>
      <c r="GS96" s="2">
        <v>3</v>
      </c>
      <c r="GT96" s="2">
        <v>0</v>
      </c>
      <c r="GU96" s="2" t="s">
        <v>6</v>
      </c>
      <c r="GV96" s="2">
        <f t="shared" ref="GV96:GV127" si="143">ROUND(GT96,6)</f>
        <v>0</v>
      </c>
      <c r="GW96" s="2">
        <v>1</v>
      </c>
      <c r="GX96" s="2">
        <f t="shared" ref="GX96:GX127" si="144">ROUND(GV96*GW96*I96,2)</f>
        <v>0</v>
      </c>
      <c r="GY96" s="2"/>
      <c r="GZ96" s="2"/>
      <c r="HA96" s="2">
        <v>0</v>
      </c>
      <c r="HB96" s="2">
        <v>0</v>
      </c>
      <c r="HC96" s="2"/>
      <c r="HD96" s="2"/>
      <c r="HE96" s="2"/>
      <c r="HF96" s="2"/>
      <c r="HG96" s="2"/>
      <c r="HH96" s="2"/>
      <c r="HI96" s="2"/>
      <c r="HJ96" s="2"/>
      <c r="HK96" s="2"/>
      <c r="HL96" s="2"/>
      <c r="HM96" s="2"/>
      <c r="HN96" s="2"/>
      <c r="HO96" s="2"/>
      <c r="HP96" s="2"/>
      <c r="HQ96" s="2"/>
      <c r="HR96" s="2"/>
      <c r="HS96" s="2"/>
      <c r="HT96" s="2"/>
      <c r="HU96" s="2"/>
      <c r="HV96" s="2"/>
      <c r="HW96" s="2"/>
      <c r="HX96" s="2"/>
      <c r="HY96" s="2"/>
      <c r="HZ96" s="2"/>
      <c r="IA96" s="2"/>
      <c r="IB96" s="2"/>
      <c r="IC96" s="2"/>
      <c r="ID96" s="2"/>
      <c r="IE96" s="2"/>
      <c r="IF96" s="2"/>
      <c r="IG96" s="2"/>
      <c r="IH96" s="2"/>
      <c r="II96" s="2"/>
      <c r="IJ96" s="2"/>
      <c r="IK96" s="2">
        <v>0</v>
      </c>
      <c r="IL96" s="2"/>
      <c r="IM96" s="2"/>
      <c r="IN96" s="2"/>
      <c r="IO96" s="2"/>
      <c r="IP96" s="2"/>
      <c r="IQ96" s="2"/>
      <c r="IR96" s="2"/>
      <c r="IS96" s="2"/>
      <c r="IT96" s="2"/>
      <c r="IU96" s="2"/>
    </row>
    <row r="97" spans="1:255" x14ac:dyDescent="0.2">
      <c r="A97">
        <v>18</v>
      </c>
      <c r="B97">
        <v>1</v>
      </c>
      <c r="C97">
        <v>240</v>
      </c>
      <c r="E97" t="s">
        <v>178</v>
      </c>
      <c r="F97" t="s">
        <v>179</v>
      </c>
      <c r="G97" t="s">
        <v>180</v>
      </c>
      <c r="H97" t="s">
        <v>147</v>
      </c>
      <c r="I97">
        <f>I95*J97</f>
        <v>5.7941000000000003</v>
      </c>
      <c r="J97">
        <v>13.000000000000002</v>
      </c>
      <c r="O97">
        <f t="shared" si="109"/>
        <v>88.36</v>
      </c>
      <c r="P97">
        <f t="shared" si="110"/>
        <v>88.36</v>
      </c>
      <c r="Q97">
        <f t="shared" si="111"/>
        <v>0</v>
      </c>
      <c r="R97">
        <f t="shared" si="112"/>
        <v>0</v>
      </c>
      <c r="S97">
        <f t="shared" si="113"/>
        <v>0</v>
      </c>
      <c r="T97">
        <f t="shared" si="114"/>
        <v>0</v>
      </c>
      <c r="U97">
        <f t="shared" si="115"/>
        <v>0</v>
      </c>
      <c r="V97">
        <f t="shared" si="116"/>
        <v>0</v>
      </c>
      <c r="W97">
        <f t="shared" si="117"/>
        <v>0</v>
      </c>
      <c r="X97">
        <f t="shared" si="118"/>
        <v>0</v>
      </c>
      <c r="Y97">
        <f t="shared" si="119"/>
        <v>0</v>
      </c>
      <c r="AA97">
        <v>27703388</v>
      </c>
      <c r="AB97">
        <f t="shared" si="120"/>
        <v>15.25</v>
      </c>
      <c r="AC97">
        <f t="shared" si="105"/>
        <v>15.25</v>
      </c>
      <c r="AD97">
        <f t="shared" si="121"/>
        <v>0</v>
      </c>
      <c r="AE97">
        <f t="shared" si="122"/>
        <v>0</v>
      </c>
      <c r="AF97">
        <f t="shared" si="122"/>
        <v>0</v>
      </c>
      <c r="AG97">
        <f t="shared" si="123"/>
        <v>0</v>
      </c>
      <c r="AH97">
        <f t="shared" si="124"/>
        <v>0</v>
      </c>
      <c r="AI97">
        <f t="shared" si="124"/>
        <v>0</v>
      </c>
      <c r="AJ97">
        <f t="shared" si="125"/>
        <v>0</v>
      </c>
      <c r="AK97">
        <v>15.25</v>
      </c>
      <c r="AL97">
        <v>15.25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111</v>
      </c>
      <c r="AU97">
        <v>64</v>
      </c>
      <c r="AV97">
        <v>1</v>
      </c>
      <c r="AW97">
        <v>1</v>
      </c>
      <c r="AZ97">
        <v>1</v>
      </c>
      <c r="BA97">
        <v>1</v>
      </c>
      <c r="BB97">
        <v>1</v>
      </c>
      <c r="BC97">
        <v>1</v>
      </c>
      <c r="BD97" t="s">
        <v>6</v>
      </c>
      <c r="BE97" t="s">
        <v>6</v>
      </c>
      <c r="BF97" t="s">
        <v>6</v>
      </c>
      <c r="BG97" t="s">
        <v>6</v>
      </c>
      <c r="BH97">
        <v>3</v>
      </c>
      <c r="BI97">
        <v>1</v>
      </c>
      <c r="BJ97" t="s">
        <v>181</v>
      </c>
      <c r="BM97">
        <v>11001</v>
      </c>
      <c r="BN97">
        <v>0</v>
      </c>
      <c r="BO97" t="s">
        <v>6</v>
      </c>
      <c r="BP97">
        <v>0</v>
      </c>
      <c r="BQ97">
        <v>2</v>
      </c>
      <c r="BR97">
        <v>0</v>
      </c>
      <c r="BS97">
        <v>1</v>
      </c>
      <c r="BT97">
        <v>1</v>
      </c>
      <c r="BU97">
        <v>1</v>
      </c>
      <c r="BV97">
        <v>1</v>
      </c>
      <c r="BW97">
        <v>1</v>
      </c>
      <c r="BX97">
        <v>1</v>
      </c>
      <c r="BY97" t="s">
        <v>6</v>
      </c>
      <c r="BZ97">
        <v>123</v>
      </c>
      <c r="CA97">
        <v>75</v>
      </c>
      <c r="CF97">
        <v>0</v>
      </c>
      <c r="CG97">
        <v>0</v>
      </c>
      <c r="CM97">
        <v>0</v>
      </c>
      <c r="CN97" t="s">
        <v>6</v>
      </c>
      <c r="CO97">
        <v>0</v>
      </c>
      <c r="CP97">
        <f t="shared" si="126"/>
        <v>88.36</v>
      </c>
      <c r="CQ97">
        <f t="shared" si="127"/>
        <v>15.25</v>
      </c>
      <c r="CR97">
        <f t="shared" si="128"/>
        <v>0</v>
      </c>
      <c r="CS97">
        <f t="shared" si="129"/>
        <v>0</v>
      </c>
      <c r="CT97">
        <f t="shared" si="130"/>
        <v>0</v>
      </c>
      <c r="CU97">
        <f t="shared" si="131"/>
        <v>0</v>
      </c>
      <c r="CV97">
        <f t="shared" si="132"/>
        <v>0</v>
      </c>
      <c r="CW97">
        <f t="shared" si="133"/>
        <v>0</v>
      </c>
      <c r="CX97">
        <f t="shared" si="134"/>
        <v>0</v>
      </c>
      <c r="CY97">
        <f t="shared" si="135"/>
        <v>0</v>
      </c>
      <c r="CZ97">
        <f t="shared" si="136"/>
        <v>0</v>
      </c>
      <c r="DC97" t="s">
        <v>6</v>
      </c>
      <c r="DD97" t="s">
        <v>6</v>
      </c>
      <c r="DE97" t="s">
        <v>6</v>
      </c>
      <c r="DF97" t="s">
        <v>6</v>
      </c>
      <c r="DG97" t="s">
        <v>6</v>
      </c>
      <c r="DH97" t="s">
        <v>6</v>
      </c>
      <c r="DI97" t="s">
        <v>6</v>
      </c>
      <c r="DJ97" t="s">
        <v>6</v>
      </c>
      <c r="DK97" t="s">
        <v>6</v>
      </c>
      <c r="DL97" t="s">
        <v>6</v>
      </c>
      <c r="DM97" t="s">
        <v>6</v>
      </c>
      <c r="DN97">
        <v>0</v>
      </c>
      <c r="DO97">
        <v>0</v>
      </c>
      <c r="DP97">
        <v>1</v>
      </c>
      <c r="DQ97">
        <v>1</v>
      </c>
      <c r="DU97">
        <v>1009</v>
      </c>
      <c r="DV97" t="s">
        <v>147</v>
      </c>
      <c r="DW97" t="s">
        <v>147</v>
      </c>
      <c r="DX97">
        <v>1</v>
      </c>
      <c r="EE97">
        <v>27029024</v>
      </c>
      <c r="EF97">
        <v>2</v>
      </c>
      <c r="EG97" t="s">
        <v>16</v>
      </c>
      <c r="EH97">
        <v>0</v>
      </c>
      <c r="EI97" t="s">
        <v>6</v>
      </c>
      <c r="EJ97">
        <v>1</v>
      </c>
      <c r="EK97">
        <v>11001</v>
      </c>
      <c r="EL97" t="s">
        <v>24</v>
      </c>
      <c r="EM97" t="s">
        <v>177</v>
      </c>
      <c r="EO97" t="s">
        <v>6</v>
      </c>
      <c r="EQ97">
        <v>0</v>
      </c>
      <c r="ER97">
        <v>15.25</v>
      </c>
      <c r="ES97">
        <v>15.25</v>
      </c>
      <c r="ET97">
        <v>0</v>
      </c>
      <c r="EU97">
        <v>0</v>
      </c>
      <c r="EV97">
        <v>0</v>
      </c>
      <c r="EW97">
        <v>0</v>
      </c>
      <c r="EX97">
        <v>0</v>
      </c>
      <c r="FQ97">
        <v>0</v>
      </c>
      <c r="FR97">
        <f t="shared" si="137"/>
        <v>0</v>
      </c>
      <c r="FS97">
        <v>0</v>
      </c>
      <c r="FT97" t="s">
        <v>49</v>
      </c>
      <c r="FU97" t="s">
        <v>50</v>
      </c>
      <c r="FX97">
        <v>110.7</v>
      </c>
      <c r="FY97">
        <v>63.75</v>
      </c>
      <c r="GA97" t="s">
        <v>6</v>
      </c>
      <c r="GD97">
        <v>0</v>
      </c>
      <c r="GF97">
        <v>-2072635752</v>
      </c>
      <c r="GG97">
        <v>1</v>
      </c>
      <c r="GH97">
        <v>1</v>
      </c>
      <c r="GI97">
        <v>-2</v>
      </c>
      <c r="GJ97">
        <v>0</v>
      </c>
      <c r="GK97">
        <f>ROUND(R97*(S12)/100,2)</f>
        <v>0</v>
      </c>
      <c r="GL97">
        <f t="shared" si="138"/>
        <v>0</v>
      </c>
      <c r="GM97">
        <f t="shared" si="139"/>
        <v>88.36</v>
      </c>
      <c r="GN97">
        <f t="shared" si="140"/>
        <v>88.36</v>
      </c>
      <c r="GO97">
        <f t="shared" si="141"/>
        <v>0</v>
      </c>
      <c r="GP97">
        <f t="shared" si="142"/>
        <v>0</v>
      </c>
      <c r="GR97">
        <v>0</v>
      </c>
      <c r="GS97">
        <v>3</v>
      </c>
      <c r="GT97">
        <v>0</v>
      </c>
      <c r="GU97" t="s">
        <v>6</v>
      </c>
      <c r="GV97">
        <f t="shared" si="143"/>
        <v>0</v>
      </c>
      <c r="GW97">
        <v>1</v>
      </c>
      <c r="GX97">
        <f t="shared" si="144"/>
        <v>0</v>
      </c>
      <c r="HA97">
        <v>0</v>
      </c>
      <c r="HB97">
        <v>0</v>
      </c>
      <c r="IK97">
        <v>0</v>
      </c>
    </row>
    <row r="98" spans="1:255" x14ac:dyDescent="0.2">
      <c r="A98" s="2">
        <v>18</v>
      </c>
      <c r="B98" s="2">
        <v>1</v>
      </c>
      <c r="C98" s="2">
        <v>225</v>
      </c>
      <c r="D98" s="2"/>
      <c r="E98" s="2" t="s">
        <v>182</v>
      </c>
      <c r="F98" s="2" t="s">
        <v>183</v>
      </c>
      <c r="G98" s="2" t="s">
        <v>184</v>
      </c>
      <c r="H98" s="2" t="s">
        <v>54</v>
      </c>
      <c r="I98" s="2">
        <f>I94*J98</f>
        <v>-45.461399999999998</v>
      </c>
      <c r="J98" s="2">
        <v>-102</v>
      </c>
      <c r="K98" s="2"/>
      <c r="L98" s="2"/>
      <c r="M98" s="2"/>
      <c r="N98" s="2"/>
      <c r="O98" s="2">
        <f t="shared" si="109"/>
        <v>-6385.05</v>
      </c>
      <c r="P98" s="2">
        <f t="shared" si="110"/>
        <v>-6385.05</v>
      </c>
      <c r="Q98" s="2">
        <f t="shared" si="111"/>
        <v>0</v>
      </c>
      <c r="R98" s="2">
        <f t="shared" si="112"/>
        <v>0</v>
      </c>
      <c r="S98" s="2">
        <f t="shared" si="113"/>
        <v>0</v>
      </c>
      <c r="T98" s="2">
        <f t="shared" si="114"/>
        <v>0</v>
      </c>
      <c r="U98" s="2">
        <f t="shared" si="115"/>
        <v>0</v>
      </c>
      <c r="V98" s="2">
        <f t="shared" si="116"/>
        <v>0</v>
      </c>
      <c r="W98" s="2">
        <f t="shared" si="117"/>
        <v>0</v>
      </c>
      <c r="X98" s="2">
        <f t="shared" si="118"/>
        <v>0</v>
      </c>
      <c r="Y98" s="2">
        <f t="shared" si="119"/>
        <v>0</v>
      </c>
      <c r="Z98" s="2"/>
      <c r="AA98" s="2">
        <v>27703374</v>
      </c>
      <c r="AB98" s="2">
        <f t="shared" si="120"/>
        <v>140.44999999999999</v>
      </c>
      <c r="AC98" s="2">
        <f t="shared" si="105"/>
        <v>140.44999999999999</v>
      </c>
      <c r="AD98" s="2">
        <f t="shared" si="121"/>
        <v>0</v>
      </c>
      <c r="AE98" s="2">
        <f t="shared" si="122"/>
        <v>0</v>
      </c>
      <c r="AF98" s="2">
        <f t="shared" si="122"/>
        <v>0</v>
      </c>
      <c r="AG98" s="2">
        <f t="shared" si="123"/>
        <v>0</v>
      </c>
      <c r="AH98" s="2">
        <f t="shared" si="124"/>
        <v>0</v>
      </c>
      <c r="AI98" s="2">
        <f t="shared" si="124"/>
        <v>0</v>
      </c>
      <c r="AJ98" s="2">
        <f t="shared" si="125"/>
        <v>0</v>
      </c>
      <c r="AK98" s="2">
        <v>140.44999999999999</v>
      </c>
      <c r="AL98" s="2">
        <v>140.44999999999999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111</v>
      </c>
      <c r="AU98" s="2">
        <v>64</v>
      </c>
      <c r="AV98" s="2">
        <v>1</v>
      </c>
      <c r="AW98" s="2">
        <v>1</v>
      </c>
      <c r="AX98" s="2"/>
      <c r="AY98" s="2"/>
      <c r="AZ98" s="2">
        <v>1</v>
      </c>
      <c r="BA98" s="2">
        <v>1</v>
      </c>
      <c r="BB98" s="2">
        <v>1</v>
      </c>
      <c r="BC98" s="2">
        <v>1</v>
      </c>
      <c r="BD98" s="2" t="s">
        <v>6</v>
      </c>
      <c r="BE98" s="2" t="s">
        <v>6</v>
      </c>
      <c r="BF98" s="2" t="s">
        <v>6</v>
      </c>
      <c r="BG98" s="2" t="s">
        <v>6</v>
      </c>
      <c r="BH98" s="2">
        <v>3</v>
      </c>
      <c r="BI98" s="2">
        <v>1</v>
      </c>
      <c r="BJ98" s="2" t="s">
        <v>185</v>
      </c>
      <c r="BK98" s="2"/>
      <c r="BL98" s="2"/>
      <c r="BM98" s="2">
        <v>11001</v>
      </c>
      <c r="BN98" s="2">
        <v>0</v>
      </c>
      <c r="BO98" s="2" t="s">
        <v>6</v>
      </c>
      <c r="BP98" s="2">
        <v>0</v>
      </c>
      <c r="BQ98" s="2">
        <v>2</v>
      </c>
      <c r="BR98" s="2">
        <v>1</v>
      </c>
      <c r="BS98" s="2">
        <v>1</v>
      </c>
      <c r="BT98" s="2">
        <v>1</v>
      </c>
      <c r="BU98" s="2">
        <v>1</v>
      </c>
      <c r="BV98" s="2">
        <v>1</v>
      </c>
      <c r="BW98" s="2">
        <v>1</v>
      </c>
      <c r="BX98" s="2">
        <v>1</v>
      </c>
      <c r="BY98" s="2" t="s">
        <v>6</v>
      </c>
      <c r="BZ98" s="2">
        <v>123</v>
      </c>
      <c r="CA98" s="2">
        <v>75</v>
      </c>
      <c r="CB98" s="2"/>
      <c r="CC98" s="2"/>
      <c r="CD98" s="2"/>
      <c r="CE98" s="2"/>
      <c r="CF98" s="2">
        <v>0</v>
      </c>
      <c r="CG98" s="2">
        <v>0</v>
      </c>
      <c r="CH98" s="2"/>
      <c r="CI98" s="2"/>
      <c r="CJ98" s="2"/>
      <c r="CK98" s="2"/>
      <c r="CL98" s="2"/>
      <c r="CM98" s="2">
        <v>0</v>
      </c>
      <c r="CN98" s="2" t="s">
        <v>6</v>
      </c>
      <c r="CO98" s="2">
        <v>0</v>
      </c>
      <c r="CP98" s="2">
        <f t="shared" si="126"/>
        <v>-6385.05</v>
      </c>
      <c r="CQ98" s="2">
        <f t="shared" si="127"/>
        <v>140.44999999999999</v>
      </c>
      <c r="CR98" s="2">
        <f t="shared" si="128"/>
        <v>0</v>
      </c>
      <c r="CS98" s="2">
        <f t="shared" si="129"/>
        <v>0</v>
      </c>
      <c r="CT98" s="2">
        <f t="shared" si="130"/>
        <v>0</v>
      </c>
      <c r="CU98" s="2">
        <f t="shared" si="131"/>
        <v>0</v>
      </c>
      <c r="CV98" s="2">
        <f t="shared" si="132"/>
        <v>0</v>
      </c>
      <c r="CW98" s="2">
        <f t="shared" si="133"/>
        <v>0</v>
      </c>
      <c r="CX98" s="2">
        <f t="shared" si="134"/>
        <v>0</v>
      </c>
      <c r="CY98" s="2">
        <f t="shared" si="135"/>
        <v>0</v>
      </c>
      <c r="CZ98" s="2">
        <f t="shared" si="136"/>
        <v>0</v>
      </c>
      <c r="DA98" s="2"/>
      <c r="DB98" s="2"/>
      <c r="DC98" s="2" t="s">
        <v>6</v>
      </c>
      <c r="DD98" s="2" t="s">
        <v>6</v>
      </c>
      <c r="DE98" s="2" t="s">
        <v>6</v>
      </c>
      <c r="DF98" s="2" t="s">
        <v>6</v>
      </c>
      <c r="DG98" s="2" t="s">
        <v>6</v>
      </c>
      <c r="DH98" s="2" t="s">
        <v>6</v>
      </c>
      <c r="DI98" s="2" t="s">
        <v>6</v>
      </c>
      <c r="DJ98" s="2" t="s">
        <v>6</v>
      </c>
      <c r="DK98" s="2" t="s">
        <v>6</v>
      </c>
      <c r="DL98" s="2" t="s">
        <v>6</v>
      </c>
      <c r="DM98" s="2" t="s">
        <v>6</v>
      </c>
      <c r="DN98" s="2">
        <v>0</v>
      </c>
      <c r="DO98" s="2">
        <v>0</v>
      </c>
      <c r="DP98" s="2">
        <v>1</v>
      </c>
      <c r="DQ98" s="2">
        <v>1</v>
      </c>
      <c r="DR98" s="2"/>
      <c r="DS98" s="2"/>
      <c r="DT98" s="2"/>
      <c r="DU98" s="2">
        <v>1005</v>
      </c>
      <c r="DV98" s="2" t="s">
        <v>54</v>
      </c>
      <c r="DW98" s="2" t="s">
        <v>54</v>
      </c>
      <c r="DX98" s="2">
        <v>1</v>
      </c>
      <c r="DY98" s="2"/>
      <c r="DZ98" s="2"/>
      <c r="EA98" s="2"/>
      <c r="EB98" s="2"/>
      <c r="EC98" s="2"/>
      <c r="ED98" s="2"/>
      <c r="EE98" s="2">
        <v>27029024</v>
      </c>
      <c r="EF98" s="2">
        <v>2</v>
      </c>
      <c r="EG98" s="2" t="s">
        <v>16</v>
      </c>
      <c r="EH98" s="2">
        <v>0</v>
      </c>
      <c r="EI98" s="2" t="s">
        <v>6</v>
      </c>
      <c r="EJ98" s="2">
        <v>1</v>
      </c>
      <c r="EK98" s="2">
        <v>11001</v>
      </c>
      <c r="EL98" s="2" t="s">
        <v>24</v>
      </c>
      <c r="EM98" s="2" t="s">
        <v>177</v>
      </c>
      <c r="EN98" s="2"/>
      <c r="EO98" s="2" t="s">
        <v>6</v>
      </c>
      <c r="EP98" s="2"/>
      <c r="EQ98" s="2">
        <v>0</v>
      </c>
      <c r="ER98" s="2">
        <v>140.44999999999999</v>
      </c>
      <c r="ES98" s="2">
        <v>140.44999999999999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/>
      <c r="EZ98" s="2"/>
      <c r="FA98" s="2"/>
      <c r="FB98" s="2"/>
      <c r="FC98" s="2"/>
      <c r="FD98" s="2"/>
      <c r="FE98" s="2"/>
      <c r="FF98" s="2"/>
      <c r="FG98" s="2"/>
      <c r="FH98" s="2"/>
      <c r="FI98" s="2"/>
      <c r="FJ98" s="2"/>
      <c r="FK98" s="2"/>
      <c r="FL98" s="2"/>
      <c r="FM98" s="2"/>
      <c r="FN98" s="2"/>
      <c r="FO98" s="2"/>
      <c r="FP98" s="2"/>
      <c r="FQ98" s="2">
        <v>0</v>
      </c>
      <c r="FR98" s="2">
        <f t="shared" si="137"/>
        <v>0</v>
      </c>
      <c r="FS98" s="2">
        <v>0</v>
      </c>
      <c r="FT98" s="2" t="s">
        <v>49</v>
      </c>
      <c r="FU98" s="2" t="s">
        <v>50</v>
      </c>
      <c r="FV98" s="2"/>
      <c r="FW98" s="2"/>
      <c r="FX98" s="2">
        <v>110.7</v>
      </c>
      <c r="FY98" s="2">
        <v>63.75</v>
      </c>
      <c r="FZ98" s="2"/>
      <c r="GA98" s="2" t="s">
        <v>6</v>
      </c>
      <c r="GB98" s="2"/>
      <c r="GC98" s="2"/>
      <c r="GD98" s="2">
        <v>0</v>
      </c>
      <c r="GE98" s="2"/>
      <c r="GF98" s="2">
        <v>2046761779</v>
      </c>
      <c r="GG98" s="2">
        <v>2</v>
      </c>
      <c r="GH98" s="2">
        <v>1</v>
      </c>
      <c r="GI98" s="2">
        <v>-2</v>
      </c>
      <c r="GJ98" s="2">
        <v>0</v>
      </c>
      <c r="GK98" s="2">
        <f>ROUND(R98*(R12)/100,2)</f>
        <v>0</v>
      </c>
      <c r="GL98" s="2">
        <f t="shared" si="138"/>
        <v>0</v>
      </c>
      <c r="GM98" s="2">
        <f t="shared" si="139"/>
        <v>-6385.05</v>
      </c>
      <c r="GN98" s="2">
        <f t="shared" si="140"/>
        <v>-6385.05</v>
      </c>
      <c r="GO98" s="2">
        <f t="shared" si="141"/>
        <v>0</v>
      </c>
      <c r="GP98" s="2">
        <f t="shared" si="142"/>
        <v>0</v>
      </c>
      <c r="GQ98" s="2"/>
      <c r="GR98" s="2">
        <v>0</v>
      </c>
      <c r="GS98" s="2">
        <v>3</v>
      </c>
      <c r="GT98" s="2">
        <v>0</v>
      </c>
      <c r="GU98" s="2" t="s">
        <v>6</v>
      </c>
      <c r="GV98" s="2">
        <f t="shared" si="143"/>
        <v>0</v>
      </c>
      <c r="GW98" s="2">
        <v>1</v>
      </c>
      <c r="GX98" s="2">
        <f t="shared" si="144"/>
        <v>0</v>
      </c>
      <c r="GY98" s="2"/>
      <c r="GZ98" s="2"/>
      <c r="HA98" s="2">
        <v>0</v>
      </c>
      <c r="HB98" s="2">
        <v>0</v>
      </c>
      <c r="HC98" s="2"/>
      <c r="HD98" s="2"/>
      <c r="HE98" s="2"/>
      <c r="HF98" s="2"/>
      <c r="HG98" s="2"/>
      <c r="HH98" s="2"/>
      <c r="HI98" s="2"/>
      <c r="HJ98" s="2"/>
      <c r="HK98" s="2"/>
      <c r="HL98" s="2"/>
      <c r="HM98" s="2"/>
      <c r="HN98" s="2"/>
      <c r="HO98" s="2"/>
      <c r="HP98" s="2"/>
      <c r="HQ98" s="2"/>
      <c r="HR98" s="2"/>
      <c r="HS98" s="2"/>
      <c r="HT98" s="2"/>
      <c r="HU98" s="2"/>
      <c r="HV98" s="2"/>
      <c r="HW98" s="2"/>
      <c r="HX98" s="2"/>
      <c r="HY98" s="2"/>
      <c r="HZ98" s="2"/>
      <c r="IA98" s="2"/>
      <c r="IB98" s="2"/>
      <c r="IC98" s="2"/>
      <c r="ID98" s="2"/>
      <c r="IE98" s="2"/>
      <c r="IF98" s="2"/>
      <c r="IG98" s="2"/>
      <c r="IH98" s="2"/>
      <c r="II98" s="2"/>
      <c r="IJ98" s="2"/>
      <c r="IK98" s="2">
        <v>0</v>
      </c>
      <c r="IL98" s="2"/>
      <c r="IM98" s="2"/>
      <c r="IN98" s="2"/>
      <c r="IO98" s="2"/>
      <c r="IP98" s="2"/>
      <c r="IQ98" s="2"/>
      <c r="IR98" s="2"/>
      <c r="IS98" s="2"/>
      <c r="IT98" s="2"/>
      <c r="IU98" s="2"/>
    </row>
    <row r="99" spans="1:255" x14ac:dyDescent="0.2">
      <c r="A99">
        <v>18</v>
      </c>
      <c r="B99">
        <v>1</v>
      </c>
      <c r="C99">
        <v>237</v>
      </c>
      <c r="E99" t="s">
        <v>182</v>
      </c>
      <c r="F99" t="s">
        <v>183</v>
      </c>
      <c r="G99" t="s">
        <v>184</v>
      </c>
      <c r="H99" t="s">
        <v>54</v>
      </c>
      <c r="I99">
        <f>I95*J99</f>
        <v>-45.461399999999998</v>
      </c>
      <c r="J99">
        <v>-102</v>
      </c>
      <c r="O99">
        <f t="shared" si="109"/>
        <v>-6385.05</v>
      </c>
      <c r="P99">
        <f t="shared" si="110"/>
        <v>-6385.05</v>
      </c>
      <c r="Q99">
        <f t="shared" si="111"/>
        <v>0</v>
      </c>
      <c r="R99">
        <f t="shared" si="112"/>
        <v>0</v>
      </c>
      <c r="S99">
        <f t="shared" si="113"/>
        <v>0</v>
      </c>
      <c r="T99">
        <f t="shared" si="114"/>
        <v>0</v>
      </c>
      <c r="U99">
        <f t="shared" si="115"/>
        <v>0</v>
      </c>
      <c r="V99">
        <f t="shared" si="116"/>
        <v>0</v>
      </c>
      <c r="W99">
        <f t="shared" si="117"/>
        <v>0</v>
      </c>
      <c r="X99">
        <f t="shared" si="118"/>
        <v>0</v>
      </c>
      <c r="Y99">
        <f t="shared" si="119"/>
        <v>0</v>
      </c>
      <c r="AA99">
        <v>27703388</v>
      </c>
      <c r="AB99">
        <f t="shared" si="120"/>
        <v>140.44999999999999</v>
      </c>
      <c r="AC99">
        <f t="shared" si="105"/>
        <v>140.44999999999999</v>
      </c>
      <c r="AD99">
        <f t="shared" si="121"/>
        <v>0</v>
      </c>
      <c r="AE99">
        <f t="shared" si="122"/>
        <v>0</v>
      </c>
      <c r="AF99">
        <f t="shared" si="122"/>
        <v>0</v>
      </c>
      <c r="AG99">
        <f t="shared" si="123"/>
        <v>0</v>
      </c>
      <c r="AH99">
        <f t="shared" si="124"/>
        <v>0</v>
      </c>
      <c r="AI99">
        <f t="shared" si="124"/>
        <v>0</v>
      </c>
      <c r="AJ99">
        <f t="shared" si="125"/>
        <v>0</v>
      </c>
      <c r="AK99">
        <v>140.44999999999999</v>
      </c>
      <c r="AL99">
        <v>140.44999999999999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111</v>
      </c>
      <c r="AU99">
        <v>64</v>
      </c>
      <c r="AV99">
        <v>1</v>
      </c>
      <c r="AW99">
        <v>1</v>
      </c>
      <c r="AZ99">
        <v>1</v>
      </c>
      <c r="BA99">
        <v>1</v>
      </c>
      <c r="BB99">
        <v>1</v>
      </c>
      <c r="BC99">
        <v>1</v>
      </c>
      <c r="BD99" t="s">
        <v>6</v>
      </c>
      <c r="BE99" t="s">
        <v>6</v>
      </c>
      <c r="BF99" t="s">
        <v>6</v>
      </c>
      <c r="BG99" t="s">
        <v>6</v>
      </c>
      <c r="BH99">
        <v>3</v>
      </c>
      <c r="BI99">
        <v>1</v>
      </c>
      <c r="BJ99" t="s">
        <v>185</v>
      </c>
      <c r="BM99">
        <v>11001</v>
      </c>
      <c r="BN99">
        <v>0</v>
      </c>
      <c r="BO99" t="s">
        <v>6</v>
      </c>
      <c r="BP99">
        <v>0</v>
      </c>
      <c r="BQ99">
        <v>2</v>
      </c>
      <c r="BR99">
        <v>1</v>
      </c>
      <c r="BS99">
        <v>1</v>
      </c>
      <c r="BT99">
        <v>1</v>
      </c>
      <c r="BU99">
        <v>1</v>
      </c>
      <c r="BV99">
        <v>1</v>
      </c>
      <c r="BW99">
        <v>1</v>
      </c>
      <c r="BX99">
        <v>1</v>
      </c>
      <c r="BY99" t="s">
        <v>6</v>
      </c>
      <c r="BZ99">
        <v>123</v>
      </c>
      <c r="CA99">
        <v>75</v>
      </c>
      <c r="CF99">
        <v>0</v>
      </c>
      <c r="CG99">
        <v>0</v>
      </c>
      <c r="CM99">
        <v>0</v>
      </c>
      <c r="CN99" t="s">
        <v>6</v>
      </c>
      <c r="CO99">
        <v>0</v>
      </c>
      <c r="CP99">
        <f t="shared" si="126"/>
        <v>-6385.05</v>
      </c>
      <c r="CQ99">
        <f t="shared" si="127"/>
        <v>140.44999999999999</v>
      </c>
      <c r="CR99">
        <f t="shared" si="128"/>
        <v>0</v>
      </c>
      <c r="CS99">
        <f t="shared" si="129"/>
        <v>0</v>
      </c>
      <c r="CT99">
        <f t="shared" si="130"/>
        <v>0</v>
      </c>
      <c r="CU99">
        <f t="shared" si="131"/>
        <v>0</v>
      </c>
      <c r="CV99">
        <f t="shared" si="132"/>
        <v>0</v>
      </c>
      <c r="CW99">
        <f t="shared" si="133"/>
        <v>0</v>
      </c>
      <c r="CX99">
        <f t="shared" si="134"/>
        <v>0</v>
      </c>
      <c r="CY99">
        <f t="shared" si="135"/>
        <v>0</v>
      </c>
      <c r="CZ99">
        <f t="shared" si="136"/>
        <v>0</v>
      </c>
      <c r="DC99" t="s">
        <v>6</v>
      </c>
      <c r="DD99" t="s">
        <v>6</v>
      </c>
      <c r="DE99" t="s">
        <v>6</v>
      </c>
      <c r="DF99" t="s">
        <v>6</v>
      </c>
      <c r="DG99" t="s">
        <v>6</v>
      </c>
      <c r="DH99" t="s">
        <v>6</v>
      </c>
      <c r="DI99" t="s">
        <v>6</v>
      </c>
      <c r="DJ99" t="s">
        <v>6</v>
      </c>
      <c r="DK99" t="s">
        <v>6</v>
      </c>
      <c r="DL99" t="s">
        <v>6</v>
      </c>
      <c r="DM99" t="s">
        <v>6</v>
      </c>
      <c r="DN99">
        <v>0</v>
      </c>
      <c r="DO99">
        <v>0</v>
      </c>
      <c r="DP99">
        <v>1</v>
      </c>
      <c r="DQ99">
        <v>1</v>
      </c>
      <c r="DU99">
        <v>1005</v>
      </c>
      <c r="DV99" t="s">
        <v>54</v>
      </c>
      <c r="DW99" t="s">
        <v>54</v>
      </c>
      <c r="DX99">
        <v>1</v>
      </c>
      <c r="EE99">
        <v>27029024</v>
      </c>
      <c r="EF99">
        <v>2</v>
      </c>
      <c r="EG99" t="s">
        <v>16</v>
      </c>
      <c r="EH99">
        <v>0</v>
      </c>
      <c r="EI99" t="s">
        <v>6</v>
      </c>
      <c r="EJ99">
        <v>1</v>
      </c>
      <c r="EK99">
        <v>11001</v>
      </c>
      <c r="EL99" t="s">
        <v>24</v>
      </c>
      <c r="EM99" t="s">
        <v>177</v>
      </c>
      <c r="EO99" t="s">
        <v>6</v>
      </c>
      <c r="EQ99">
        <v>0</v>
      </c>
      <c r="ER99">
        <v>140.44999999999999</v>
      </c>
      <c r="ES99">
        <v>140.44999999999999</v>
      </c>
      <c r="ET99">
        <v>0</v>
      </c>
      <c r="EU99">
        <v>0</v>
      </c>
      <c r="EV99">
        <v>0</v>
      </c>
      <c r="EW99">
        <v>0</v>
      </c>
      <c r="EX99">
        <v>0</v>
      </c>
      <c r="FQ99">
        <v>0</v>
      </c>
      <c r="FR99">
        <f t="shared" si="137"/>
        <v>0</v>
      </c>
      <c r="FS99">
        <v>0</v>
      </c>
      <c r="FT99" t="s">
        <v>49</v>
      </c>
      <c r="FU99" t="s">
        <v>50</v>
      </c>
      <c r="FX99">
        <v>110.7</v>
      </c>
      <c r="FY99">
        <v>63.75</v>
      </c>
      <c r="GA99" t="s">
        <v>6</v>
      </c>
      <c r="GD99">
        <v>0</v>
      </c>
      <c r="GF99">
        <v>2046761779</v>
      </c>
      <c r="GG99">
        <v>1</v>
      </c>
      <c r="GH99">
        <v>1</v>
      </c>
      <c r="GI99">
        <v>-2</v>
      </c>
      <c r="GJ99">
        <v>0</v>
      </c>
      <c r="GK99">
        <f>ROUND(R99*(S12)/100,2)</f>
        <v>0</v>
      </c>
      <c r="GL99">
        <f t="shared" si="138"/>
        <v>0</v>
      </c>
      <c r="GM99">
        <f t="shared" si="139"/>
        <v>-6385.05</v>
      </c>
      <c r="GN99">
        <f t="shared" si="140"/>
        <v>-6385.05</v>
      </c>
      <c r="GO99">
        <f t="shared" si="141"/>
        <v>0</v>
      </c>
      <c r="GP99">
        <f t="shared" si="142"/>
        <v>0</v>
      </c>
      <c r="GR99">
        <v>0</v>
      </c>
      <c r="GS99">
        <v>3</v>
      </c>
      <c r="GT99">
        <v>0</v>
      </c>
      <c r="GU99" t="s">
        <v>6</v>
      </c>
      <c r="GV99">
        <f t="shared" si="143"/>
        <v>0</v>
      </c>
      <c r="GW99">
        <v>1</v>
      </c>
      <c r="GX99">
        <f t="shared" si="144"/>
        <v>0</v>
      </c>
      <c r="HA99">
        <v>0</v>
      </c>
      <c r="HB99">
        <v>0</v>
      </c>
      <c r="IK99">
        <v>0</v>
      </c>
    </row>
    <row r="100" spans="1:255" x14ac:dyDescent="0.2">
      <c r="A100" s="2">
        <v>18</v>
      </c>
      <c r="B100" s="2">
        <v>1</v>
      </c>
      <c r="C100" s="2">
        <v>226</v>
      </c>
      <c r="D100" s="2"/>
      <c r="E100" s="2" t="s">
        <v>186</v>
      </c>
      <c r="F100" s="2" t="s">
        <v>187</v>
      </c>
      <c r="G100" s="2" t="s">
        <v>188</v>
      </c>
      <c r="H100" s="2" t="s">
        <v>54</v>
      </c>
      <c r="I100" s="2">
        <f>I94*J100</f>
        <v>45.461399999999998</v>
      </c>
      <c r="J100" s="2">
        <v>102</v>
      </c>
      <c r="K100" s="2"/>
      <c r="L100" s="2"/>
      <c r="M100" s="2"/>
      <c r="N100" s="2"/>
      <c r="O100" s="2">
        <f t="shared" si="109"/>
        <v>2627.21</v>
      </c>
      <c r="P100" s="2">
        <f t="shared" si="110"/>
        <v>2627.21</v>
      </c>
      <c r="Q100" s="2">
        <f t="shared" si="111"/>
        <v>0</v>
      </c>
      <c r="R100" s="2">
        <f t="shared" si="112"/>
        <v>0</v>
      </c>
      <c r="S100" s="2">
        <f t="shared" si="113"/>
        <v>0</v>
      </c>
      <c r="T100" s="2">
        <f t="shared" si="114"/>
        <v>0</v>
      </c>
      <c r="U100" s="2">
        <f t="shared" si="115"/>
        <v>0</v>
      </c>
      <c r="V100" s="2">
        <f t="shared" si="116"/>
        <v>0</v>
      </c>
      <c r="W100" s="2">
        <f t="shared" si="117"/>
        <v>0</v>
      </c>
      <c r="X100" s="2">
        <f t="shared" si="118"/>
        <v>0</v>
      </c>
      <c r="Y100" s="2">
        <f t="shared" si="119"/>
        <v>0</v>
      </c>
      <c r="Z100" s="2"/>
      <c r="AA100" s="2">
        <v>27703374</v>
      </c>
      <c r="AB100" s="2">
        <f t="shared" si="120"/>
        <v>57.79</v>
      </c>
      <c r="AC100" s="2">
        <f t="shared" si="105"/>
        <v>57.79</v>
      </c>
      <c r="AD100" s="2">
        <f t="shared" si="121"/>
        <v>0</v>
      </c>
      <c r="AE100" s="2">
        <f t="shared" si="122"/>
        <v>0</v>
      </c>
      <c r="AF100" s="2">
        <f t="shared" si="122"/>
        <v>0</v>
      </c>
      <c r="AG100" s="2">
        <f t="shared" si="123"/>
        <v>0</v>
      </c>
      <c r="AH100" s="2">
        <f t="shared" si="124"/>
        <v>0</v>
      </c>
      <c r="AI100" s="2">
        <f t="shared" si="124"/>
        <v>0</v>
      </c>
      <c r="AJ100" s="2">
        <f t="shared" si="125"/>
        <v>0</v>
      </c>
      <c r="AK100" s="2">
        <v>57.79</v>
      </c>
      <c r="AL100" s="2">
        <v>57.79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 s="2">
        <v>0</v>
      </c>
      <c r="AT100" s="2">
        <v>111</v>
      </c>
      <c r="AU100" s="2">
        <v>64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6</v>
      </c>
      <c r="BE100" s="2" t="s">
        <v>6</v>
      </c>
      <c r="BF100" s="2" t="s">
        <v>6</v>
      </c>
      <c r="BG100" s="2" t="s">
        <v>6</v>
      </c>
      <c r="BH100" s="2">
        <v>3</v>
      </c>
      <c r="BI100" s="2">
        <v>1</v>
      </c>
      <c r="BJ100" s="2" t="s">
        <v>189</v>
      </c>
      <c r="BK100" s="2"/>
      <c r="BL100" s="2"/>
      <c r="BM100" s="2">
        <v>11001</v>
      </c>
      <c r="BN100" s="2">
        <v>0</v>
      </c>
      <c r="BO100" s="2" t="s">
        <v>6</v>
      </c>
      <c r="BP100" s="2">
        <v>0</v>
      </c>
      <c r="BQ100" s="2">
        <v>2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6</v>
      </c>
      <c r="BZ100" s="2">
        <v>123</v>
      </c>
      <c r="CA100" s="2">
        <v>75</v>
      </c>
      <c r="CB100" s="2"/>
      <c r="CC100" s="2"/>
      <c r="CD100" s="2"/>
      <c r="CE100" s="2"/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6</v>
      </c>
      <c r="CO100" s="2">
        <v>0</v>
      </c>
      <c r="CP100" s="2">
        <f t="shared" si="126"/>
        <v>2627.21</v>
      </c>
      <c r="CQ100" s="2">
        <f t="shared" si="127"/>
        <v>57.79</v>
      </c>
      <c r="CR100" s="2">
        <f t="shared" si="128"/>
        <v>0</v>
      </c>
      <c r="CS100" s="2">
        <f t="shared" si="129"/>
        <v>0</v>
      </c>
      <c r="CT100" s="2">
        <f t="shared" si="130"/>
        <v>0</v>
      </c>
      <c r="CU100" s="2">
        <f t="shared" si="131"/>
        <v>0</v>
      </c>
      <c r="CV100" s="2">
        <f t="shared" si="132"/>
        <v>0</v>
      </c>
      <c r="CW100" s="2">
        <f t="shared" si="133"/>
        <v>0</v>
      </c>
      <c r="CX100" s="2">
        <f t="shared" si="134"/>
        <v>0</v>
      </c>
      <c r="CY100" s="2">
        <f t="shared" si="135"/>
        <v>0</v>
      </c>
      <c r="CZ100" s="2">
        <f t="shared" si="136"/>
        <v>0</v>
      </c>
      <c r="DA100" s="2"/>
      <c r="DB100" s="2"/>
      <c r="DC100" s="2" t="s">
        <v>6</v>
      </c>
      <c r="DD100" s="2" t="s">
        <v>6</v>
      </c>
      <c r="DE100" s="2" t="s">
        <v>6</v>
      </c>
      <c r="DF100" s="2" t="s">
        <v>6</v>
      </c>
      <c r="DG100" s="2" t="s">
        <v>6</v>
      </c>
      <c r="DH100" s="2" t="s">
        <v>6</v>
      </c>
      <c r="DI100" s="2" t="s">
        <v>6</v>
      </c>
      <c r="DJ100" s="2" t="s">
        <v>6</v>
      </c>
      <c r="DK100" s="2" t="s">
        <v>6</v>
      </c>
      <c r="DL100" s="2" t="s">
        <v>6</v>
      </c>
      <c r="DM100" s="2" t="s">
        <v>6</v>
      </c>
      <c r="DN100" s="2">
        <v>0</v>
      </c>
      <c r="DO100" s="2">
        <v>0</v>
      </c>
      <c r="DP100" s="2">
        <v>1</v>
      </c>
      <c r="DQ100" s="2">
        <v>1</v>
      </c>
      <c r="DR100" s="2"/>
      <c r="DS100" s="2"/>
      <c r="DT100" s="2"/>
      <c r="DU100" s="2">
        <v>1005</v>
      </c>
      <c r="DV100" s="2" t="s">
        <v>54</v>
      </c>
      <c r="DW100" s="2" t="s">
        <v>54</v>
      </c>
      <c r="DX100" s="2">
        <v>1</v>
      </c>
      <c r="DY100" s="2"/>
      <c r="DZ100" s="2"/>
      <c r="EA100" s="2"/>
      <c r="EB100" s="2"/>
      <c r="EC100" s="2"/>
      <c r="ED100" s="2"/>
      <c r="EE100" s="2">
        <v>27029024</v>
      </c>
      <c r="EF100" s="2">
        <v>2</v>
      </c>
      <c r="EG100" s="2" t="s">
        <v>16</v>
      </c>
      <c r="EH100" s="2">
        <v>0</v>
      </c>
      <c r="EI100" s="2" t="s">
        <v>6</v>
      </c>
      <c r="EJ100" s="2">
        <v>1</v>
      </c>
      <c r="EK100" s="2">
        <v>11001</v>
      </c>
      <c r="EL100" s="2" t="s">
        <v>24</v>
      </c>
      <c r="EM100" s="2" t="s">
        <v>177</v>
      </c>
      <c r="EN100" s="2"/>
      <c r="EO100" s="2" t="s">
        <v>6</v>
      </c>
      <c r="EP100" s="2"/>
      <c r="EQ100" s="2">
        <v>0</v>
      </c>
      <c r="ER100" s="2">
        <v>57.79</v>
      </c>
      <c r="ES100" s="2">
        <v>57.79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/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si="137"/>
        <v>0</v>
      </c>
      <c r="FS100" s="2">
        <v>0</v>
      </c>
      <c r="FT100" s="2" t="s">
        <v>49</v>
      </c>
      <c r="FU100" s="2" t="s">
        <v>50</v>
      </c>
      <c r="FV100" s="2"/>
      <c r="FW100" s="2"/>
      <c r="FX100" s="2">
        <v>110.7</v>
      </c>
      <c r="FY100" s="2">
        <v>63.75</v>
      </c>
      <c r="FZ100" s="2"/>
      <c r="GA100" s="2" t="s">
        <v>6</v>
      </c>
      <c r="GB100" s="2"/>
      <c r="GC100" s="2"/>
      <c r="GD100" s="2">
        <v>0</v>
      </c>
      <c r="GE100" s="2"/>
      <c r="GF100" s="2">
        <v>-1189694483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0</v>
      </c>
      <c r="GL100" s="2">
        <f t="shared" si="138"/>
        <v>0</v>
      </c>
      <c r="GM100" s="2">
        <f t="shared" si="139"/>
        <v>2627.21</v>
      </c>
      <c r="GN100" s="2">
        <f t="shared" si="140"/>
        <v>2627.21</v>
      </c>
      <c r="GO100" s="2">
        <f t="shared" si="141"/>
        <v>0</v>
      </c>
      <c r="GP100" s="2">
        <f t="shared" si="142"/>
        <v>0</v>
      </c>
      <c r="GQ100" s="2"/>
      <c r="GR100" s="2">
        <v>0</v>
      </c>
      <c r="GS100" s="2">
        <v>3</v>
      </c>
      <c r="GT100" s="2">
        <v>0</v>
      </c>
      <c r="GU100" s="2" t="s">
        <v>6</v>
      </c>
      <c r="GV100" s="2">
        <f t="shared" si="143"/>
        <v>0</v>
      </c>
      <c r="GW100" s="2">
        <v>1</v>
      </c>
      <c r="GX100" s="2">
        <f t="shared" si="144"/>
        <v>0</v>
      </c>
      <c r="GY100" s="2"/>
      <c r="GZ100" s="2"/>
      <c r="HA100" s="2">
        <v>0</v>
      </c>
      <c r="HB100" s="2">
        <v>0</v>
      </c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18</v>
      </c>
      <c r="B101">
        <v>1</v>
      </c>
      <c r="C101">
        <v>238</v>
      </c>
      <c r="E101" t="s">
        <v>186</v>
      </c>
      <c r="F101" t="s">
        <v>187</v>
      </c>
      <c r="G101" t="s">
        <v>188</v>
      </c>
      <c r="H101" t="s">
        <v>54</v>
      </c>
      <c r="I101">
        <f>I95*J101</f>
        <v>45.461399999999998</v>
      </c>
      <c r="J101">
        <v>102</v>
      </c>
      <c r="O101">
        <f t="shared" si="109"/>
        <v>2627.21</v>
      </c>
      <c r="P101">
        <f t="shared" si="110"/>
        <v>2627.21</v>
      </c>
      <c r="Q101">
        <f t="shared" si="111"/>
        <v>0</v>
      </c>
      <c r="R101">
        <f t="shared" si="112"/>
        <v>0</v>
      </c>
      <c r="S101">
        <f t="shared" si="113"/>
        <v>0</v>
      </c>
      <c r="T101">
        <f t="shared" si="114"/>
        <v>0</v>
      </c>
      <c r="U101">
        <f t="shared" si="115"/>
        <v>0</v>
      </c>
      <c r="V101">
        <f t="shared" si="116"/>
        <v>0</v>
      </c>
      <c r="W101">
        <f t="shared" si="117"/>
        <v>0</v>
      </c>
      <c r="X101">
        <f t="shared" si="118"/>
        <v>0</v>
      </c>
      <c r="Y101">
        <f t="shared" si="119"/>
        <v>0</v>
      </c>
      <c r="AA101">
        <v>27703388</v>
      </c>
      <c r="AB101">
        <f t="shared" si="120"/>
        <v>57.79</v>
      </c>
      <c r="AC101">
        <f t="shared" si="105"/>
        <v>57.79</v>
      </c>
      <c r="AD101">
        <f t="shared" si="121"/>
        <v>0</v>
      </c>
      <c r="AE101">
        <f t="shared" si="122"/>
        <v>0</v>
      </c>
      <c r="AF101">
        <f t="shared" si="122"/>
        <v>0</v>
      </c>
      <c r="AG101">
        <f t="shared" si="123"/>
        <v>0</v>
      </c>
      <c r="AH101">
        <f t="shared" si="124"/>
        <v>0</v>
      </c>
      <c r="AI101">
        <f t="shared" si="124"/>
        <v>0</v>
      </c>
      <c r="AJ101">
        <f t="shared" si="125"/>
        <v>0</v>
      </c>
      <c r="AK101">
        <v>57.79</v>
      </c>
      <c r="AL101">
        <v>57.79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111</v>
      </c>
      <c r="AU101">
        <v>64</v>
      </c>
      <c r="AV101">
        <v>1</v>
      </c>
      <c r="AW101">
        <v>1</v>
      </c>
      <c r="AZ101">
        <v>1</v>
      </c>
      <c r="BA101">
        <v>1</v>
      </c>
      <c r="BB101">
        <v>1</v>
      </c>
      <c r="BC101">
        <v>1</v>
      </c>
      <c r="BD101" t="s">
        <v>6</v>
      </c>
      <c r="BE101" t="s">
        <v>6</v>
      </c>
      <c r="BF101" t="s">
        <v>6</v>
      </c>
      <c r="BG101" t="s">
        <v>6</v>
      </c>
      <c r="BH101">
        <v>3</v>
      </c>
      <c r="BI101">
        <v>1</v>
      </c>
      <c r="BJ101" t="s">
        <v>189</v>
      </c>
      <c r="BM101">
        <v>11001</v>
      </c>
      <c r="BN101">
        <v>0</v>
      </c>
      <c r="BO101" t="s">
        <v>6</v>
      </c>
      <c r="BP101">
        <v>0</v>
      </c>
      <c r="BQ101">
        <v>2</v>
      </c>
      <c r="BR101">
        <v>0</v>
      </c>
      <c r="BS101">
        <v>1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6</v>
      </c>
      <c r="BZ101">
        <v>123</v>
      </c>
      <c r="CA101">
        <v>75</v>
      </c>
      <c r="CF101">
        <v>0</v>
      </c>
      <c r="CG101">
        <v>0</v>
      </c>
      <c r="CM101">
        <v>0</v>
      </c>
      <c r="CN101" t="s">
        <v>6</v>
      </c>
      <c r="CO101">
        <v>0</v>
      </c>
      <c r="CP101">
        <f t="shared" si="126"/>
        <v>2627.21</v>
      </c>
      <c r="CQ101">
        <f t="shared" si="127"/>
        <v>57.79</v>
      </c>
      <c r="CR101">
        <f t="shared" si="128"/>
        <v>0</v>
      </c>
      <c r="CS101">
        <f t="shared" si="129"/>
        <v>0</v>
      </c>
      <c r="CT101">
        <f t="shared" si="130"/>
        <v>0</v>
      </c>
      <c r="CU101">
        <f t="shared" si="131"/>
        <v>0</v>
      </c>
      <c r="CV101">
        <f t="shared" si="132"/>
        <v>0</v>
      </c>
      <c r="CW101">
        <f t="shared" si="133"/>
        <v>0</v>
      </c>
      <c r="CX101">
        <f t="shared" si="134"/>
        <v>0</v>
      </c>
      <c r="CY101">
        <f t="shared" si="135"/>
        <v>0</v>
      </c>
      <c r="CZ101">
        <f t="shared" si="136"/>
        <v>0</v>
      </c>
      <c r="DC101" t="s">
        <v>6</v>
      </c>
      <c r="DD101" t="s">
        <v>6</v>
      </c>
      <c r="DE101" t="s">
        <v>6</v>
      </c>
      <c r="DF101" t="s">
        <v>6</v>
      </c>
      <c r="DG101" t="s">
        <v>6</v>
      </c>
      <c r="DH101" t="s">
        <v>6</v>
      </c>
      <c r="DI101" t="s">
        <v>6</v>
      </c>
      <c r="DJ101" t="s">
        <v>6</v>
      </c>
      <c r="DK101" t="s">
        <v>6</v>
      </c>
      <c r="DL101" t="s">
        <v>6</v>
      </c>
      <c r="DM101" t="s">
        <v>6</v>
      </c>
      <c r="DN101">
        <v>0</v>
      </c>
      <c r="DO101">
        <v>0</v>
      </c>
      <c r="DP101">
        <v>1</v>
      </c>
      <c r="DQ101">
        <v>1</v>
      </c>
      <c r="DU101">
        <v>1005</v>
      </c>
      <c r="DV101" t="s">
        <v>54</v>
      </c>
      <c r="DW101" t="s">
        <v>54</v>
      </c>
      <c r="DX101">
        <v>1</v>
      </c>
      <c r="EE101">
        <v>27029024</v>
      </c>
      <c r="EF101">
        <v>2</v>
      </c>
      <c r="EG101" t="s">
        <v>16</v>
      </c>
      <c r="EH101">
        <v>0</v>
      </c>
      <c r="EI101" t="s">
        <v>6</v>
      </c>
      <c r="EJ101">
        <v>1</v>
      </c>
      <c r="EK101">
        <v>11001</v>
      </c>
      <c r="EL101" t="s">
        <v>24</v>
      </c>
      <c r="EM101" t="s">
        <v>177</v>
      </c>
      <c r="EO101" t="s">
        <v>6</v>
      </c>
      <c r="EQ101">
        <v>0</v>
      </c>
      <c r="ER101">
        <v>57.79</v>
      </c>
      <c r="ES101">
        <v>57.79</v>
      </c>
      <c r="ET101">
        <v>0</v>
      </c>
      <c r="EU101">
        <v>0</v>
      </c>
      <c r="EV101">
        <v>0</v>
      </c>
      <c r="EW101">
        <v>0</v>
      </c>
      <c r="EX101">
        <v>0</v>
      </c>
      <c r="FQ101">
        <v>0</v>
      </c>
      <c r="FR101">
        <f t="shared" si="137"/>
        <v>0</v>
      </c>
      <c r="FS101">
        <v>0</v>
      </c>
      <c r="FT101" t="s">
        <v>49</v>
      </c>
      <c r="FU101" t="s">
        <v>50</v>
      </c>
      <c r="FX101">
        <v>110.7</v>
      </c>
      <c r="FY101">
        <v>63.75</v>
      </c>
      <c r="GA101" t="s">
        <v>6</v>
      </c>
      <c r="GD101">
        <v>0</v>
      </c>
      <c r="GF101">
        <v>-1189694483</v>
      </c>
      <c r="GG101">
        <v>1</v>
      </c>
      <c r="GH101">
        <v>1</v>
      </c>
      <c r="GI101">
        <v>-2</v>
      </c>
      <c r="GJ101">
        <v>0</v>
      </c>
      <c r="GK101">
        <f>ROUND(R101*(S12)/100,2)</f>
        <v>0</v>
      </c>
      <c r="GL101">
        <f t="shared" si="138"/>
        <v>0</v>
      </c>
      <c r="GM101">
        <f t="shared" si="139"/>
        <v>2627.21</v>
      </c>
      <c r="GN101">
        <f t="shared" si="140"/>
        <v>2627.21</v>
      </c>
      <c r="GO101">
        <f t="shared" si="141"/>
        <v>0</v>
      </c>
      <c r="GP101">
        <f t="shared" si="142"/>
        <v>0</v>
      </c>
      <c r="GR101">
        <v>0</v>
      </c>
      <c r="GS101">
        <v>3</v>
      </c>
      <c r="GT101">
        <v>0</v>
      </c>
      <c r="GU101" t="s">
        <v>6</v>
      </c>
      <c r="GV101">
        <f t="shared" si="143"/>
        <v>0</v>
      </c>
      <c r="GW101">
        <v>1</v>
      </c>
      <c r="GX101">
        <f t="shared" si="144"/>
        <v>0</v>
      </c>
      <c r="HA101">
        <v>0</v>
      </c>
      <c r="HB101">
        <v>0</v>
      </c>
      <c r="IK101">
        <v>0</v>
      </c>
    </row>
    <row r="102" spans="1:255" x14ac:dyDescent="0.2">
      <c r="A102" s="2">
        <v>17</v>
      </c>
      <c r="B102" s="2">
        <v>1</v>
      </c>
      <c r="C102" s="2">
        <f>ROW(SmtRes!A246)</f>
        <v>246</v>
      </c>
      <c r="D102" s="2">
        <f>ROW(EtalonRes!A248)</f>
        <v>248</v>
      </c>
      <c r="E102" s="2" t="s">
        <v>190</v>
      </c>
      <c r="F102" s="2" t="s">
        <v>191</v>
      </c>
      <c r="G102" s="2" t="s">
        <v>192</v>
      </c>
      <c r="H102" s="2" t="s">
        <v>34</v>
      </c>
      <c r="I102" s="2">
        <f>ROUND(62/100,9)</f>
        <v>0.62</v>
      </c>
      <c r="J102" s="2">
        <v>0</v>
      </c>
      <c r="K102" s="2"/>
      <c r="L102" s="2"/>
      <c r="M102" s="2"/>
      <c r="N102" s="2"/>
      <c r="O102" s="2">
        <f t="shared" si="109"/>
        <v>223.8</v>
      </c>
      <c r="P102" s="2">
        <f t="shared" si="110"/>
        <v>0</v>
      </c>
      <c r="Q102" s="2">
        <f t="shared" si="111"/>
        <v>5.75</v>
      </c>
      <c r="R102" s="2">
        <f t="shared" si="112"/>
        <v>1.44</v>
      </c>
      <c r="S102" s="2">
        <f t="shared" si="113"/>
        <v>218.05</v>
      </c>
      <c r="T102" s="2">
        <f t="shared" si="114"/>
        <v>0</v>
      </c>
      <c r="U102" s="2">
        <f t="shared" si="115"/>
        <v>22.927941000000001</v>
      </c>
      <c r="V102" s="2">
        <f t="shared" si="116"/>
        <v>0.11508750000000002</v>
      </c>
      <c r="W102" s="2">
        <f t="shared" si="117"/>
        <v>0</v>
      </c>
      <c r="X102" s="2">
        <f t="shared" si="118"/>
        <v>243.63</v>
      </c>
      <c r="Y102" s="2">
        <f t="shared" si="119"/>
        <v>140.47</v>
      </c>
      <c r="Z102" s="2"/>
      <c r="AA102" s="2">
        <v>27703374</v>
      </c>
      <c r="AB102" s="2">
        <f t="shared" si="120"/>
        <v>360.96907499999998</v>
      </c>
      <c r="AC102" s="2">
        <f t="shared" si="105"/>
        <v>0</v>
      </c>
      <c r="AD102" s="2">
        <f>ROUND((((((ET102*1.25)*1.35))-(((EU102*1.25)*1.35)))+AE102),6)</f>
        <v>9.28125</v>
      </c>
      <c r="AE102" s="2">
        <f>ROUND((((EU102*1.25)*1.35)),6)</f>
        <v>2.3287499999999999</v>
      </c>
      <c r="AF102" s="2">
        <f>ROUND((((EV102*1.15)*1.35)),6)</f>
        <v>351.68782499999998</v>
      </c>
      <c r="AG102" s="2">
        <f t="shared" si="123"/>
        <v>0</v>
      </c>
      <c r="AH102" s="2">
        <f>(((EW102*1.15)*1.35))</f>
        <v>36.980550000000001</v>
      </c>
      <c r="AI102" s="2">
        <f>(((EX102*1.25)*1.35))</f>
        <v>0.18562500000000004</v>
      </c>
      <c r="AJ102" s="2">
        <f t="shared" si="125"/>
        <v>0</v>
      </c>
      <c r="AK102" s="2">
        <v>232.03</v>
      </c>
      <c r="AL102" s="2">
        <v>0</v>
      </c>
      <c r="AM102" s="2">
        <v>5.5</v>
      </c>
      <c r="AN102" s="2">
        <v>1.38</v>
      </c>
      <c r="AO102" s="2">
        <v>226.53</v>
      </c>
      <c r="AP102" s="2">
        <v>0</v>
      </c>
      <c r="AQ102" s="2">
        <v>23.82</v>
      </c>
      <c r="AR102" s="2">
        <v>0.11</v>
      </c>
      <c r="AS102" s="2">
        <v>0</v>
      </c>
      <c r="AT102" s="2">
        <v>111</v>
      </c>
      <c r="AU102" s="2">
        <v>64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6</v>
      </c>
      <c r="BE102" s="2" t="s">
        <v>6</v>
      </c>
      <c r="BF102" s="2" t="s">
        <v>6</v>
      </c>
      <c r="BG102" s="2" t="s">
        <v>6</v>
      </c>
      <c r="BH102" s="2">
        <v>0</v>
      </c>
      <c r="BI102" s="2">
        <v>1</v>
      </c>
      <c r="BJ102" s="2" t="s">
        <v>193</v>
      </c>
      <c r="BK102" s="2"/>
      <c r="BL102" s="2"/>
      <c r="BM102" s="2">
        <v>11001</v>
      </c>
      <c r="BN102" s="2">
        <v>0</v>
      </c>
      <c r="BO102" s="2" t="s">
        <v>6</v>
      </c>
      <c r="BP102" s="2">
        <v>0</v>
      </c>
      <c r="BQ102" s="2">
        <v>2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6</v>
      </c>
      <c r="BZ102" s="2">
        <v>123</v>
      </c>
      <c r="CA102" s="2">
        <v>75</v>
      </c>
      <c r="CB102" s="2"/>
      <c r="CC102" s="2"/>
      <c r="CD102" s="2"/>
      <c r="CE102" s="2"/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705</v>
      </c>
      <c r="CO102" s="2">
        <v>0</v>
      </c>
      <c r="CP102" s="2">
        <f t="shared" si="126"/>
        <v>223.8</v>
      </c>
      <c r="CQ102" s="2">
        <f t="shared" si="127"/>
        <v>0</v>
      </c>
      <c r="CR102" s="2">
        <f t="shared" si="128"/>
        <v>9.28125</v>
      </c>
      <c r="CS102" s="2">
        <f t="shared" si="129"/>
        <v>2.3287499999999999</v>
      </c>
      <c r="CT102" s="2">
        <f t="shared" si="130"/>
        <v>351.68782499999998</v>
      </c>
      <c r="CU102" s="2">
        <f t="shared" si="131"/>
        <v>0</v>
      </c>
      <c r="CV102" s="2">
        <f t="shared" si="132"/>
        <v>36.980550000000001</v>
      </c>
      <c r="CW102" s="2">
        <f t="shared" si="133"/>
        <v>0.18562500000000004</v>
      </c>
      <c r="CX102" s="2">
        <f t="shared" si="134"/>
        <v>0</v>
      </c>
      <c r="CY102" s="2">
        <f t="shared" si="135"/>
        <v>243.63389999999998</v>
      </c>
      <c r="CZ102" s="2">
        <f t="shared" si="136"/>
        <v>140.4736</v>
      </c>
      <c r="DA102" s="2"/>
      <c r="DB102" s="2"/>
      <c r="DC102" s="2" t="s">
        <v>6</v>
      </c>
      <c r="DD102" s="2" t="s">
        <v>6</v>
      </c>
      <c r="DE102" s="2" t="s">
        <v>56</v>
      </c>
      <c r="DF102" s="2" t="s">
        <v>56</v>
      </c>
      <c r="DG102" s="2" t="s">
        <v>57</v>
      </c>
      <c r="DH102" s="2" t="s">
        <v>6</v>
      </c>
      <c r="DI102" s="2" t="s">
        <v>57</v>
      </c>
      <c r="DJ102" s="2" t="s">
        <v>56</v>
      </c>
      <c r="DK102" s="2" t="s">
        <v>6</v>
      </c>
      <c r="DL102" s="2" t="s">
        <v>6</v>
      </c>
      <c r="DM102" s="2" t="s">
        <v>6</v>
      </c>
      <c r="DN102" s="2">
        <v>0</v>
      </c>
      <c r="DO102" s="2">
        <v>0</v>
      </c>
      <c r="DP102" s="2">
        <v>1</v>
      </c>
      <c r="DQ102" s="2">
        <v>1</v>
      </c>
      <c r="DR102" s="2"/>
      <c r="DS102" s="2"/>
      <c r="DT102" s="2"/>
      <c r="DU102" s="2">
        <v>1003</v>
      </c>
      <c r="DV102" s="2" t="s">
        <v>34</v>
      </c>
      <c r="DW102" s="2" t="s">
        <v>34</v>
      </c>
      <c r="DX102" s="2">
        <v>100</v>
      </c>
      <c r="DY102" s="2"/>
      <c r="DZ102" s="2"/>
      <c r="EA102" s="2"/>
      <c r="EB102" s="2"/>
      <c r="EC102" s="2"/>
      <c r="ED102" s="2"/>
      <c r="EE102" s="2">
        <v>27029024</v>
      </c>
      <c r="EF102" s="2">
        <v>2</v>
      </c>
      <c r="EG102" s="2" t="s">
        <v>16</v>
      </c>
      <c r="EH102" s="2">
        <v>0</v>
      </c>
      <c r="EI102" s="2" t="s">
        <v>6</v>
      </c>
      <c r="EJ102" s="2">
        <v>1</v>
      </c>
      <c r="EK102" s="2">
        <v>11001</v>
      </c>
      <c r="EL102" s="2" t="s">
        <v>24</v>
      </c>
      <c r="EM102" s="2" t="s">
        <v>177</v>
      </c>
      <c r="EN102" s="2"/>
      <c r="EO102" s="2" t="s">
        <v>60</v>
      </c>
      <c r="EP102" s="2"/>
      <c r="EQ102" s="2">
        <v>0</v>
      </c>
      <c r="ER102" s="2">
        <v>232.03</v>
      </c>
      <c r="ES102" s="2">
        <v>0</v>
      </c>
      <c r="ET102" s="2">
        <v>5.5</v>
      </c>
      <c r="EU102" s="2">
        <v>1.38</v>
      </c>
      <c r="EV102" s="2">
        <v>226.53</v>
      </c>
      <c r="EW102" s="2">
        <v>23.82</v>
      </c>
      <c r="EX102" s="2">
        <v>0.11</v>
      </c>
      <c r="EY102" s="2">
        <v>0</v>
      </c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37"/>
        <v>0</v>
      </c>
      <c r="FS102" s="2">
        <v>0</v>
      </c>
      <c r="FT102" s="2" t="s">
        <v>49</v>
      </c>
      <c r="FU102" s="2" t="s">
        <v>50</v>
      </c>
      <c r="FV102" s="2"/>
      <c r="FW102" s="2"/>
      <c r="FX102" s="2">
        <v>110.7</v>
      </c>
      <c r="FY102" s="2">
        <v>63.75</v>
      </c>
      <c r="FZ102" s="2"/>
      <c r="GA102" s="2" t="s">
        <v>6</v>
      </c>
      <c r="GB102" s="2"/>
      <c r="GC102" s="2"/>
      <c r="GD102" s="2">
        <v>0</v>
      </c>
      <c r="GE102" s="2"/>
      <c r="GF102" s="2">
        <v>-736606269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138"/>
        <v>0</v>
      </c>
      <c r="GM102" s="2">
        <f t="shared" si="139"/>
        <v>607.9</v>
      </c>
      <c r="GN102" s="2">
        <f t="shared" si="140"/>
        <v>607.9</v>
      </c>
      <c r="GO102" s="2">
        <f t="shared" si="141"/>
        <v>0</v>
      </c>
      <c r="GP102" s="2">
        <f t="shared" si="142"/>
        <v>0</v>
      </c>
      <c r="GQ102" s="2"/>
      <c r="GR102" s="2">
        <v>0</v>
      </c>
      <c r="GS102" s="2">
        <v>3</v>
      </c>
      <c r="GT102" s="2">
        <v>0</v>
      </c>
      <c r="GU102" s="2" t="s">
        <v>6</v>
      </c>
      <c r="GV102" s="2">
        <f t="shared" si="143"/>
        <v>0</v>
      </c>
      <c r="GW102" s="2">
        <v>1</v>
      </c>
      <c r="GX102" s="2">
        <f t="shared" si="144"/>
        <v>0</v>
      </c>
      <c r="GY102" s="2"/>
      <c r="GZ102" s="2"/>
      <c r="HA102" s="2">
        <v>0</v>
      </c>
      <c r="HB102" s="2">
        <v>0</v>
      </c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17</v>
      </c>
      <c r="B103">
        <v>1</v>
      </c>
      <c r="C103">
        <f>ROW(SmtRes!A252)</f>
        <v>252</v>
      </c>
      <c r="D103">
        <f>ROW(EtalonRes!A254)</f>
        <v>254</v>
      </c>
      <c r="E103" t="s">
        <v>190</v>
      </c>
      <c r="F103" t="s">
        <v>191</v>
      </c>
      <c r="G103" t="s">
        <v>192</v>
      </c>
      <c r="H103" t="s">
        <v>34</v>
      </c>
      <c r="I103">
        <f>ROUND(62/100,9)</f>
        <v>0.62</v>
      </c>
      <c r="J103">
        <v>0</v>
      </c>
      <c r="O103">
        <f t="shared" si="109"/>
        <v>223.8</v>
      </c>
      <c r="P103">
        <f t="shared" si="110"/>
        <v>0</v>
      </c>
      <c r="Q103">
        <f t="shared" si="111"/>
        <v>5.75</v>
      </c>
      <c r="R103">
        <f t="shared" si="112"/>
        <v>1.44</v>
      </c>
      <c r="S103">
        <f t="shared" si="113"/>
        <v>218.05</v>
      </c>
      <c r="T103">
        <f t="shared" si="114"/>
        <v>0</v>
      </c>
      <c r="U103">
        <f t="shared" si="115"/>
        <v>22.927941000000001</v>
      </c>
      <c r="V103">
        <f t="shared" si="116"/>
        <v>0.11508750000000002</v>
      </c>
      <c r="W103">
        <f t="shared" si="117"/>
        <v>0</v>
      </c>
      <c r="X103">
        <f t="shared" si="118"/>
        <v>243.63</v>
      </c>
      <c r="Y103">
        <f t="shared" si="119"/>
        <v>140.47</v>
      </c>
      <c r="AA103">
        <v>27703388</v>
      </c>
      <c r="AB103">
        <f t="shared" si="120"/>
        <v>360.96907499999998</v>
      </c>
      <c r="AC103">
        <f t="shared" si="105"/>
        <v>0</v>
      </c>
      <c r="AD103">
        <f>ROUND((((((ET103*1.25)*1.35))-(((EU103*1.25)*1.35)))+AE103),6)</f>
        <v>9.28125</v>
      </c>
      <c r="AE103">
        <f>ROUND((((EU103*1.25)*1.35)),6)</f>
        <v>2.3287499999999999</v>
      </c>
      <c r="AF103">
        <f>ROUND((((EV103*1.15)*1.35)),6)</f>
        <v>351.68782499999998</v>
      </c>
      <c r="AG103">
        <f t="shared" si="123"/>
        <v>0</v>
      </c>
      <c r="AH103">
        <f>(((EW103*1.15)*1.35))</f>
        <v>36.980550000000001</v>
      </c>
      <c r="AI103">
        <f>(((EX103*1.25)*1.35))</f>
        <v>0.18562500000000004</v>
      </c>
      <c r="AJ103">
        <f t="shared" si="125"/>
        <v>0</v>
      </c>
      <c r="AK103">
        <v>232.03</v>
      </c>
      <c r="AL103">
        <v>0</v>
      </c>
      <c r="AM103">
        <v>5.5</v>
      </c>
      <c r="AN103">
        <v>1.38</v>
      </c>
      <c r="AO103">
        <v>226.53</v>
      </c>
      <c r="AP103">
        <v>0</v>
      </c>
      <c r="AQ103">
        <v>23.82</v>
      </c>
      <c r="AR103">
        <v>0.11</v>
      </c>
      <c r="AS103">
        <v>0</v>
      </c>
      <c r="AT103">
        <v>111</v>
      </c>
      <c r="AU103">
        <v>64</v>
      </c>
      <c r="AV103">
        <v>1</v>
      </c>
      <c r="AW103">
        <v>1</v>
      </c>
      <c r="AZ103">
        <v>1</v>
      </c>
      <c r="BA103">
        <v>1</v>
      </c>
      <c r="BB103">
        <v>1</v>
      </c>
      <c r="BC103">
        <v>1</v>
      </c>
      <c r="BD103" t="s">
        <v>6</v>
      </c>
      <c r="BE103" t="s">
        <v>6</v>
      </c>
      <c r="BF103" t="s">
        <v>6</v>
      </c>
      <c r="BG103" t="s">
        <v>6</v>
      </c>
      <c r="BH103">
        <v>0</v>
      </c>
      <c r="BI103">
        <v>1</v>
      </c>
      <c r="BJ103" t="s">
        <v>193</v>
      </c>
      <c r="BM103">
        <v>11001</v>
      </c>
      <c r="BN103">
        <v>0</v>
      </c>
      <c r="BO103" t="s">
        <v>6</v>
      </c>
      <c r="BP103">
        <v>0</v>
      </c>
      <c r="BQ103">
        <v>2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6</v>
      </c>
      <c r="BZ103">
        <v>123</v>
      </c>
      <c r="CA103">
        <v>75</v>
      </c>
      <c r="CF103">
        <v>0</v>
      </c>
      <c r="CG103">
        <v>0</v>
      </c>
      <c r="CM103">
        <v>0</v>
      </c>
      <c r="CN103" t="s">
        <v>705</v>
      </c>
      <c r="CO103">
        <v>0</v>
      </c>
      <c r="CP103">
        <f t="shared" si="126"/>
        <v>223.8</v>
      </c>
      <c r="CQ103">
        <f t="shared" si="127"/>
        <v>0</v>
      </c>
      <c r="CR103">
        <f t="shared" si="128"/>
        <v>9.28125</v>
      </c>
      <c r="CS103">
        <f t="shared" si="129"/>
        <v>2.3287499999999999</v>
      </c>
      <c r="CT103">
        <f t="shared" si="130"/>
        <v>351.68782499999998</v>
      </c>
      <c r="CU103">
        <f t="shared" si="131"/>
        <v>0</v>
      </c>
      <c r="CV103">
        <f t="shared" si="132"/>
        <v>36.980550000000001</v>
      </c>
      <c r="CW103">
        <f t="shared" si="133"/>
        <v>0.18562500000000004</v>
      </c>
      <c r="CX103">
        <f t="shared" si="134"/>
        <v>0</v>
      </c>
      <c r="CY103">
        <f t="shared" si="135"/>
        <v>243.63389999999998</v>
      </c>
      <c r="CZ103">
        <f t="shared" si="136"/>
        <v>140.4736</v>
      </c>
      <c r="DC103" t="s">
        <v>6</v>
      </c>
      <c r="DD103" t="s">
        <v>6</v>
      </c>
      <c r="DE103" t="s">
        <v>56</v>
      </c>
      <c r="DF103" t="s">
        <v>56</v>
      </c>
      <c r="DG103" t="s">
        <v>57</v>
      </c>
      <c r="DH103" t="s">
        <v>6</v>
      </c>
      <c r="DI103" t="s">
        <v>57</v>
      </c>
      <c r="DJ103" t="s">
        <v>56</v>
      </c>
      <c r="DK103" t="s">
        <v>6</v>
      </c>
      <c r="DL103" t="s">
        <v>6</v>
      </c>
      <c r="DM103" t="s">
        <v>6</v>
      </c>
      <c r="DN103">
        <v>0</v>
      </c>
      <c r="DO103">
        <v>0</v>
      </c>
      <c r="DP103">
        <v>1</v>
      </c>
      <c r="DQ103">
        <v>1</v>
      </c>
      <c r="DU103">
        <v>1003</v>
      </c>
      <c r="DV103" t="s">
        <v>34</v>
      </c>
      <c r="DW103" t="s">
        <v>34</v>
      </c>
      <c r="DX103">
        <v>100</v>
      </c>
      <c r="EE103">
        <v>27029024</v>
      </c>
      <c r="EF103">
        <v>2</v>
      </c>
      <c r="EG103" t="s">
        <v>16</v>
      </c>
      <c r="EH103">
        <v>0</v>
      </c>
      <c r="EI103" t="s">
        <v>6</v>
      </c>
      <c r="EJ103">
        <v>1</v>
      </c>
      <c r="EK103">
        <v>11001</v>
      </c>
      <c r="EL103" t="s">
        <v>24</v>
      </c>
      <c r="EM103" t="s">
        <v>177</v>
      </c>
      <c r="EO103" t="s">
        <v>60</v>
      </c>
      <c r="EQ103">
        <v>0</v>
      </c>
      <c r="ER103">
        <v>232.03</v>
      </c>
      <c r="ES103">
        <v>0</v>
      </c>
      <c r="ET103">
        <v>5.5</v>
      </c>
      <c r="EU103">
        <v>1.38</v>
      </c>
      <c r="EV103">
        <v>226.53</v>
      </c>
      <c r="EW103">
        <v>23.82</v>
      </c>
      <c r="EX103">
        <v>0.11</v>
      </c>
      <c r="EY103">
        <v>0</v>
      </c>
      <c r="FQ103">
        <v>0</v>
      </c>
      <c r="FR103">
        <f t="shared" si="137"/>
        <v>0</v>
      </c>
      <c r="FS103">
        <v>0</v>
      </c>
      <c r="FT103" t="s">
        <v>49</v>
      </c>
      <c r="FU103" t="s">
        <v>50</v>
      </c>
      <c r="FX103">
        <v>110.7</v>
      </c>
      <c r="FY103">
        <v>63.75</v>
      </c>
      <c r="GA103" t="s">
        <v>6</v>
      </c>
      <c r="GD103">
        <v>0</v>
      </c>
      <c r="GF103">
        <v>-736606269</v>
      </c>
      <c r="GG103">
        <v>1</v>
      </c>
      <c r="GH103">
        <v>1</v>
      </c>
      <c r="GI103">
        <v>-2</v>
      </c>
      <c r="GJ103">
        <v>0</v>
      </c>
      <c r="GK103">
        <f>ROUND(R103*(S12)/100,2)</f>
        <v>0</v>
      </c>
      <c r="GL103">
        <f t="shared" si="138"/>
        <v>0</v>
      </c>
      <c r="GM103">
        <f t="shared" si="139"/>
        <v>607.9</v>
      </c>
      <c r="GN103">
        <f t="shared" si="140"/>
        <v>607.9</v>
      </c>
      <c r="GO103">
        <f t="shared" si="141"/>
        <v>0</v>
      </c>
      <c r="GP103">
        <f t="shared" si="142"/>
        <v>0</v>
      </c>
      <c r="GR103">
        <v>0</v>
      </c>
      <c r="GS103">
        <v>3</v>
      </c>
      <c r="GT103">
        <v>0</v>
      </c>
      <c r="GU103" t="s">
        <v>6</v>
      </c>
      <c r="GV103">
        <f t="shared" si="143"/>
        <v>0</v>
      </c>
      <c r="GW103">
        <v>1</v>
      </c>
      <c r="GX103">
        <f t="shared" si="144"/>
        <v>0</v>
      </c>
      <c r="HA103">
        <v>0</v>
      </c>
      <c r="HB103">
        <v>0</v>
      </c>
      <c r="IK103">
        <v>0</v>
      </c>
    </row>
    <row r="104" spans="1:255" x14ac:dyDescent="0.2">
      <c r="A104" s="2">
        <v>18</v>
      </c>
      <c r="B104" s="2">
        <v>1</v>
      </c>
      <c r="C104" s="2">
        <v>245</v>
      </c>
      <c r="D104" s="2"/>
      <c r="E104" s="2" t="s">
        <v>194</v>
      </c>
      <c r="F104" s="2" t="s">
        <v>195</v>
      </c>
      <c r="G104" s="2" t="s">
        <v>196</v>
      </c>
      <c r="H104" s="2" t="s">
        <v>92</v>
      </c>
      <c r="I104" s="2">
        <f>I102*J104</f>
        <v>9.9199999999999997E-2</v>
      </c>
      <c r="J104" s="2">
        <v>0.16</v>
      </c>
      <c r="K104" s="2"/>
      <c r="L104" s="2"/>
      <c r="M104" s="2"/>
      <c r="N104" s="2"/>
      <c r="O104" s="2">
        <f t="shared" si="109"/>
        <v>49.24</v>
      </c>
      <c r="P104" s="2">
        <f t="shared" si="110"/>
        <v>49.24</v>
      </c>
      <c r="Q104" s="2">
        <f t="shared" si="111"/>
        <v>0</v>
      </c>
      <c r="R104" s="2">
        <f t="shared" si="112"/>
        <v>0</v>
      </c>
      <c r="S104" s="2">
        <f t="shared" si="113"/>
        <v>0</v>
      </c>
      <c r="T104" s="2">
        <f t="shared" si="114"/>
        <v>0</v>
      </c>
      <c r="U104" s="2">
        <f t="shared" si="115"/>
        <v>0</v>
      </c>
      <c r="V104" s="2">
        <f t="shared" si="116"/>
        <v>0</v>
      </c>
      <c r="W104" s="2">
        <f t="shared" si="117"/>
        <v>0</v>
      </c>
      <c r="X104" s="2">
        <f t="shared" si="118"/>
        <v>0</v>
      </c>
      <c r="Y104" s="2">
        <f t="shared" si="119"/>
        <v>0</v>
      </c>
      <c r="Z104" s="2"/>
      <c r="AA104" s="2">
        <v>27703374</v>
      </c>
      <c r="AB104" s="2">
        <f t="shared" si="120"/>
        <v>496.4</v>
      </c>
      <c r="AC104" s="2">
        <f t="shared" si="105"/>
        <v>496.4</v>
      </c>
      <c r="AD104" s="2">
        <f>ROUND((((ET104)-(EU104))+AE104),6)</f>
        <v>0</v>
      </c>
      <c r="AE104" s="2">
        <f t="shared" ref="AE104:AF107" si="145">ROUND((EU104),6)</f>
        <v>0</v>
      </c>
      <c r="AF104" s="2">
        <f t="shared" si="145"/>
        <v>0</v>
      </c>
      <c r="AG104" s="2">
        <f t="shared" si="123"/>
        <v>0</v>
      </c>
      <c r="AH104" s="2">
        <f t="shared" ref="AH104:AI107" si="146">(EW104)</f>
        <v>0</v>
      </c>
      <c r="AI104" s="2">
        <f t="shared" si="146"/>
        <v>0</v>
      </c>
      <c r="AJ104" s="2">
        <f t="shared" si="125"/>
        <v>0</v>
      </c>
      <c r="AK104" s="2">
        <v>496.4</v>
      </c>
      <c r="AL104" s="2">
        <v>496.4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111</v>
      </c>
      <c r="AU104" s="2">
        <v>64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6</v>
      </c>
      <c r="BE104" s="2" t="s">
        <v>6</v>
      </c>
      <c r="BF104" s="2" t="s">
        <v>6</v>
      </c>
      <c r="BG104" s="2" t="s">
        <v>6</v>
      </c>
      <c r="BH104" s="2">
        <v>3</v>
      </c>
      <c r="BI104" s="2">
        <v>1</v>
      </c>
      <c r="BJ104" s="2" t="s">
        <v>197</v>
      </c>
      <c r="BK104" s="2"/>
      <c r="BL104" s="2"/>
      <c r="BM104" s="2">
        <v>11001</v>
      </c>
      <c r="BN104" s="2">
        <v>0</v>
      </c>
      <c r="BO104" s="2" t="s">
        <v>6</v>
      </c>
      <c r="BP104" s="2">
        <v>0</v>
      </c>
      <c r="BQ104" s="2">
        <v>2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6</v>
      </c>
      <c r="BZ104" s="2">
        <v>123</v>
      </c>
      <c r="CA104" s="2">
        <v>75</v>
      </c>
      <c r="CB104" s="2"/>
      <c r="CC104" s="2"/>
      <c r="CD104" s="2"/>
      <c r="CE104" s="2"/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6</v>
      </c>
      <c r="CO104" s="2">
        <v>0</v>
      </c>
      <c r="CP104" s="2">
        <f t="shared" si="126"/>
        <v>49.24</v>
      </c>
      <c r="CQ104" s="2">
        <f t="shared" si="127"/>
        <v>496.4</v>
      </c>
      <c r="CR104" s="2">
        <f t="shared" si="128"/>
        <v>0</v>
      </c>
      <c r="CS104" s="2">
        <f t="shared" si="129"/>
        <v>0</v>
      </c>
      <c r="CT104" s="2">
        <f t="shared" si="130"/>
        <v>0</v>
      </c>
      <c r="CU104" s="2">
        <f t="shared" si="131"/>
        <v>0</v>
      </c>
      <c r="CV104" s="2">
        <f t="shared" si="132"/>
        <v>0</v>
      </c>
      <c r="CW104" s="2">
        <f t="shared" si="133"/>
        <v>0</v>
      </c>
      <c r="CX104" s="2">
        <f t="shared" si="134"/>
        <v>0</v>
      </c>
      <c r="CY104" s="2">
        <f t="shared" si="135"/>
        <v>0</v>
      </c>
      <c r="CZ104" s="2">
        <f t="shared" si="136"/>
        <v>0</v>
      </c>
      <c r="DA104" s="2"/>
      <c r="DB104" s="2"/>
      <c r="DC104" s="2" t="s">
        <v>6</v>
      </c>
      <c r="DD104" s="2" t="s">
        <v>6</v>
      </c>
      <c r="DE104" s="2" t="s">
        <v>6</v>
      </c>
      <c r="DF104" s="2" t="s">
        <v>6</v>
      </c>
      <c r="DG104" s="2" t="s">
        <v>6</v>
      </c>
      <c r="DH104" s="2" t="s">
        <v>6</v>
      </c>
      <c r="DI104" s="2" t="s">
        <v>6</v>
      </c>
      <c r="DJ104" s="2" t="s">
        <v>6</v>
      </c>
      <c r="DK104" s="2" t="s">
        <v>6</v>
      </c>
      <c r="DL104" s="2" t="s">
        <v>6</v>
      </c>
      <c r="DM104" s="2" t="s">
        <v>6</v>
      </c>
      <c r="DN104" s="2">
        <v>0</v>
      </c>
      <c r="DO104" s="2">
        <v>0</v>
      </c>
      <c r="DP104" s="2">
        <v>1</v>
      </c>
      <c r="DQ104" s="2">
        <v>1</v>
      </c>
      <c r="DR104" s="2"/>
      <c r="DS104" s="2"/>
      <c r="DT104" s="2"/>
      <c r="DU104" s="2">
        <v>1007</v>
      </c>
      <c r="DV104" s="2" t="s">
        <v>92</v>
      </c>
      <c r="DW104" s="2" t="s">
        <v>92</v>
      </c>
      <c r="DX104" s="2">
        <v>1</v>
      </c>
      <c r="DY104" s="2"/>
      <c r="DZ104" s="2"/>
      <c r="EA104" s="2"/>
      <c r="EB104" s="2"/>
      <c r="EC104" s="2"/>
      <c r="ED104" s="2"/>
      <c r="EE104" s="2">
        <v>27029024</v>
      </c>
      <c r="EF104" s="2">
        <v>2</v>
      </c>
      <c r="EG104" s="2" t="s">
        <v>16</v>
      </c>
      <c r="EH104" s="2">
        <v>0</v>
      </c>
      <c r="EI104" s="2" t="s">
        <v>6</v>
      </c>
      <c r="EJ104" s="2">
        <v>1</v>
      </c>
      <c r="EK104" s="2">
        <v>11001</v>
      </c>
      <c r="EL104" s="2" t="s">
        <v>24</v>
      </c>
      <c r="EM104" s="2" t="s">
        <v>177</v>
      </c>
      <c r="EN104" s="2"/>
      <c r="EO104" s="2" t="s">
        <v>6</v>
      </c>
      <c r="EP104" s="2"/>
      <c r="EQ104" s="2">
        <v>0</v>
      </c>
      <c r="ER104" s="2">
        <v>496.4</v>
      </c>
      <c r="ES104" s="2">
        <v>496.4</v>
      </c>
      <c r="ET104" s="2">
        <v>0</v>
      </c>
      <c r="EU104" s="2">
        <v>0</v>
      </c>
      <c r="EV104" s="2">
        <v>0</v>
      </c>
      <c r="EW104" s="2">
        <v>0</v>
      </c>
      <c r="EX104" s="2">
        <v>0</v>
      </c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37"/>
        <v>0</v>
      </c>
      <c r="FS104" s="2">
        <v>0</v>
      </c>
      <c r="FT104" s="2" t="s">
        <v>49</v>
      </c>
      <c r="FU104" s="2" t="s">
        <v>50</v>
      </c>
      <c r="FV104" s="2"/>
      <c r="FW104" s="2"/>
      <c r="FX104" s="2">
        <v>110.7</v>
      </c>
      <c r="FY104" s="2">
        <v>63.75</v>
      </c>
      <c r="FZ104" s="2"/>
      <c r="GA104" s="2" t="s">
        <v>6</v>
      </c>
      <c r="GB104" s="2"/>
      <c r="GC104" s="2"/>
      <c r="GD104" s="2">
        <v>0</v>
      </c>
      <c r="GE104" s="2"/>
      <c r="GF104" s="2">
        <v>-1848264733</v>
      </c>
      <c r="GG104" s="2">
        <v>2</v>
      </c>
      <c r="GH104" s="2">
        <v>1</v>
      </c>
      <c r="GI104" s="2">
        <v>-2</v>
      </c>
      <c r="GJ104" s="2">
        <v>0</v>
      </c>
      <c r="GK104" s="2">
        <f>ROUND(R104*(R12)/100,2)</f>
        <v>0</v>
      </c>
      <c r="GL104" s="2">
        <f t="shared" si="138"/>
        <v>0</v>
      </c>
      <c r="GM104" s="2">
        <f t="shared" si="139"/>
        <v>49.24</v>
      </c>
      <c r="GN104" s="2">
        <f t="shared" si="140"/>
        <v>49.24</v>
      </c>
      <c r="GO104" s="2">
        <f t="shared" si="141"/>
        <v>0</v>
      </c>
      <c r="GP104" s="2">
        <f t="shared" si="142"/>
        <v>0</v>
      </c>
      <c r="GQ104" s="2"/>
      <c r="GR104" s="2">
        <v>0</v>
      </c>
      <c r="GS104" s="2">
        <v>3</v>
      </c>
      <c r="GT104" s="2">
        <v>0</v>
      </c>
      <c r="GU104" s="2" t="s">
        <v>6</v>
      </c>
      <c r="GV104" s="2">
        <f t="shared" si="143"/>
        <v>0</v>
      </c>
      <c r="GW104" s="2">
        <v>1</v>
      </c>
      <c r="GX104" s="2">
        <f t="shared" si="144"/>
        <v>0</v>
      </c>
      <c r="GY104" s="2"/>
      <c r="GZ104" s="2"/>
      <c r="HA104" s="2">
        <v>0</v>
      </c>
      <c r="HB104" s="2">
        <v>0</v>
      </c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18</v>
      </c>
      <c r="B105">
        <v>1</v>
      </c>
      <c r="C105">
        <v>251</v>
      </c>
      <c r="E105" t="s">
        <v>194</v>
      </c>
      <c r="F105" t="s">
        <v>195</v>
      </c>
      <c r="G105" t="s">
        <v>196</v>
      </c>
      <c r="H105" t="s">
        <v>92</v>
      </c>
      <c r="I105">
        <f>I103*J105</f>
        <v>9.9199999999999997E-2</v>
      </c>
      <c r="J105">
        <v>0.16</v>
      </c>
      <c r="O105">
        <f t="shared" si="109"/>
        <v>49.24</v>
      </c>
      <c r="P105">
        <f t="shared" si="110"/>
        <v>49.24</v>
      </c>
      <c r="Q105">
        <f t="shared" si="111"/>
        <v>0</v>
      </c>
      <c r="R105">
        <f t="shared" si="112"/>
        <v>0</v>
      </c>
      <c r="S105">
        <f t="shared" si="113"/>
        <v>0</v>
      </c>
      <c r="T105">
        <f t="shared" si="114"/>
        <v>0</v>
      </c>
      <c r="U105">
        <f t="shared" si="115"/>
        <v>0</v>
      </c>
      <c r="V105">
        <f t="shared" si="116"/>
        <v>0</v>
      </c>
      <c r="W105">
        <f t="shared" si="117"/>
        <v>0</v>
      </c>
      <c r="X105">
        <f t="shared" si="118"/>
        <v>0</v>
      </c>
      <c r="Y105">
        <f t="shared" si="119"/>
        <v>0</v>
      </c>
      <c r="AA105">
        <v>27703388</v>
      </c>
      <c r="AB105">
        <f t="shared" si="120"/>
        <v>496.4</v>
      </c>
      <c r="AC105">
        <f t="shared" si="105"/>
        <v>496.4</v>
      </c>
      <c r="AD105">
        <f>ROUND((((ET105)-(EU105))+AE105),6)</f>
        <v>0</v>
      </c>
      <c r="AE105">
        <f t="shared" si="145"/>
        <v>0</v>
      </c>
      <c r="AF105">
        <f t="shared" si="145"/>
        <v>0</v>
      </c>
      <c r="AG105">
        <f t="shared" si="123"/>
        <v>0</v>
      </c>
      <c r="AH105">
        <f t="shared" si="146"/>
        <v>0</v>
      </c>
      <c r="AI105">
        <f t="shared" si="146"/>
        <v>0</v>
      </c>
      <c r="AJ105">
        <f t="shared" si="125"/>
        <v>0</v>
      </c>
      <c r="AK105">
        <v>496.4</v>
      </c>
      <c r="AL105">
        <v>496.4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111</v>
      </c>
      <c r="AU105">
        <v>64</v>
      </c>
      <c r="AV105">
        <v>1</v>
      </c>
      <c r="AW105">
        <v>1</v>
      </c>
      <c r="AZ105">
        <v>1</v>
      </c>
      <c r="BA105">
        <v>1</v>
      </c>
      <c r="BB105">
        <v>1</v>
      </c>
      <c r="BC105">
        <v>1</v>
      </c>
      <c r="BD105" t="s">
        <v>6</v>
      </c>
      <c r="BE105" t="s">
        <v>6</v>
      </c>
      <c r="BF105" t="s">
        <v>6</v>
      </c>
      <c r="BG105" t="s">
        <v>6</v>
      </c>
      <c r="BH105">
        <v>3</v>
      </c>
      <c r="BI105">
        <v>1</v>
      </c>
      <c r="BJ105" t="s">
        <v>197</v>
      </c>
      <c r="BM105">
        <v>11001</v>
      </c>
      <c r="BN105">
        <v>0</v>
      </c>
      <c r="BO105" t="s">
        <v>6</v>
      </c>
      <c r="BP105">
        <v>0</v>
      </c>
      <c r="BQ105">
        <v>2</v>
      </c>
      <c r="BR105">
        <v>0</v>
      </c>
      <c r="BS105">
        <v>1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6</v>
      </c>
      <c r="BZ105">
        <v>123</v>
      </c>
      <c r="CA105">
        <v>75</v>
      </c>
      <c r="CF105">
        <v>0</v>
      </c>
      <c r="CG105">
        <v>0</v>
      </c>
      <c r="CM105">
        <v>0</v>
      </c>
      <c r="CN105" t="s">
        <v>6</v>
      </c>
      <c r="CO105">
        <v>0</v>
      </c>
      <c r="CP105">
        <f t="shared" si="126"/>
        <v>49.24</v>
      </c>
      <c r="CQ105">
        <f t="shared" si="127"/>
        <v>496.4</v>
      </c>
      <c r="CR105">
        <f t="shared" si="128"/>
        <v>0</v>
      </c>
      <c r="CS105">
        <f t="shared" si="129"/>
        <v>0</v>
      </c>
      <c r="CT105">
        <f t="shared" si="130"/>
        <v>0</v>
      </c>
      <c r="CU105">
        <f t="shared" si="131"/>
        <v>0</v>
      </c>
      <c r="CV105">
        <f t="shared" si="132"/>
        <v>0</v>
      </c>
      <c r="CW105">
        <f t="shared" si="133"/>
        <v>0</v>
      </c>
      <c r="CX105">
        <f t="shared" si="134"/>
        <v>0</v>
      </c>
      <c r="CY105">
        <f t="shared" si="135"/>
        <v>0</v>
      </c>
      <c r="CZ105">
        <f t="shared" si="136"/>
        <v>0</v>
      </c>
      <c r="DC105" t="s">
        <v>6</v>
      </c>
      <c r="DD105" t="s">
        <v>6</v>
      </c>
      <c r="DE105" t="s">
        <v>6</v>
      </c>
      <c r="DF105" t="s">
        <v>6</v>
      </c>
      <c r="DG105" t="s">
        <v>6</v>
      </c>
      <c r="DH105" t="s">
        <v>6</v>
      </c>
      <c r="DI105" t="s">
        <v>6</v>
      </c>
      <c r="DJ105" t="s">
        <v>6</v>
      </c>
      <c r="DK105" t="s">
        <v>6</v>
      </c>
      <c r="DL105" t="s">
        <v>6</v>
      </c>
      <c r="DM105" t="s">
        <v>6</v>
      </c>
      <c r="DN105">
        <v>0</v>
      </c>
      <c r="DO105">
        <v>0</v>
      </c>
      <c r="DP105">
        <v>1</v>
      </c>
      <c r="DQ105">
        <v>1</v>
      </c>
      <c r="DU105">
        <v>1007</v>
      </c>
      <c r="DV105" t="s">
        <v>92</v>
      </c>
      <c r="DW105" t="s">
        <v>92</v>
      </c>
      <c r="DX105">
        <v>1</v>
      </c>
      <c r="EE105">
        <v>27029024</v>
      </c>
      <c r="EF105">
        <v>2</v>
      </c>
      <c r="EG105" t="s">
        <v>16</v>
      </c>
      <c r="EH105">
        <v>0</v>
      </c>
      <c r="EI105" t="s">
        <v>6</v>
      </c>
      <c r="EJ105">
        <v>1</v>
      </c>
      <c r="EK105">
        <v>11001</v>
      </c>
      <c r="EL105" t="s">
        <v>24</v>
      </c>
      <c r="EM105" t="s">
        <v>177</v>
      </c>
      <c r="EO105" t="s">
        <v>6</v>
      </c>
      <c r="EQ105">
        <v>0</v>
      </c>
      <c r="ER105">
        <v>496.4</v>
      </c>
      <c r="ES105">
        <v>496.4</v>
      </c>
      <c r="ET105">
        <v>0</v>
      </c>
      <c r="EU105">
        <v>0</v>
      </c>
      <c r="EV105">
        <v>0</v>
      </c>
      <c r="EW105">
        <v>0</v>
      </c>
      <c r="EX105">
        <v>0</v>
      </c>
      <c r="FQ105">
        <v>0</v>
      </c>
      <c r="FR105">
        <f t="shared" si="137"/>
        <v>0</v>
      </c>
      <c r="FS105">
        <v>0</v>
      </c>
      <c r="FT105" t="s">
        <v>49</v>
      </c>
      <c r="FU105" t="s">
        <v>50</v>
      </c>
      <c r="FX105">
        <v>110.7</v>
      </c>
      <c r="FY105">
        <v>63.75</v>
      </c>
      <c r="GA105" t="s">
        <v>6</v>
      </c>
      <c r="GD105">
        <v>0</v>
      </c>
      <c r="GF105">
        <v>-1848264733</v>
      </c>
      <c r="GG105">
        <v>1</v>
      </c>
      <c r="GH105">
        <v>1</v>
      </c>
      <c r="GI105">
        <v>-2</v>
      </c>
      <c r="GJ105">
        <v>0</v>
      </c>
      <c r="GK105">
        <f>ROUND(R105*(S12)/100,2)</f>
        <v>0</v>
      </c>
      <c r="GL105">
        <f t="shared" si="138"/>
        <v>0</v>
      </c>
      <c r="GM105">
        <f t="shared" si="139"/>
        <v>49.24</v>
      </c>
      <c r="GN105">
        <f t="shared" si="140"/>
        <v>49.24</v>
      </c>
      <c r="GO105">
        <f t="shared" si="141"/>
        <v>0</v>
      </c>
      <c r="GP105">
        <f t="shared" si="142"/>
        <v>0</v>
      </c>
      <c r="GR105">
        <v>0</v>
      </c>
      <c r="GS105">
        <v>3</v>
      </c>
      <c r="GT105">
        <v>0</v>
      </c>
      <c r="GU105" t="s">
        <v>6</v>
      </c>
      <c r="GV105">
        <f t="shared" si="143"/>
        <v>0</v>
      </c>
      <c r="GW105">
        <v>1</v>
      </c>
      <c r="GX105">
        <f t="shared" si="144"/>
        <v>0</v>
      </c>
      <c r="HA105">
        <v>0</v>
      </c>
      <c r="HB105">
        <v>0</v>
      </c>
      <c r="IK105">
        <v>0</v>
      </c>
    </row>
    <row r="106" spans="1:255" x14ac:dyDescent="0.2">
      <c r="A106" s="2">
        <v>18</v>
      </c>
      <c r="B106" s="2">
        <v>1</v>
      </c>
      <c r="C106" s="2">
        <v>246</v>
      </c>
      <c r="D106" s="2"/>
      <c r="E106" s="2" t="s">
        <v>198</v>
      </c>
      <c r="F106" s="2" t="s">
        <v>187</v>
      </c>
      <c r="G106" s="2" t="s">
        <v>199</v>
      </c>
      <c r="H106" s="2" t="s">
        <v>54</v>
      </c>
      <c r="I106" s="2">
        <f>I102*J106</f>
        <v>4.32</v>
      </c>
      <c r="J106" s="2">
        <v>6.9677419354838719</v>
      </c>
      <c r="K106" s="2"/>
      <c r="L106" s="2"/>
      <c r="M106" s="2"/>
      <c r="N106" s="2"/>
      <c r="O106" s="2">
        <f t="shared" si="109"/>
        <v>249.65</v>
      </c>
      <c r="P106" s="2">
        <f t="shared" si="110"/>
        <v>249.65</v>
      </c>
      <c r="Q106" s="2">
        <f t="shared" si="111"/>
        <v>0</v>
      </c>
      <c r="R106" s="2">
        <f t="shared" si="112"/>
        <v>0</v>
      </c>
      <c r="S106" s="2">
        <f t="shared" si="113"/>
        <v>0</v>
      </c>
      <c r="T106" s="2">
        <f t="shared" si="114"/>
        <v>0</v>
      </c>
      <c r="U106" s="2">
        <f t="shared" si="115"/>
        <v>0</v>
      </c>
      <c r="V106" s="2">
        <f t="shared" si="116"/>
        <v>0</v>
      </c>
      <c r="W106" s="2">
        <f t="shared" si="117"/>
        <v>0</v>
      </c>
      <c r="X106" s="2">
        <f t="shared" si="118"/>
        <v>0</v>
      </c>
      <c r="Y106" s="2">
        <f t="shared" si="119"/>
        <v>0</v>
      </c>
      <c r="Z106" s="2"/>
      <c r="AA106" s="2">
        <v>27703374</v>
      </c>
      <c r="AB106" s="2">
        <f t="shared" si="120"/>
        <v>57.79</v>
      </c>
      <c r="AC106" s="2">
        <f t="shared" si="105"/>
        <v>57.79</v>
      </c>
      <c r="AD106" s="2">
        <f>ROUND((((ET106)-(EU106))+AE106),6)</f>
        <v>0</v>
      </c>
      <c r="AE106" s="2">
        <f t="shared" si="145"/>
        <v>0</v>
      </c>
      <c r="AF106" s="2">
        <f t="shared" si="145"/>
        <v>0</v>
      </c>
      <c r="AG106" s="2">
        <f t="shared" si="123"/>
        <v>0</v>
      </c>
      <c r="AH106" s="2">
        <f t="shared" si="146"/>
        <v>0</v>
      </c>
      <c r="AI106" s="2">
        <f t="shared" si="146"/>
        <v>0</v>
      </c>
      <c r="AJ106" s="2">
        <f t="shared" si="125"/>
        <v>0</v>
      </c>
      <c r="AK106" s="2">
        <v>57.79</v>
      </c>
      <c r="AL106" s="2">
        <v>57.79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111</v>
      </c>
      <c r="AU106" s="2">
        <v>64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6</v>
      </c>
      <c r="BE106" s="2" t="s">
        <v>6</v>
      </c>
      <c r="BF106" s="2" t="s">
        <v>6</v>
      </c>
      <c r="BG106" s="2" t="s">
        <v>6</v>
      </c>
      <c r="BH106" s="2">
        <v>3</v>
      </c>
      <c r="BI106" s="2">
        <v>1</v>
      </c>
      <c r="BJ106" s="2" t="s">
        <v>189</v>
      </c>
      <c r="BK106" s="2"/>
      <c r="BL106" s="2"/>
      <c r="BM106" s="2">
        <v>11001</v>
      </c>
      <c r="BN106" s="2">
        <v>0</v>
      </c>
      <c r="BO106" s="2" t="s">
        <v>6</v>
      </c>
      <c r="BP106" s="2">
        <v>0</v>
      </c>
      <c r="BQ106" s="2">
        <v>2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6</v>
      </c>
      <c r="BZ106" s="2">
        <v>123</v>
      </c>
      <c r="CA106" s="2">
        <v>75</v>
      </c>
      <c r="CB106" s="2"/>
      <c r="CC106" s="2"/>
      <c r="CD106" s="2"/>
      <c r="CE106" s="2"/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6</v>
      </c>
      <c r="CO106" s="2">
        <v>0</v>
      </c>
      <c r="CP106" s="2">
        <f t="shared" si="126"/>
        <v>249.65</v>
      </c>
      <c r="CQ106" s="2">
        <f t="shared" si="127"/>
        <v>57.79</v>
      </c>
      <c r="CR106" s="2">
        <f t="shared" si="128"/>
        <v>0</v>
      </c>
      <c r="CS106" s="2">
        <f t="shared" si="129"/>
        <v>0</v>
      </c>
      <c r="CT106" s="2">
        <f t="shared" si="130"/>
        <v>0</v>
      </c>
      <c r="CU106" s="2">
        <f t="shared" si="131"/>
        <v>0</v>
      </c>
      <c r="CV106" s="2">
        <f t="shared" si="132"/>
        <v>0</v>
      </c>
      <c r="CW106" s="2">
        <f t="shared" si="133"/>
        <v>0</v>
      </c>
      <c r="CX106" s="2">
        <f t="shared" si="134"/>
        <v>0</v>
      </c>
      <c r="CY106" s="2">
        <f t="shared" si="135"/>
        <v>0</v>
      </c>
      <c r="CZ106" s="2">
        <f t="shared" si="136"/>
        <v>0</v>
      </c>
      <c r="DA106" s="2"/>
      <c r="DB106" s="2"/>
      <c r="DC106" s="2" t="s">
        <v>6</v>
      </c>
      <c r="DD106" s="2" t="s">
        <v>6</v>
      </c>
      <c r="DE106" s="2" t="s">
        <v>6</v>
      </c>
      <c r="DF106" s="2" t="s">
        <v>6</v>
      </c>
      <c r="DG106" s="2" t="s">
        <v>6</v>
      </c>
      <c r="DH106" s="2" t="s">
        <v>6</v>
      </c>
      <c r="DI106" s="2" t="s">
        <v>6</v>
      </c>
      <c r="DJ106" s="2" t="s">
        <v>6</v>
      </c>
      <c r="DK106" s="2" t="s">
        <v>6</v>
      </c>
      <c r="DL106" s="2" t="s">
        <v>6</v>
      </c>
      <c r="DM106" s="2" t="s">
        <v>6</v>
      </c>
      <c r="DN106" s="2">
        <v>0</v>
      </c>
      <c r="DO106" s="2">
        <v>0</v>
      </c>
      <c r="DP106" s="2">
        <v>1</v>
      </c>
      <c r="DQ106" s="2">
        <v>1</v>
      </c>
      <c r="DR106" s="2"/>
      <c r="DS106" s="2"/>
      <c r="DT106" s="2"/>
      <c r="DU106" s="2">
        <v>1005</v>
      </c>
      <c r="DV106" s="2" t="s">
        <v>54</v>
      </c>
      <c r="DW106" s="2" t="s">
        <v>54</v>
      </c>
      <c r="DX106" s="2">
        <v>1</v>
      </c>
      <c r="DY106" s="2"/>
      <c r="DZ106" s="2"/>
      <c r="EA106" s="2"/>
      <c r="EB106" s="2"/>
      <c r="EC106" s="2"/>
      <c r="ED106" s="2"/>
      <c r="EE106" s="2">
        <v>27029024</v>
      </c>
      <c r="EF106" s="2">
        <v>2</v>
      </c>
      <c r="EG106" s="2" t="s">
        <v>16</v>
      </c>
      <c r="EH106" s="2">
        <v>0</v>
      </c>
      <c r="EI106" s="2" t="s">
        <v>6</v>
      </c>
      <c r="EJ106" s="2">
        <v>1</v>
      </c>
      <c r="EK106" s="2">
        <v>11001</v>
      </c>
      <c r="EL106" s="2" t="s">
        <v>24</v>
      </c>
      <c r="EM106" s="2" t="s">
        <v>177</v>
      </c>
      <c r="EN106" s="2"/>
      <c r="EO106" s="2" t="s">
        <v>6</v>
      </c>
      <c r="EP106" s="2"/>
      <c r="EQ106" s="2">
        <v>0</v>
      </c>
      <c r="ER106" s="2">
        <v>57.79</v>
      </c>
      <c r="ES106" s="2">
        <v>57.79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37"/>
        <v>0</v>
      </c>
      <c r="FS106" s="2">
        <v>0</v>
      </c>
      <c r="FT106" s="2" t="s">
        <v>49</v>
      </c>
      <c r="FU106" s="2" t="s">
        <v>50</v>
      </c>
      <c r="FV106" s="2"/>
      <c r="FW106" s="2"/>
      <c r="FX106" s="2">
        <v>110.7</v>
      </c>
      <c r="FY106" s="2">
        <v>63.75</v>
      </c>
      <c r="FZ106" s="2"/>
      <c r="GA106" s="2" t="s">
        <v>6</v>
      </c>
      <c r="GB106" s="2"/>
      <c r="GC106" s="2"/>
      <c r="GD106" s="2">
        <v>0</v>
      </c>
      <c r="GE106" s="2"/>
      <c r="GF106" s="2">
        <v>-2066252447</v>
      </c>
      <c r="GG106" s="2">
        <v>2</v>
      </c>
      <c r="GH106" s="2">
        <v>1</v>
      </c>
      <c r="GI106" s="2">
        <v>-2</v>
      </c>
      <c r="GJ106" s="2">
        <v>0</v>
      </c>
      <c r="GK106" s="2">
        <f>ROUND(R106*(R12)/100,2)</f>
        <v>0</v>
      </c>
      <c r="GL106" s="2">
        <f t="shared" si="138"/>
        <v>0</v>
      </c>
      <c r="GM106" s="2">
        <f t="shared" si="139"/>
        <v>249.65</v>
      </c>
      <c r="GN106" s="2">
        <f t="shared" si="140"/>
        <v>249.65</v>
      </c>
      <c r="GO106" s="2">
        <f t="shared" si="141"/>
        <v>0</v>
      </c>
      <c r="GP106" s="2">
        <f t="shared" si="142"/>
        <v>0</v>
      </c>
      <c r="GQ106" s="2"/>
      <c r="GR106" s="2">
        <v>0</v>
      </c>
      <c r="GS106" s="2">
        <v>3</v>
      </c>
      <c r="GT106" s="2">
        <v>0</v>
      </c>
      <c r="GU106" s="2" t="s">
        <v>6</v>
      </c>
      <c r="GV106" s="2">
        <f t="shared" si="143"/>
        <v>0</v>
      </c>
      <c r="GW106" s="2">
        <v>1</v>
      </c>
      <c r="GX106" s="2">
        <f t="shared" si="144"/>
        <v>0</v>
      </c>
      <c r="GY106" s="2"/>
      <c r="GZ106" s="2"/>
      <c r="HA106" s="2">
        <v>0</v>
      </c>
      <c r="HB106" s="2">
        <v>0</v>
      </c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18</v>
      </c>
      <c r="B107">
        <v>1</v>
      </c>
      <c r="C107">
        <v>252</v>
      </c>
      <c r="E107" t="s">
        <v>198</v>
      </c>
      <c r="F107" t="s">
        <v>187</v>
      </c>
      <c r="G107" t="s">
        <v>199</v>
      </c>
      <c r="H107" t="s">
        <v>54</v>
      </c>
      <c r="I107">
        <f>I103*J107</f>
        <v>4.32</v>
      </c>
      <c r="J107">
        <v>6.9677419354838719</v>
      </c>
      <c r="O107">
        <f t="shared" si="109"/>
        <v>249.65</v>
      </c>
      <c r="P107">
        <f t="shared" si="110"/>
        <v>249.65</v>
      </c>
      <c r="Q107">
        <f t="shared" si="111"/>
        <v>0</v>
      </c>
      <c r="R107">
        <f t="shared" si="112"/>
        <v>0</v>
      </c>
      <c r="S107">
        <f t="shared" si="113"/>
        <v>0</v>
      </c>
      <c r="T107">
        <f t="shared" si="114"/>
        <v>0</v>
      </c>
      <c r="U107">
        <f t="shared" si="115"/>
        <v>0</v>
      </c>
      <c r="V107">
        <f t="shared" si="116"/>
        <v>0</v>
      </c>
      <c r="W107">
        <f t="shared" si="117"/>
        <v>0</v>
      </c>
      <c r="X107">
        <f t="shared" si="118"/>
        <v>0</v>
      </c>
      <c r="Y107">
        <f t="shared" si="119"/>
        <v>0</v>
      </c>
      <c r="AA107">
        <v>27703388</v>
      </c>
      <c r="AB107">
        <f t="shared" si="120"/>
        <v>57.79</v>
      </c>
      <c r="AC107">
        <f t="shared" si="105"/>
        <v>57.79</v>
      </c>
      <c r="AD107">
        <f>ROUND((((ET107)-(EU107))+AE107),6)</f>
        <v>0</v>
      </c>
      <c r="AE107">
        <f t="shared" si="145"/>
        <v>0</v>
      </c>
      <c r="AF107">
        <f t="shared" si="145"/>
        <v>0</v>
      </c>
      <c r="AG107">
        <f t="shared" si="123"/>
        <v>0</v>
      </c>
      <c r="AH107">
        <f t="shared" si="146"/>
        <v>0</v>
      </c>
      <c r="AI107">
        <f t="shared" si="146"/>
        <v>0</v>
      </c>
      <c r="AJ107">
        <f t="shared" si="125"/>
        <v>0</v>
      </c>
      <c r="AK107">
        <v>57.79</v>
      </c>
      <c r="AL107">
        <v>57.79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111</v>
      </c>
      <c r="AU107">
        <v>64</v>
      </c>
      <c r="AV107">
        <v>1</v>
      </c>
      <c r="AW107">
        <v>1</v>
      </c>
      <c r="AZ107">
        <v>1</v>
      </c>
      <c r="BA107">
        <v>1</v>
      </c>
      <c r="BB107">
        <v>1</v>
      </c>
      <c r="BC107">
        <v>1</v>
      </c>
      <c r="BD107" t="s">
        <v>6</v>
      </c>
      <c r="BE107" t="s">
        <v>6</v>
      </c>
      <c r="BF107" t="s">
        <v>6</v>
      </c>
      <c r="BG107" t="s">
        <v>6</v>
      </c>
      <c r="BH107">
        <v>3</v>
      </c>
      <c r="BI107">
        <v>1</v>
      </c>
      <c r="BJ107" t="s">
        <v>189</v>
      </c>
      <c r="BM107">
        <v>11001</v>
      </c>
      <c r="BN107">
        <v>0</v>
      </c>
      <c r="BO107" t="s">
        <v>6</v>
      </c>
      <c r="BP107">
        <v>0</v>
      </c>
      <c r="BQ107">
        <v>2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6</v>
      </c>
      <c r="BZ107">
        <v>123</v>
      </c>
      <c r="CA107">
        <v>75</v>
      </c>
      <c r="CF107">
        <v>0</v>
      </c>
      <c r="CG107">
        <v>0</v>
      </c>
      <c r="CM107">
        <v>0</v>
      </c>
      <c r="CN107" t="s">
        <v>6</v>
      </c>
      <c r="CO107">
        <v>0</v>
      </c>
      <c r="CP107">
        <f t="shared" si="126"/>
        <v>249.65</v>
      </c>
      <c r="CQ107">
        <f t="shared" si="127"/>
        <v>57.79</v>
      </c>
      <c r="CR107">
        <f t="shared" si="128"/>
        <v>0</v>
      </c>
      <c r="CS107">
        <f t="shared" si="129"/>
        <v>0</v>
      </c>
      <c r="CT107">
        <f t="shared" si="130"/>
        <v>0</v>
      </c>
      <c r="CU107">
        <f t="shared" si="131"/>
        <v>0</v>
      </c>
      <c r="CV107">
        <f t="shared" si="132"/>
        <v>0</v>
      </c>
      <c r="CW107">
        <f t="shared" si="133"/>
        <v>0</v>
      </c>
      <c r="CX107">
        <f t="shared" si="134"/>
        <v>0</v>
      </c>
      <c r="CY107">
        <f t="shared" si="135"/>
        <v>0</v>
      </c>
      <c r="CZ107">
        <f t="shared" si="136"/>
        <v>0</v>
      </c>
      <c r="DC107" t="s">
        <v>6</v>
      </c>
      <c r="DD107" t="s">
        <v>6</v>
      </c>
      <c r="DE107" t="s">
        <v>6</v>
      </c>
      <c r="DF107" t="s">
        <v>6</v>
      </c>
      <c r="DG107" t="s">
        <v>6</v>
      </c>
      <c r="DH107" t="s">
        <v>6</v>
      </c>
      <c r="DI107" t="s">
        <v>6</v>
      </c>
      <c r="DJ107" t="s">
        <v>6</v>
      </c>
      <c r="DK107" t="s">
        <v>6</v>
      </c>
      <c r="DL107" t="s">
        <v>6</v>
      </c>
      <c r="DM107" t="s">
        <v>6</v>
      </c>
      <c r="DN107">
        <v>0</v>
      </c>
      <c r="DO107">
        <v>0</v>
      </c>
      <c r="DP107">
        <v>1</v>
      </c>
      <c r="DQ107">
        <v>1</v>
      </c>
      <c r="DU107">
        <v>1005</v>
      </c>
      <c r="DV107" t="s">
        <v>54</v>
      </c>
      <c r="DW107" t="s">
        <v>54</v>
      </c>
      <c r="DX107">
        <v>1</v>
      </c>
      <c r="EE107">
        <v>27029024</v>
      </c>
      <c r="EF107">
        <v>2</v>
      </c>
      <c r="EG107" t="s">
        <v>16</v>
      </c>
      <c r="EH107">
        <v>0</v>
      </c>
      <c r="EI107" t="s">
        <v>6</v>
      </c>
      <c r="EJ107">
        <v>1</v>
      </c>
      <c r="EK107">
        <v>11001</v>
      </c>
      <c r="EL107" t="s">
        <v>24</v>
      </c>
      <c r="EM107" t="s">
        <v>177</v>
      </c>
      <c r="EO107" t="s">
        <v>6</v>
      </c>
      <c r="EQ107">
        <v>0</v>
      </c>
      <c r="ER107">
        <v>57.79</v>
      </c>
      <c r="ES107">
        <v>57.79</v>
      </c>
      <c r="ET107">
        <v>0</v>
      </c>
      <c r="EU107">
        <v>0</v>
      </c>
      <c r="EV107">
        <v>0</v>
      </c>
      <c r="EW107">
        <v>0</v>
      </c>
      <c r="EX107">
        <v>0</v>
      </c>
      <c r="FQ107">
        <v>0</v>
      </c>
      <c r="FR107">
        <f t="shared" si="137"/>
        <v>0</v>
      </c>
      <c r="FS107">
        <v>0</v>
      </c>
      <c r="FT107" t="s">
        <v>49</v>
      </c>
      <c r="FU107" t="s">
        <v>50</v>
      </c>
      <c r="FX107">
        <v>110.7</v>
      </c>
      <c r="FY107">
        <v>63.75</v>
      </c>
      <c r="GA107" t="s">
        <v>6</v>
      </c>
      <c r="GD107">
        <v>0</v>
      </c>
      <c r="GF107">
        <v>-2066252447</v>
      </c>
      <c r="GG107">
        <v>1</v>
      </c>
      <c r="GH107">
        <v>1</v>
      </c>
      <c r="GI107">
        <v>-2</v>
      </c>
      <c r="GJ107">
        <v>0</v>
      </c>
      <c r="GK107">
        <f>ROUND(R107*(S12)/100,2)</f>
        <v>0</v>
      </c>
      <c r="GL107">
        <f t="shared" si="138"/>
        <v>0</v>
      </c>
      <c r="GM107">
        <f t="shared" si="139"/>
        <v>249.65</v>
      </c>
      <c r="GN107">
        <f t="shared" si="140"/>
        <v>249.65</v>
      </c>
      <c r="GO107">
        <f t="shared" si="141"/>
        <v>0</v>
      </c>
      <c r="GP107">
        <f t="shared" si="142"/>
        <v>0</v>
      </c>
      <c r="GR107">
        <v>0</v>
      </c>
      <c r="GS107">
        <v>3</v>
      </c>
      <c r="GT107">
        <v>0</v>
      </c>
      <c r="GU107" t="s">
        <v>6</v>
      </c>
      <c r="GV107">
        <f t="shared" si="143"/>
        <v>0</v>
      </c>
      <c r="GW107">
        <v>1</v>
      </c>
      <c r="GX107">
        <f t="shared" si="144"/>
        <v>0</v>
      </c>
      <c r="HA107">
        <v>0</v>
      </c>
      <c r="HB107">
        <v>0</v>
      </c>
      <c r="IK107">
        <v>0</v>
      </c>
    </row>
    <row r="108" spans="1:255" x14ac:dyDescent="0.2">
      <c r="A108" s="2">
        <v>17</v>
      </c>
      <c r="B108" s="2">
        <v>1</v>
      </c>
      <c r="C108" s="2">
        <f>ROW(SmtRes!A258)</f>
        <v>258</v>
      </c>
      <c r="D108" s="2">
        <f>ROW(EtalonRes!A260)</f>
        <v>260</v>
      </c>
      <c r="E108" s="2" t="s">
        <v>200</v>
      </c>
      <c r="F108" s="2" t="s">
        <v>201</v>
      </c>
      <c r="G108" s="2" t="s">
        <v>202</v>
      </c>
      <c r="H108" s="2" t="s">
        <v>20</v>
      </c>
      <c r="I108" s="2">
        <f>ROUND(5/100,9)</f>
        <v>0.05</v>
      </c>
      <c r="J108" s="2">
        <v>0</v>
      </c>
      <c r="K108" s="2"/>
      <c r="L108" s="2"/>
      <c r="M108" s="2"/>
      <c r="N108" s="2"/>
      <c r="O108" s="2">
        <f t="shared" si="109"/>
        <v>174.54</v>
      </c>
      <c r="P108" s="2">
        <f t="shared" si="110"/>
        <v>57.01</v>
      </c>
      <c r="Q108" s="2">
        <f t="shared" si="111"/>
        <v>1.2</v>
      </c>
      <c r="R108" s="2">
        <f t="shared" si="112"/>
        <v>0.52</v>
      </c>
      <c r="S108" s="2">
        <f t="shared" si="113"/>
        <v>116.33</v>
      </c>
      <c r="T108" s="2">
        <f t="shared" si="114"/>
        <v>0</v>
      </c>
      <c r="U108" s="2">
        <f t="shared" si="115"/>
        <v>13.130125</v>
      </c>
      <c r="V108" s="2">
        <f t="shared" si="116"/>
        <v>3.8525000000000004E-2</v>
      </c>
      <c r="W108" s="2">
        <f t="shared" si="117"/>
        <v>0</v>
      </c>
      <c r="X108" s="2">
        <f t="shared" si="118"/>
        <v>92.31</v>
      </c>
      <c r="Y108" s="2">
        <f t="shared" si="119"/>
        <v>58.43</v>
      </c>
      <c r="Z108" s="2"/>
      <c r="AA108" s="2">
        <v>27703374</v>
      </c>
      <c r="AB108" s="2">
        <f t="shared" si="120"/>
        <v>3490.9879999999998</v>
      </c>
      <c r="AC108" s="2">
        <f t="shared" si="105"/>
        <v>1140.25</v>
      </c>
      <c r="AD108" s="2">
        <f>ROUND(((((ET108*1.15))-((EU108*1.15)))+AE108),6)</f>
        <v>24.081</v>
      </c>
      <c r="AE108" s="2">
        <f>ROUND(((EU108*1.15)),6)</f>
        <v>10.407500000000001</v>
      </c>
      <c r="AF108" s="2">
        <f>ROUND(((EV108*1.15)),6)</f>
        <v>2326.6570000000002</v>
      </c>
      <c r="AG108" s="2">
        <f t="shared" si="123"/>
        <v>0</v>
      </c>
      <c r="AH108" s="2">
        <f>((EW108*1.15))</f>
        <v>262.60249999999996</v>
      </c>
      <c r="AI108" s="2">
        <f>((EX108*1.15))</f>
        <v>0.77049999999999996</v>
      </c>
      <c r="AJ108" s="2">
        <f t="shared" si="125"/>
        <v>0</v>
      </c>
      <c r="AK108" s="2">
        <v>3184.37</v>
      </c>
      <c r="AL108" s="2">
        <v>1140.25</v>
      </c>
      <c r="AM108" s="2">
        <v>20.94</v>
      </c>
      <c r="AN108" s="2">
        <v>9.0500000000000007</v>
      </c>
      <c r="AO108" s="2">
        <v>2023.18</v>
      </c>
      <c r="AP108" s="2">
        <v>0</v>
      </c>
      <c r="AQ108" s="2">
        <v>228.35</v>
      </c>
      <c r="AR108" s="2">
        <v>0.67</v>
      </c>
      <c r="AS108" s="2">
        <v>0</v>
      </c>
      <c r="AT108" s="2">
        <v>79</v>
      </c>
      <c r="AU108" s="2">
        <v>50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6</v>
      </c>
      <c r="BE108" s="2" t="s">
        <v>6</v>
      </c>
      <c r="BF108" s="2" t="s">
        <v>6</v>
      </c>
      <c r="BG108" s="2" t="s">
        <v>6</v>
      </c>
      <c r="BH108" s="2">
        <v>0</v>
      </c>
      <c r="BI108" s="2">
        <v>1</v>
      </c>
      <c r="BJ108" s="2" t="s">
        <v>203</v>
      </c>
      <c r="BK108" s="2"/>
      <c r="BL108" s="2"/>
      <c r="BM108" s="2">
        <v>61001</v>
      </c>
      <c r="BN108" s="2">
        <v>0</v>
      </c>
      <c r="BO108" s="2" t="s">
        <v>6</v>
      </c>
      <c r="BP108" s="2">
        <v>0</v>
      </c>
      <c r="BQ108" s="2">
        <v>6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6</v>
      </c>
      <c r="BZ108" s="2">
        <v>79</v>
      </c>
      <c r="CA108" s="2">
        <v>50</v>
      </c>
      <c r="CB108" s="2"/>
      <c r="CC108" s="2"/>
      <c r="CD108" s="2"/>
      <c r="CE108" s="2"/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703</v>
      </c>
      <c r="CO108" s="2">
        <v>0</v>
      </c>
      <c r="CP108" s="2">
        <f t="shared" si="126"/>
        <v>174.54</v>
      </c>
      <c r="CQ108" s="2">
        <f t="shared" si="127"/>
        <v>1140.25</v>
      </c>
      <c r="CR108" s="2">
        <f t="shared" si="128"/>
        <v>24.081</v>
      </c>
      <c r="CS108" s="2">
        <f t="shared" si="129"/>
        <v>10.407500000000001</v>
      </c>
      <c r="CT108" s="2">
        <f t="shared" si="130"/>
        <v>2326.6570000000002</v>
      </c>
      <c r="CU108" s="2">
        <f t="shared" si="131"/>
        <v>0</v>
      </c>
      <c r="CV108" s="2">
        <f t="shared" si="132"/>
        <v>262.60249999999996</v>
      </c>
      <c r="CW108" s="2">
        <f t="shared" si="133"/>
        <v>0.77049999999999996</v>
      </c>
      <c r="CX108" s="2">
        <f t="shared" si="134"/>
        <v>0</v>
      </c>
      <c r="CY108" s="2">
        <f t="shared" si="135"/>
        <v>92.311499999999995</v>
      </c>
      <c r="CZ108" s="2">
        <f t="shared" si="136"/>
        <v>58.424999999999997</v>
      </c>
      <c r="DA108" s="2"/>
      <c r="DB108" s="2"/>
      <c r="DC108" s="2" t="s">
        <v>6</v>
      </c>
      <c r="DD108" s="2" t="s">
        <v>6</v>
      </c>
      <c r="DE108" s="2" t="s">
        <v>22</v>
      </c>
      <c r="DF108" s="2" t="s">
        <v>22</v>
      </c>
      <c r="DG108" s="2" t="s">
        <v>22</v>
      </c>
      <c r="DH108" s="2" t="s">
        <v>6</v>
      </c>
      <c r="DI108" s="2" t="s">
        <v>22</v>
      </c>
      <c r="DJ108" s="2" t="s">
        <v>22</v>
      </c>
      <c r="DK108" s="2" t="s">
        <v>6</v>
      </c>
      <c r="DL108" s="2" t="s">
        <v>6</v>
      </c>
      <c r="DM108" s="2" t="s">
        <v>6</v>
      </c>
      <c r="DN108" s="2">
        <v>0</v>
      </c>
      <c r="DO108" s="2">
        <v>0</v>
      </c>
      <c r="DP108" s="2">
        <v>1</v>
      </c>
      <c r="DQ108" s="2">
        <v>1</v>
      </c>
      <c r="DR108" s="2"/>
      <c r="DS108" s="2"/>
      <c r="DT108" s="2"/>
      <c r="DU108" s="2">
        <v>1005</v>
      </c>
      <c r="DV108" s="2" t="s">
        <v>20</v>
      </c>
      <c r="DW108" s="2" t="s">
        <v>20</v>
      </c>
      <c r="DX108" s="2">
        <v>100</v>
      </c>
      <c r="DY108" s="2"/>
      <c r="DZ108" s="2"/>
      <c r="EA108" s="2"/>
      <c r="EB108" s="2"/>
      <c r="EC108" s="2"/>
      <c r="ED108" s="2"/>
      <c r="EE108" s="2">
        <v>27029106</v>
      </c>
      <c r="EF108" s="2">
        <v>6</v>
      </c>
      <c r="EG108" s="2" t="s">
        <v>23</v>
      </c>
      <c r="EH108" s="2">
        <v>0</v>
      </c>
      <c r="EI108" s="2" t="s">
        <v>6</v>
      </c>
      <c r="EJ108" s="2">
        <v>1</v>
      </c>
      <c r="EK108" s="2">
        <v>61001</v>
      </c>
      <c r="EL108" s="2" t="s">
        <v>142</v>
      </c>
      <c r="EM108" s="2" t="s">
        <v>143</v>
      </c>
      <c r="EN108" s="2"/>
      <c r="EO108" s="2" t="s">
        <v>26</v>
      </c>
      <c r="EP108" s="2"/>
      <c r="EQ108" s="2">
        <v>0</v>
      </c>
      <c r="ER108" s="2">
        <v>3184.37</v>
      </c>
      <c r="ES108" s="2">
        <v>1140.25</v>
      </c>
      <c r="ET108" s="2">
        <v>20.94</v>
      </c>
      <c r="EU108" s="2">
        <v>9.0500000000000007</v>
      </c>
      <c r="EV108" s="2">
        <v>2023.18</v>
      </c>
      <c r="EW108" s="2">
        <v>228.35</v>
      </c>
      <c r="EX108" s="2">
        <v>0.67</v>
      </c>
      <c r="EY108" s="2">
        <v>0</v>
      </c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37"/>
        <v>0</v>
      </c>
      <c r="FS108" s="2">
        <v>0</v>
      </c>
      <c r="FT108" s="2"/>
      <c r="FU108" s="2"/>
      <c r="FV108" s="2"/>
      <c r="FW108" s="2"/>
      <c r="FX108" s="2">
        <v>79</v>
      </c>
      <c r="FY108" s="2">
        <v>50</v>
      </c>
      <c r="FZ108" s="2"/>
      <c r="GA108" s="2" t="s">
        <v>6</v>
      </c>
      <c r="GB108" s="2"/>
      <c r="GC108" s="2"/>
      <c r="GD108" s="2">
        <v>0</v>
      </c>
      <c r="GE108" s="2"/>
      <c r="GF108" s="2">
        <v>-1050670095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0</v>
      </c>
      <c r="GL108" s="2">
        <f t="shared" si="138"/>
        <v>0</v>
      </c>
      <c r="GM108" s="2">
        <f t="shared" si="139"/>
        <v>325.27999999999997</v>
      </c>
      <c r="GN108" s="2">
        <f t="shared" si="140"/>
        <v>325.27999999999997</v>
      </c>
      <c r="GO108" s="2">
        <f t="shared" si="141"/>
        <v>0</v>
      </c>
      <c r="GP108" s="2">
        <f t="shared" si="142"/>
        <v>0</v>
      </c>
      <c r="GQ108" s="2"/>
      <c r="GR108" s="2">
        <v>0</v>
      </c>
      <c r="GS108" s="2">
        <v>3</v>
      </c>
      <c r="GT108" s="2">
        <v>0</v>
      </c>
      <c r="GU108" s="2" t="s">
        <v>6</v>
      </c>
      <c r="GV108" s="2">
        <f t="shared" si="143"/>
        <v>0</v>
      </c>
      <c r="GW108" s="2">
        <v>1</v>
      </c>
      <c r="GX108" s="2">
        <f t="shared" si="144"/>
        <v>0</v>
      </c>
      <c r="GY108" s="2"/>
      <c r="GZ108" s="2"/>
      <c r="HA108" s="2">
        <v>0</v>
      </c>
      <c r="HB108" s="2">
        <v>0</v>
      </c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17</v>
      </c>
      <c r="B109">
        <v>1</v>
      </c>
      <c r="C109">
        <f>ROW(SmtRes!A264)</f>
        <v>264</v>
      </c>
      <c r="D109">
        <f>ROW(EtalonRes!A266)</f>
        <v>266</v>
      </c>
      <c r="E109" t="s">
        <v>200</v>
      </c>
      <c r="F109" t="s">
        <v>201</v>
      </c>
      <c r="G109" t="s">
        <v>202</v>
      </c>
      <c r="H109" t="s">
        <v>20</v>
      </c>
      <c r="I109">
        <f>ROUND(5/100,9)</f>
        <v>0.05</v>
      </c>
      <c r="J109">
        <v>0</v>
      </c>
      <c r="O109">
        <f t="shared" si="109"/>
        <v>174.54</v>
      </c>
      <c r="P109">
        <f t="shared" si="110"/>
        <v>57.01</v>
      </c>
      <c r="Q109">
        <f t="shared" si="111"/>
        <v>1.2</v>
      </c>
      <c r="R109">
        <f t="shared" si="112"/>
        <v>0.52</v>
      </c>
      <c r="S109">
        <f t="shared" si="113"/>
        <v>116.33</v>
      </c>
      <c r="T109">
        <f t="shared" si="114"/>
        <v>0</v>
      </c>
      <c r="U109">
        <f t="shared" si="115"/>
        <v>13.130125</v>
      </c>
      <c r="V109">
        <f t="shared" si="116"/>
        <v>3.8525000000000004E-2</v>
      </c>
      <c r="W109">
        <f t="shared" si="117"/>
        <v>0</v>
      </c>
      <c r="X109">
        <f t="shared" si="118"/>
        <v>92.31</v>
      </c>
      <c r="Y109">
        <f t="shared" si="119"/>
        <v>58.43</v>
      </c>
      <c r="AA109">
        <v>27703388</v>
      </c>
      <c r="AB109">
        <f t="shared" si="120"/>
        <v>3490.9879999999998</v>
      </c>
      <c r="AC109">
        <f t="shared" si="105"/>
        <v>1140.25</v>
      </c>
      <c r="AD109">
        <f>ROUND(((((ET109*1.15))-((EU109*1.15)))+AE109),6)</f>
        <v>24.081</v>
      </c>
      <c r="AE109">
        <f>ROUND(((EU109*1.15)),6)</f>
        <v>10.407500000000001</v>
      </c>
      <c r="AF109">
        <f>ROUND(((EV109*1.15)),6)</f>
        <v>2326.6570000000002</v>
      </c>
      <c r="AG109">
        <f t="shared" si="123"/>
        <v>0</v>
      </c>
      <c r="AH109">
        <f>((EW109*1.15))</f>
        <v>262.60249999999996</v>
      </c>
      <c r="AI109">
        <f>((EX109*1.15))</f>
        <v>0.77049999999999996</v>
      </c>
      <c r="AJ109">
        <f t="shared" si="125"/>
        <v>0</v>
      </c>
      <c r="AK109">
        <v>3184.37</v>
      </c>
      <c r="AL109">
        <v>1140.25</v>
      </c>
      <c r="AM109">
        <v>20.94</v>
      </c>
      <c r="AN109">
        <v>9.0500000000000007</v>
      </c>
      <c r="AO109">
        <v>2023.18</v>
      </c>
      <c r="AP109">
        <v>0</v>
      </c>
      <c r="AQ109">
        <v>228.35</v>
      </c>
      <c r="AR109">
        <v>0.67</v>
      </c>
      <c r="AS109">
        <v>0</v>
      </c>
      <c r="AT109">
        <v>79</v>
      </c>
      <c r="AU109">
        <v>50</v>
      </c>
      <c r="AV109">
        <v>1</v>
      </c>
      <c r="AW109">
        <v>1</v>
      </c>
      <c r="AZ109">
        <v>1</v>
      </c>
      <c r="BA109">
        <v>1</v>
      </c>
      <c r="BB109">
        <v>1</v>
      </c>
      <c r="BC109">
        <v>1</v>
      </c>
      <c r="BD109" t="s">
        <v>6</v>
      </c>
      <c r="BE109" t="s">
        <v>6</v>
      </c>
      <c r="BF109" t="s">
        <v>6</v>
      </c>
      <c r="BG109" t="s">
        <v>6</v>
      </c>
      <c r="BH109">
        <v>0</v>
      </c>
      <c r="BI109">
        <v>1</v>
      </c>
      <c r="BJ109" t="s">
        <v>203</v>
      </c>
      <c r="BM109">
        <v>61001</v>
      </c>
      <c r="BN109">
        <v>0</v>
      </c>
      <c r="BO109" t="s">
        <v>6</v>
      </c>
      <c r="BP109">
        <v>0</v>
      </c>
      <c r="BQ109">
        <v>6</v>
      </c>
      <c r="BR109">
        <v>0</v>
      </c>
      <c r="BS109">
        <v>1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6</v>
      </c>
      <c r="BZ109">
        <v>79</v>
      </c>
      <c r="CA109">
        <v>50</v>
      </c>
      <c r="CF109">
        <v>0</v>
      </c>
      <c r="CG109">
        <v>0</v>
      </c>
      <c r="CM109">
        <v>0</v>
      </c>
      <c r="CN109" t="s">
        <v>703</v>
      </c>
      <c r="CO109">
        <v>0</v>
      </c>
      <c r="CP109">
        <f t="shared" si="126"/>
        <v>174.54</v>
      </c>
      <c r="CQ109">
        <f t="shared" si="127"/>
        <v>1140.25</v>
      </c>
      <c r="CR109">
        <f t="shared" si="128"/>
        <v>24.081</v>
      </c>
      <c r="CS109">
        <f t="shared" si="129"/>
        <v>10.407500000000001</v>
      </c>
      <c r="CT109">
        <f t="shared" si="130"/>
        <v>2326.6570000000002</v>
      </c>
      <c r="CU109">
        <f t="shared" si="131"/>
        <v>0</v>
      </c>
      <c r="CV109">
        <f t="shared" si="132"/>
        <v>262.60249999999996</v>
      </c>
      <c r="CW109">
        <f t="shared" si="133"/>
        <v>0.77049999999999996</v>
      </c>
      <c r="CX109">
        <f t="shared" si="134"/>
        <v>0</v>
      </c>
      <c r="CY109">
        <f t="shared" si="135"/>
        <v>92.311499999999995</v>
      </c>
      <c r="CZ109">
        <f t="shared" si="136"/>
        <v>58.424999999999997</v>
      </c>
      <c r="DC109" t="s">
        <v>6</v>
      </c>
      <c r="DD109" t="s">
        <v>6</v>
      </c>
      <c r="DE109" t="s">
        <v>22</v>
      </c>
      <c r="DF109" t="s">
        <v>22</v>
      </c>
      <c r="DG109" t="s">
        <v>22</v>
      </c>
      <c r="DH109" t="s">
        <v>6</v>
      </c>
      <c r="DI109" t="s">
        <v>22</v>
      </c>
      <c r="DJ109" t="s">
        <v>22</v>
      </c>
      <c r="DK109" t="s">
        <v>6</v>
      </c>
      <c r="DL109" t="s">
        <v>6</v>
      </c>
      <c r="DM109" t="s">
        <v>6</v>
      </c>
      <c r="DN109">
        <v>0</v>
      </c>
      <c r="DO109">
        <v>0</v>
      </c>
      <c r="DP109">
        <v>1</v>
      </c>
      <c r="DQ109">
        <v>1</v>
      </c>
      <c r="DU109">
        <v>1005</v>
      </c>
      <c r="DV109" t="s">
        <v>20</v>
      </c>
      <c r="DW109" t="s">
        <v>20</v>
      </c>
      <c r="DX109">
        <v>100</v>
      </c>
      <c r="EE109">
        <v>27029106</v>
      </c>
      <c r="EF109">
        <v>6</v>
      </c>
      <c r="EG109" t="s">
        <v>23</v>
      </c>
      <c r="EH109">
        <v>0</v>
      </c>
      <c r="EI109" t="s">
        <v>6</v>
      </c>
      <c r="EJ109">
        <v>1</v>
      </c>
      <c r="EK109">
        <v>61001</v>
      </c>
      <c r="EL109" t="s">
        <v>142</v>
      </c>
      <c r="EM109" t="s">
        <v>143</v>
      </c>
      <c r="EO109" t="s">
        <v>26</v>
      </c>
      <c r="EQ109">
        <v>0</v>
      </c>
      <c r="ER109">
        <v>3184.37</v>
      </c>
      <c r="ES109">
        <v>1140.25</v>
      </c>
      <c r="ET109">
        <v>20.94</v>
      </c>
      <c r="EU109">
        <v>9.0500000000000007</v>
      </c>
      <c r="EV109">
        <v>2023.18</v>
      </c>
      <c r="EW109">
        <v>228.35</v>
      </c>
      <c r="EX109">
        <v>0.67</v>
      </c>
      <c r="EY109">
        <v>0</v>
      </c>
      <c r="FQ109">
        <v>0</v>
      </c>
      <c r="FR109">
        <f t="shared" si="137"/>
        <v>0</v>
      </c>
      <c r="FS109">
        <v>0</v>
      </c>
      <c r="FX109">
        <v>79</v>
      </c>
      <c r="FY109">
        <v>50</v>
      </c>
      <c r="GA109" t="s">
        <v>6</v>
      </c>
      <c r="GD109">
        <v>0</v>
      </c>
      <c r="GF109">
        <v>-1050670095</v>
      </c>
      <c r="GG109">
        <v>1</v>
      </c>
      <c r="GH109">
        <v>1</v>
      </c>
      <c r="GI109">
        <v>-2</v>
      </c>
      <c r="GJ109">
        <v>0</v>
      </c>
      <c r="GK109">
        <f>ROUND(R109*(S12)/100,2)</f>
        <v>0</v>
      </c>
      <c r="GL109">
        <f t="shared" si="138"/>
        <v>0</v>
      </c>
      <c r="GM109">
        <f t="shared" si="139"/>
        <v>325.27999999999997</v>
      </c>
      <c r="GN109">
        <f t="shared" si="140"/>
        <v>325.27999999999997</v>
      </c>
      <c r="GO109">
        <f t="shared" si="141"/>
        <v>0</v>
      </c>
      <c r="GP109">
        <f t="shared" si="142"/>
        <v>0</v>
      </c>
      <c r="GR109">
        <v>0</v>
      </c>
      <c r="GS109">
        <v>3</v>
      </c>
      <c r="GT109">
        <v>0</v>
      </c>
      <c r="GU109" t="s">
        <v>6</v>
      </c>
      <c r="GV109">
        <f t="shared" si="143"/>
        <v>0</v>
      </c>
      <c r="GW109">
        <v>1</v>
      </c>
      <c r="GX109">
        <f t="shared" si="144"/>
        <v>0</v>
      </c>
      <c r="HA109">
        <v>0</v>
      </c>
      <c r="HB109">
        <v>0</v>
      </c>
      <c r="IK109">
        <v>0</v>
      </c>
    </row>
    <row r="110" spans="1:255" x14ac:dyDescent="0.2">
      <c r="A110" s="2">
        <v>18</v>
      </c>
      <c r="B110" s="2">
        <v>1</v>
      </c>
      <c r="C110" s="2">
        <v>257</v>
      </c>
      <c r="D110" s="2"/>
      <c r="E110" s="2" t="s">
        <v>204</v>
      </c>
      <c r="F110" s="2" t="s">
        <v>28</v>
      </c>
      <c r="G110" s="2" t="s">
        <v>29</v>
      </c>
      <c r="H110" s="2" t="s">
        <v>30</v>
      </c>
      <c r="I110" s="2">
        <f>I108*J110</f>
        <v>0.16900000000000001</v>
      </c>
      <c r="J110" s="2">
        <v>3.38</v>
      </c>
      <c r="K110" s="2"/>
      <c r="L110" s="2"/>
      <c r="M110" s="2"/>
      <c r="N110" s="2"/>
      <c r="O110" s="2">
        <f t="shared" si="109"/>
        <v>0</v>
      </c>
      <c r="P110" s="2">
        <f t="shared" si="110"/>
        <v>0</v>
      </c>
      <c r="Q110" s="2">
        <f t="shared" si="111"/>
        <v>0</v>
      </c>
      <c r="R110" s="2">
        <f t="shared" si="112"/>
        <v>0</v>
      </c>
      <c r="S110" s="2">
        <f t="shared" si="113"/>
        <v>0</v>
      </c>
      <c r="T110" s="2">
        <f t="shared" si="114"/>
        <v>0</v>
      </c>
      <c r="U110" s="2">
        <f t="shared" si="115"/>
        <v>0</v>
      </c>
      <c r="V110" s="2">
        <f t="shared" si="116"/>
        <v>0</v>
      </c>
      <c r="W110" s="2">
        <f t="shared" si="117"/>
        <v>0</v>
      </c>
      <c r="X110" s="2">
        <f t="shared" si="118"/>
        <v>0</v>
      </c>
      <c r="Y110" s="2">
        <f t="shared" si="119"/>
        <v>0</v>
      </c>
      <c r="Z110" s="2"/>
      <c r="AA110" s="2">
        <v>27703374</v>
      </c>
      <c r="AB110" s="2">
        <f t="shared" si="120"/>
        <v>0</v>
      </c>
      <c r="AC110" s="2">
        <f t="shared" si="105"/>
        <v>0</v>
      </c>
      <c r="AD110" s="2">
        <f>ROUND((((ET110)-(EU110))+AE110),6)</f>
        <v>0</v>
      </c>
      <c r="AE110" s="2">
        <f>ROUND((EU110),6)</f>
        <v>0</v>
      </c>
      <c r="AF110" s="2">
        <f>ROUND((EV110),6)</f>
        <v>0</v>
      </c>
      <c r="AG110" s="2">
        <f t="shared" si="123"/>
        <v>0</v>
      </c>
      <c r="AH110" s="2">
        <f>(EW110)</f>
        <v>0</v>
      </c>
      <c r="AI110" s="2">
        <f>(EX110)</f>
        <v>0</v>
      </c>
      <c r="AJ110" s="2">
        <f t="shared" si="125"/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79</v>
      </c>
      <c r="AU110" s="2">
        <v>50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6</v>
      </c>
      <c r="BE110" s="2" t="s">
        <v>6</v>
      </c>
      <c r="BF110" s="2" t="s">
        <v>6</v>
      </c>
      <c r="BG110" s="2" t="s">
        <v>6</v>
      </c>
      <c r="BH110" s="2">
        <v>3</v>
      </c>
      <c r="BI110" s="2">
        <v>1</v>
      </c>
      <c r="BJ110" s="2" t="s">
        <v>6</v>
      </c>
      <c r="BK110" s="2"/>
      <c r="BL110" s="2"/>
      <c r="BM110" s="2">
        <v>61001</v>
      </c>
      <c r="BN110" s="2">
        <v>0</v>
      </c>
      <c r="BO110" s="2" t="s">
        <v>6</v>
      </c>
      <c r="BP110" s="2">
        <v>0</v>
      </c>
      <c r="BQ110" s="2">
        <v>6</v>
      </c>
      <c r="BR110" s="2">
        <v>0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6</v>
      </c>
      <c r="BZ110" s="2">
        <v>79</v>
      </c>
      <c r="CA110" s="2">
        <v>50</v>
      </c>
      <c r="CB110" s="2"/>
      <c r="CC110" s="2"/>
      <c r="CD110" s="2"/>
      <c r="CE110" s="2"/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6</v>
      </c>
      <c r="CO110" s="2">
        <v>0</v>
      </c>
      <c r="CP110" s="2">
        <f t="shared" si="126"/>
        <v>0</v>
      </c>
      <c r="CQ110" s="2">
        <f t="shared" si="127"/>
        <v>0</v>
      </c>
      <c r="CR110" s="2">
        <f t="shared" si="128"/>
        <v>0</v>
      </c>
      <c r="CS110" s="2">
        <f t="shared" si="129"/>
        <v>0</v>
      </c>
      <c r="CT110" s="2">
        <f t="shared" si="130"/>
        <v>0</v>
      </c>
      <c r="CU110" s="2">
        <f t="shared" si="131"/>
        <v>0</v>
      </c>
      <c r="CV110" s="2">
        <f t="shared" si="132"/>
        <v>0</v>
      </c>
      <c r="CW110" s="2">
        <f t="shared" si="133"/>
        <v>0</v>
      </c>
      <c r="CX110" s="2">
        <f t="shared" si="134"/>
        <v>0</v>
      </c>
      <c r="CY110" s="2">
        <f t="shared" si="135"/>
        <v>0</v>
      </c>
      <c r="CZ110" s="2">
        <f t="shared" si="136"/>
        <v>0</v>
      </c>
      <c r="DA110" s="2"/>
      <c r="DB110" s="2"/>
      <c r="DC110" s="2" t="s">
        <v>6</v>
      </c>
      <c r="DD110" s="2" t="s">
        <v>6</v>
      </c>
      <c r="DE110" s="2" t="s">
        <v>6</v>
      </c>
      <c r="DF110" s="2" t="s">
        <v>6</v>
      </c>
      <c r="DG110" s="2" t="s">
        <v>6</v>
      </c>
      <c r="DH110" s="2" t="s">
        <v>6</v>
      </c>
      <c r="DI110" s="2" t="s">
        <v>6</v>
      </c>
      <c r="DJ110" s="2" t="s">
        <v>6</v>
      </c>
      <c r="DK110" s="2" t="s">
        <v>6</v>
      </c>
      <c r="DL110" s="2" t="s">
        <v>6</v>
      </c>
      <c r="DM110" s="2" t="s">
        <v>6</v>
      </c>
      <c r="DN110" s="2">
        <v>0</v>
      </c>
      <c r="DO110" s="2">
        <v>0</v>
      </c>
      <c r="DP110" s="2">
        <v>1</v>
      </c>
      <c r="DQ110" s="2">
        <v>1</v>
      </c>
      <c r="DR110" s="2"/>
      <c r="DS110" s="2"/>
      <c r="DT110" s="2"/>
      <c r="DU110" s="2">
        <v>1009</v>
      </c>
      <c r="DV110" s="2" t="s">
        <v>30</v>
      </c>
      <c r="DW110" s="2" t="s">
        <v>30</v>
      </c>
      <c r="DX110" s="2">
        <v>1000</v>
      </c>
      <c r="DY110" s="2"/>
      <c r="DZ110" s="2"/>
      <c r="EA110" s="2"/>
      <c r="EB110" s="2"/>
      <c r="EC110" s="2"/>
      <c r="ED110" s="2"/>
      <c r="EE110" s="2">
        <v>27029106</v>
      </c>
      <c r="EF110" s="2">
        <v>6</v>
      </c>
      <c r="EG110" s="2" t="s">
        <v>23</v>
      </c>
      <c r="EH110" s="2">
        <v>0</v>
      </c>
      <c r="EI110" s="2" t="s">
        <v>6</v>
      </c>
      <c r="EJ110" s="2">
        <v>1</v>
      </c>
      <c r="EK110" s="2">
        <v>61001</v>
      </c>
      <c r="EL110" s="2" t="s">
        <v>142</v>
      </c>
      <c r="EM110" s="2" t="s">
        <v>143</v>
      </c>
      <c r="EN110" s="2"/>
      <c r="EO110" s="2" t="s">
        <v>6</v>
      </c>
      <c r="EP110" s="2"/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37"/>
        <v>0</v>
      </c>
      <c r="FS110" s="2">
        <v>0</v>
      </c>
      <c r="FT110" s="2"/>
      <c r="FU110" s="2"/>
      <c r="FV110" s="2"/>
      <c r="FW110" s="2"/>
      <c r="FX110" s="2">
        <v>79</v>
      </c>
      <c r="FY110" s="2">
        <v>50</v>
      </c>
      <c r="FZ110" s="2"/>
      <c r="GA110" s="2" t="s">
        <v>6</v>
      </c>
      <c r="GB110" s="2"/>
      <c r="GC110" s="2"/>
      <c r="GD110" s="2">
        <v>0</v>
      </c>
      <c r="GE110" s="2"/>
      <c r="GF110" s="2">
        <v>-179832266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138"/>
        <v>0</v>
      </c>
      <c r="GM110" s="2">
        <f t="shared" si="139"/>
        <v>0</v>
      </c>
      <c r="GN110" s="2">
        <f t="shared" si="140"/>
        <v>0</v>
      </c>
      <c r="GO110" s="2">
        <f t="shared" si="141"/>
        <v>0</v>
      </c>
      <c r="GP110" s="2">
        <f t="shared" si="142"/>
        <v>0</v>
      </c>
      <c r="GQ110" s="2"/>
      <c r="GR110" s="2">
        <v>0</v>
      </c>
      <c r="GS110" s="2">
        <v>3</v>
      </c>
      <c r="GT110" s="2">
        <v>0</v>
      </c>
      <c r="GU110" s="2" t="s">
        <v>6</v>
      </c>
      <c r="GV110" s="2">
        <f t="shared" si="143"/>
        <v>0</v>
      </c>
      <c r="GW110" s="2">
        <v>1</v>
      </c>
      <c r="GX110" s="2">
        <f t="shared" si="144"/>
        <v>0</v>
      </c>
      <c r="GY110" s="2"/>
      <c r="GZ110" s="2"/>
      <c r="HA110" s="2">
        <v>0</v>
      </c>
      <c r="HB110" s="2">
        <v>0</v>
      </c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18</v>
      </c>
      <c r="B111">
        <v>1</v>
      </c>
      <c r="C111">
        <v>263</v>
      </c>
      <c r="E111" t="s">
        <v>204</v>
      </c>
      <c r="F111" t="s">
        <v>28</v>
      </c>
      <c r="G111" t="s">
        <v>29</v>
      </c>
      <c r="H111" t="s">
        <v>30</v>
      </c>
      <c r="I111">
        <f>I109*J111</f>
        <v>0.16900000000000001</v>
      </c>
      <c r="J111">
        <v>3.38</v>
      </c>
      <c r="O111">
        <f t="shared" si="109"/>
        <v>0</v>
      </c>
      <c r="P111">
        <f t="shared" si="110"/>
        <v>0</v>
      </c>
      <c r="Q111">
        <f t="shared" si="111"/>
        <v>0</v>
      </c>
      <c r="R111">
        <f t="shared" si="112"/>
        <v>0</v>
      </c>
      <c r="S111">
        <f t="shared" si="113"/>
        <v>0</v>
      </c>
      <c r="T111">
        <f t="shared" si="114"/>
        <v>0</v>
      </c>
      <c r="U111">
        <f t="shared" si="115"/>
        <v>0</v>
      </c>
      <c r="V111">
        <f t="shared" si="116"/>
        <v>0</v>
      </c>
      <c r="W111">
        <f t="shared" si="117"/>
        <v>0</v>
      </c>
      <c r="X111">
        <f t="shared" si="118"/>
        <v>0</v>
      </c>
      <c r="Y111">
        <f t="shared" si="119"/>
        <v>0</v>
      </c>
      <c r="AA111">
        <v>27703388</v>
      </c>
      <c r="AB111">
        <f t="shared" si="120"/>
        <v>0</v>
      </c>
      <c r="AC111">
        <f t="shared" si="105"/>
        <v>0</v>
      </c>
      <c r="AD111">
        <f>ROUND((((ET111)-(EU111))+AE111),6)</f>
        <v>0</v>
      </c>
      <c r="AE111">
        <f>ROUND((EU111),6)</f>
        <v>0</v>
      </c>
      <c r="AF111">
        <f>ROUND((EV111),6)</f>
        <v>0</v>
      </c>
      <c r="AG111">
        <f t="shared" si="123"/>
        <v>0</v>
      </c>
      <c r="AH111">
        <f>(EW111)</f>
        <v>0</v>
      </c>
      <c r="AI111">
        <f>(EX111)</f>
        <v>0</v>
      </c>
      <c r="AJ111">
        <f t="shared" si="125"/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79</v>
      </c>
      <c r="AU111">
        <v>50</v>
      </c>
      <c r="AV111">
        <v>1</v>
      </c>
      <c r="AW111">
        <v>1</v>
      </c>
      <c r="AZ111">
        <v>1</v>
      </c>
      <c r="BA111">
        <v>1</v>
      </c>
      <c r="BB111">
        <v>1</v>
      </c>
      <c r="BC111">
        <v>1</v>
      </c>
      <c r="BD111" t="s">
        <v>6</v>
      </c>
      <c r="BE111" t="s">
        <v>6</v>
      </c>
      <c r="BF111" t="s">
        <v>6</v>
      </c>
      <c r="BG111" t="s">
        <v>6</v>
      </c>
      <c r="BH111">
        <v>3</v>
      </c>
      <c r="BI111">
        <v>1</v>
      </c>
      <c r="BJ111" t="s">
        <v>6</v>
      </c>
      <c r="BM111">
        <v>61001</v>
      </c>
      <c r="BN111">
        <v>0</v>
      </c>
      <c r="BO111" t="s">
        <v>6</v>
      </c>
      <c r="BP111">
        <v>0</v>
      </c>
      <c r="BQ111">
        <v>6</v>
      </c>
      <c r="BR111">
        <v>0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6</v>
      </c>
      <c r="BZ111">
        <v>79</v>
      </c>
      <c r="CA111">
        <v>50</v>
      </c>
      <c r="CF111">
        <v>0</v>
      </c>
      <c r="CG111">
        <v>0</v>
      </c>
      <c r="CM111">
        <v>0</v>
      </c>
      <c r="CN111" t="s">
        <v>6</v>
      </c>
      <c r="CO111">
        <v>0</v>
      </c>
      <c r="CP111">
        <f t="shared" si="126"/>
        <v>0</v>
      </c>
      <c r="CQ111">
        <f t="shared" si="127"/>
        <v>0</v>
      </c>
      <c r="CR111">
        <f t="shared" si="128"/>
        <v>0</v>
      </c>
      <c r="CS111">
        <f t="shared" si="129"/>
        <v>0</v>
      </c>
      <c r="CT111">
        <f t="shared" si="130"/>
        <v>0</v>
      </c>
      <c r="CU111">
        <f t="shared" si="131"/>
        <v>0</v>
      </c>
      <c r="CV111">
        <f t="shared" si="132"/>
        <v>0</v>
      </c>
      <c r="CW111">
        <f t="shared" si="133"/>
        <v>0</v>
      </c>
      <c r="CX111">
        <f t="shared" si="134"/>
        <v>0</v>
      </c>
      <c r="CY111">
        <f t="shared" si="135"/>
        <v>0</v>
      </c>
      <c r="CZ111">
        <f t="shared" si="136"/>
        <v>0</v>
      </c>
      <c r="DC111" t="s">
        <v>6</v>
      </c>
      <c r="DD111" t="s">
        <v>6</v>
      </c>
      <c r="DE111" t="s">
        <v>6</v>
      </c>
      <c r="DF111" t="s">
        <v>6</v>
      </c>
      <c r="DG111" t="s">
        <v>6</v>
      </c>
      <c r="DH111" t="s">
        <v>6</v>
      </c>
      <c r="DI111" t="s">
        <v>6</v>
      </c>
      <c r="DJ111" t="s">
        <v>6</v>
      </c>
      <c r="DK111" t="s">
        <v>6</v>
      </c>
      <c r="DL111" t="s">
        <v>6</v>
      </c>
      <c r="DM111" t="s">
        <v>6</v>
      </c>
      <c r="DN111">
        <v>0</v>
      </c>
      <c r="DO111">
        <v>0</v>
      </c>
      <c r="DP111">
        <v>1</v>
      </c>
      <c r="DQ111">
        <v>1</v>
      </c>
      <c r="DU111">
        <v>1009</v>
      </c>
      <c r="DV111" t="s">
        <v>30</v>
      </c>
      <c r="DW111" t="s">
        <v>30</v>
      </c>
      <c r="DX111">
        <v>1000</v>
      </c>
      <c r="EE111">
        <v>27029106</v>
      </c>
      <c r="EF111">
        <v>6</v>
      </c>
      <c r="EG111" t="s">
        <v>23</v>
      </c>
      <c r="EH111">
        <v>0</v>
      </c>
      <c r="EI111" t="s">
        <v>6</v>
      </c>
      <c r="EJ111">
        <v>1</v>
      </c>
      <c r="EK111">
        <v>61001</v>
      </c>
      <c r="EL111" t="s">
        <v>142</v>
      </c>
      <c r="EM111" t="s">
        <v>143</v>
      </c>
      <c r="EO111" t="s">
        <v>6</v>
      </c>
      <c r="EQ111">
        <v>0</v>
      </c>
      <c r="ER111">
        <v>0</v>
      </c>
      <c r="ES111">
        <v>0</v>
      </c>
      <c r="ET111">
        <v>0</v>
      </c>
      <c r="EU111">
        <v>0</v>
      </c>
      <c r="EV111">
        <v>0</v>
      </c>
      <c r="EW111">
        <v>0</v>
      </c>
      <c r="EX111">
        <v>0</v>
      </c>
      <c r="FQ111">
        <v>0</v>
      </c>
      <c r="FR111">
        <f t="shared" si="137"/>
        <v>0</v>
      </c>
      <c r="FS111">
        <v>0</v>
      </c>
      <c r="FX111">
        <v>79</v>
      </c>
      <c r="FY111">
        <v>50</v>
      </c>
      <c r="GA111" t="s">
        <v>6</v>
      </c>
      <c r="GD111">
        <v>0</v>
      </c>
      <c r="GF111">
        <v>-179832266</v>
      </c>
      <c r="GG111">
        <v>1</v>
      </c>
      <c r="GH111">
        <v>1</v>
      </c>
      <c r="GI111">
        <v>-2</v>
      </c>
      <c r="GJ111">
        <v>0</v>
      </c>
      <c r="GK111">
        <f>ROUND(R111*(S12)/100,2)</f>
        <v>0</v>
      </c>
      <c r="GL111">
        <f t="shared" si="138"/>
        <v>0</v>
      </c>
      <c r="GM111">
        <f t="shared" si="139"/>
        <v>0</v>
      </c>
      <c r="GN111">
        <f t="shared" si="140"/>
        <v>0</v>
      </c>
      <c r="GO111">
        <f t="shared" si="141"/>
        <v>0</v>
      </c>
      <c r="GP111">
        <f t="shared" si="142"/>
        <v>0</v>
      </c>
      <c r="GR111">
        <v>0</v>
      </c>
      <c r="GS111">
        <v>3</v>
      </c>
      <c r="GT111">
        <v>0</v>
      </c>
      <c r="GU111" t="s">
        <v>6</v>
      </c>
      <c r="GV111">
        <f t="shared" si="143"/>
        <v>0</v>
      </c>
      <c r="GW111">
        <v>1</v>
      </c>
      <c r="GX111">
        <f t="shared" si="144"/>
        <v>0</v>
      </c>
      <c r="HA111">
        <v>0</v>
      </c>
      <c r="HB111">
        <v>0</v>
      </c>
      <c r="IK111">
        <v>0</v>
      </c>
    </row>
    <row r="112" spans="1:255" x14ac:dyDescent="0.2">
      <c r="A112" s="2">
        <v>17</v>
      </c>
      <c r="B112" s="2">
        <v>1</v>
      </c>
      <c r="C112" s="2">
        <f>ROW(SmtRes!A272)</f>
        <v>272</v>
      </c>
      <c r="D112" s="2">
        <f>ROW(EtalonRes!A274)</f>
        <v>274</v>
      </c>
      <c r="E112" s="2" t="s">
        <v>205</v>
      </c>
      <c r="F112" s="2" t="s">
        <v>206</v>
      </c>
      <c r="G112" s="2" t="s">
        <v>207</v>
      </c>
      <c r="H112" s="2" t="s">
        <v>20</v>
      </c>
      <c r="I112" s="2">
        <f>ROUND(278.5/100,9)</f>
        <v>2.7850000000000001</v>
      </c>
      <c r="J112" s="2">
        <v>0</v>
      </c>
      <c r="K112" s="2"/>
      <c r="L112" s="2"/>
      <c r="M112" s="2"/>
      <c r="N112" s="2"/>
      <c r="O112" s="2">
        <f t="shared" si="109"/>
        <v>1029.26</v>
      </c>
      <c r="P112" s="2">
        <f t="shared" si="110"/>
        <v>3.48</v>
      </c>
      <c r="Q112" s="2">
        <f t="shared" si="111"/>
        <v>54.96</v>
      </c>
      <c r="R112" s="2">
        <f t="shared" si="112"/>
        <v>32.6</v>
      </c>
      <c r="S112" s="2">
        <f t="shared" si="113"/>
        <v>970.82</v>
      </c>
      <c r="T112" s="2">
        <f t="shared" si="114"/>
        <v>0</v>
      </c>
      <c r="U112" s="2">
        <f t="shared" si="115"/>
        <v>114.7545325</v>
      </c>
      <c r="V112" s="2">
        <f t="shared" si="116"/>
        <v>3.0105849999999998</v>
      </c>
      <c r="W112" s="2">
        <f t="shared" si="117"/>
        <v>0</v>
      </c>
      <c r="X112" s="2">
        <f t="shared" si="118"/>
        <v>792.7</v>
      </c>
      <c r="Y112" s="2">
        <f t="shared" si="119"/>
        <v>501.71</v>
      </c>
      <c r="Z112" s="2"/>
      <c r="AA112" s="2">
        <v>27703374</v>
      </c>
      <c r="AB112" s="2">
        <f t="shared" si="120"/>
        <v>369.572</v>
      </c>
      <c r="AC112" s="2">
        <f t="shared" si="105"/>
        <v>1.25</v>
      </c>
      <c r="AD112" s="2">
        <f>ROUND(((((ET112*1.15))-((EU112*1.15)))+AE112),6)</f>
        <v>19.734000000000002</v>
      </c>
      <c r="AE112" s="2">
        <f>ROUND(((EU112*1.15)),6)</f>
        <v>11.707000000000001</v>
      </c>
      <c r="AF112" s="2">
        <f>ROUND(((EV112*1.15)),6)</f>
        <v>348.58800000000002</v>
      </c>
      <c r="AG112" s="2">
        <f t="shared" si="123"/>
        <v>0</v>
      </c>
      <c r="AH112" s="2">
        <f>((EW112*1.15))</f>
        <v>41.204499999999996</v>
      </c>
      <c r="AI112" s="2">
        <f>((EX112*1.15))</f>
        <v>1.081</v>
      </c>
      <c r="AJ112" s="2">
        <f t="shared" si="125"/>
        <v>0</v>
      </c>
      <c r="AK112" s="2">
        <v>321.52999999999997</v>
      </c>
      <c r="AL112" s="2">
        <v>1.25</v>
      </c>
      <c r="AM112" s="2">
        <v>17.16</v>
      </c>
      <c r="AN112" s="2">
        <v>10.18</v>
      </c>
      <c r="AO112" s="2">
        <v>303.12</v>
      </c>
      <c r="AP112" s="2">
        <v>0</v>
      </c>
      <c r="AQ112" s="2">
        <v>35.83</v>
      </c>
      <c r="AR112" s="2">
        <v>0.94</v>
      </c>
      <c r="AS112" s="2">
        <v>0</v>
      </c>
      <c r="AT112" s="2">
        <v>79</v>
      </c>
      <c r="AU112" s="2">
        <v>50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6</v>
      </c>
      <c r="BE112" s="2" t="s">
        <v>6</v>
      </c>
      <c r="BF112" s="2" t="s">
        <v>6</v>
      </c>
      <c r="BG112" s="2" t="s">
        <v>6</v>
      </c>
      <c r="BH112" s="2">
        <v>0</v>
      </c>
      <c r="BI112" s="2">
        <v>1</v>
      </c>
      <c r="BJ112" s="2" t="s">
        <v>208</v>
      </c>
      <c r="BK112" s="2"/>
      <c r="BL112" s="2"/>
      <c r="BM112" s="2">
        <v>61001</v>
      </c>
      <c r="BN112" s="2">
        <v>0</v>
      </c>
      <c r="BO112" s="2" t="s">
        <v>6</v>
      </c>
      <c r="BP112" s="2">
        <v>0</v>
      </c>
      <c r="BQ112" s="2">
        <v>6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6</v>
      </c>
      <c r="BZ112" s="2">
        <v>79</v>
      </c>
      <c r="CA112" s="2">
        <v>50</v>
      </c>
      <c r="CB112" s="2"/>
      <c r="CC112" s="2"/>
      <c r="CD112" s="2"/>
      <c r="CE112" s="2"/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703</v>
      </c>
      <c r="CO112" s="2">
        <v>0</v>
      </c>
      <c r="CP112" s="2">
        <f t="shared" si="126"/>
        <v>1029.26</v>
      </c>
      <c r="CQ112" s="2">
        <f t="shared" si="127"/>
        <v>1.25</v>
      </c>
      <c r="CR112" s="2">
        <f t="shared" si="128"/>
        <v>19.734000000000002</v>
      </c>
      <c r="CS112" s="2">
        <f t="shared" si="129"/>
        <v>11.707000000000001</v>
      </c>
      <c r="CT112" s="2">
        <f t="shared" si="130"/>
        <v>348.58800000000002</v>
      </c>
      <c r="CU112" s="2">
        <f t="shared" si="131"/>
        <v>0</v>
      </c>
      <c r="CV112" s="2">
        <f t="shared" si="132"/>
        <v>41.204499999999996</v>
      </c>
      <c r="CW112" s="2">
        <f t="shared" si="133"/>
        <v>1.081</v>
      </c>
      <c r="CX112" s="2">
        <f t="shared" si="134"/>
        <v>0</v>
      </c>
      <c r="CY112" s="2">
        <f t="shared" si="135"/>
        <v>792.70180000000005</v>
      </c>
      <c r="CZ112" s="2">
        <f t="shared" si="136"/>
        <v>501.71</v>
      </c>
      <c r="DA112" s="2"/>
      <c r="DB112" s="2"/>
      <c r="DC112" s="2" t="s">
        <v>6</v>
      </c>
      <c r="DD112" s="2" t="s">
        <v>6</v>
      </c>
      <c r="DE112" s="2" t="s">
        <v>22</v>
      </c>
      <c r="DF112" s="2" t="s">
        <v>22</v>
      </c>
      <c r="DG112" s="2" t="s">
        <v>22</v>
      </c>
      <c r="DH112" s="2" t="s">
        <v>6</v>
      </c>
      <c r="DI112" s="2" t="s">
        <v>22</v>
      </c>
      <c r="DJ112" s="2" t="s">
        <v>22</v>
      </c>
      <c r="DK112" s="2" t="s">
        <v>6</v>
      </c>
      <c r="DL112" s="2" t="s">
        <v>6</v>
      </c>
      <c r="DM112" s="2" t="s">
        <v>6</v>
      </c>
      <c r="DN112" s="2">
        <v>0</v>
      </c>
      <c r="DO112" s="2">
        <v>0</v>
      </c>
      <c r="DP112" s="2">
        <v>1</v>
      </c>
      <c r="DQ112" s="2">
        <v>1</v>
      </c>
      <c r="DR112" s="2"/>
      <c r="DS112" s="2"/>
      <c r="DT112" s="2"/>
      <c r="DU112" s="2">
        <v>1005</v>
      </c>
      <c r="DV112" s="2" t="s">
        <v>20</v>
      </c>
      <c r="DW112" s="2" t="s">
        <v>20</v>
      </c>
      <c r="DX112" s="2">
        <v>100</v>
      </c>
      <c r="DY112" s="2"/>
      <c r="DZ112" s="2"/>
      <c r="EA112" s="2"/>
      <c r="EB112" s="2"/>
      <c r="EC112" s="2"/>
      <c r="ED112" s="2"/>
      <c r="EE112" s="2">
        <v>27029106</v>
      </c>
      <c r="EF112" s="2">
        <v>6</v>
      </c>
      <c r="EG112" s="2" t="s">
        <v>23</v>
      </c>
      <c r="EH112" s="2">
        <v>0</v>
      </c>
      <c r="EI112" s="2" t="s">
        <v>6</v>
      </c>
      <c r="EJ112" s="2">
        <v>1</v>
      </c>
      <c r="EK112" s="2">
        <v>61001</v>
      </c>
      <c r="EL112" s="2" t="s">
        <v>142</v>
      </c>
      <c r="EM112" s="2" t="s">
        <v>143</v>
      </c>
      <c r="EN112" s="2"/>
      <c r="EO112" s="2" t="s">
        <v>26</v>
      </c>
      <c r="EP112" s="2"/>
      <c r="EQ112" s="2">
        <v>0</v>
      </c>
      <c r="ER112" s="2">
        <v>321.52999999999997</v>
      </c>
      <c r="ES112" s="2">
        <v>1.25</v>
      </c>
      <c r="ET112" s="2">
        <v>17.16</v>
      </c>
      <c r="EU112" s="2">
        <v>10.18</v>
      </c>
      <c r="EV112" s="2">
        <v>303.12</v>
      </c>
      <c r="EW112" s="2">
        <v>35.83</v>
      </c>
      <c r="EX112" s="2">
        <v>0.94</v>
      </c>
      <c r="EY112" s="2">
        <v>0</v>
      </c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37"/>
        <v>0</v>
      </c>
      <c r="FS112" s="2">
        <v>0</v>
      </c>
      <c r="FT112" s="2"/>
      <c r="FU112" s="2"/>
      <c r="FV112" s="2"/>
      <c r="FW112" s="2"/>
      <c r="FX112" s="2">
        <v>79</v>
      </c>
      <c r="FY112" s="2">
        <v>50</v>
      </c>
      <c r="FZ112" s="2"/>
      <c r="GA112" s="2" t="s">
        <v>6</v>
      </c>
      <c r="GB112" s="2"/>
      <c r="GC112" s="2"/>
      <c r="GD112" s="2">
        <v>0</v>
      </c>
      <c r="GE112" s="2"/>
      <c r="GF112" s="2">
        <v>1493145722</v>
      </c>
      <c r="GG112" s="2">
        <v>2</v>
      </c>
      <c r="GH112" s="2">
        <v>1</v>
      </c>
      <c r="GI112" s="2">
        <v>-2</v>
      </c>
      <c r="GJ112" s="2">
        <v>0</v>
      </c>
      <c r="GK112" s="2">
        <f>ROUND(R112*(R12)/100,2)</f>
        <v>0</v>
      </c>
      <c r="GL112" s="2">
        <f t="shared" si="138"/>
        <v>0</v>
      </c>
      <c r="GM112" s="2">
        <f t="shared" si="139"/>
        <v>2323.67</v>
      </c>
      <c r="GN112" s="2">
        <f t="shared" si="140"/>
        <v>2323.67</v>
      </c>
      <c r="GO112" s="2">
        <f t="shared" si="141"/>
        <v>0</v>
      </c>
      <c r="GP112" s="2">
        <f t="shared" si="142"/>
        <v>0</v>
      </c>
      <c r="GQ112" s="2"/>
      <c r="GR112" s="2">
        <v>0</v>
      </c>
      <c r="GS112" s="2">
        <v>3</v>
      </c>
      <c r="GT112" s="2">
        <v>0</v>
      </c>
      <c r="GU112" s="2" t="s">
        <v>6</v>
      </c>
      <c r="GV112" s="2">
        <f t="shared" si="143"/>
        <v>0</v>
      </c>
      <c r="GW112" s="2">
        <v>1</v>
      </c>
      <c r="GX112" s="2">
        <f t="shared" si="144"/>
        <v>0</v>
      </c>
      <c r="GY112" s="2"/>
      <c r="GZ112" s="2"/>
      <c r="HA112" s="2">
        <v>0</v>
      </c>
      <c r="HB112" s="2">
        <v>0</v>
      </c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17</v>
      </c>
      <c r="B113">
        <v>1</v>
      </c>
      <c r="C113">
        <f>ROW(SmtRes!A280)</f>
        <v>280</v>
      </c>
      <c r="D113">
        <f>ROW(EtalonRes!A282)</f>
        <v>282</v>
      </c>
      <c r="E113" t="s">
        <v>205</v>
      </c>
      <c r="F113" t="s">
        <v>206</v>
      </c>
      <c r="G113" t="s">
        <v>207</v>
      </c>
      <c r="H113" t="s">
        <v>20</v>
      </c>
      <c r="I113">
        <f>ROUND(278.5/100,9)</f>
        <v>2.7850000000000001</v>
      </c>
      <c r="J113">
        <v>0</v>
      </c>
      <c r="O113">
        <f t="shared" si="109"/>
        <v>1029.26</v>
      </c>
      <c r="P113">
        <f t="shared" si="110"/>
        <v>3.48</v>
      </c>
      <c r="Q113">
        <f t="shared" si="111"/>
        <v>54.96</v>
      </c>
      <c r="R113">
        <f t="shared" si="112"/>
        <v>32.6</v>
      </c>
      <c r="S113">
        <f t="shared" si="113"/>
        <v>970.82</v>
      </c>
      <c r="T113">
        <f t="shared" si="114"/>
        <v>0</v>
      </c>
      <c r="U113">
        <f t="shared" si="115"/>
        <v>114.7545325</v>
      </c>
      <c r="V113">
        <f t="shared" si="116"/>
        <v>3.0105849999999998</v>
      </c>
      <c r="W113">
        <f t="shared" si="117"/>
        <v>0</v>
      </c>
      <c r="X113">
        <f t="shared" si="118"/>
        <v>792.7</v>
      </c>
      <c r="Y113">
        <f t="shared" si="119"/>
        <v>501.71</v>
      </c>
      <c r="AA113">
        <v>27703388</v>
      </c>
      <c r="AB113">
        <f t="shared" si="120"/>
        <v>369.572</v>
      </c>
      <c r="AC113">
        <f t="shared" si="105"/>
        <v>1.25</v>
      </c>
      <c r="AD113">
        <f>ROUND(((((ET113*1.15))-((EU113*1.15)))+AE113),6)</f>
        <v>19.734000000000002</v>
      </c>
      <c r="AE113">
        <f>ROUND(((EU113*1.15)),6)</f>
        <v>11.707000000000001</v>
      </c>
      <c r="AF113">
        <f>ROUND(((EV113*1.15)),6)</f>
        <v>348.58800000000002</v>
      </c>
      <c r="AG113">
        <f t="shared" si="123"/>
        <v>0</v>
      </c>
      <c r="AH113">
        <f>((EW113*1.15))</f>
        <v>41.204499999999996</v>
      </c>
      <c r="AI113">
        <f>((EX113*1.15))</f>
        <v>1.081</v>
      </c>
      <c r="AJ113">
        <f t="shared" si="125"/>
        <v>0</v>
      </c>
      <c r="AK113">
        <v>321.52999999999997</v>
      </c>
      <c r="AL113">
        <v>1.25</v>
      </c>
      <c r="AM113">
        <v>17.16</v>
      </c>
      <c r="AN113">
        <v>10.18</v>
      </c>
      <c r="AO113">
        <v>303.12</v>
      </c>
      <c r="AP113">
        <v>0</v>
      </c>
      <c r="AQ113">
        <v>35.83</v>
      </c>
      <c r="AR113">
        <v>0.94</v>
      </c>
      <c r="AS113">
        <v>0</v>
      </c>
      <c r="AT113">
        <v>79</v>
      </c>
      <c r="AU113">
        <v>50</v>
      </c>
      <c r="AV113">
        <v>1</v>
      </c>
      <c r="AW113">
        <v>1</v>
      </c>
      <c r="AZ113">
        <v>1</v>
      </c>
      <c r="BA113">
        <v>1</v>
      </c>
      <c r="BB113">
        <v>1</v>
      </c>
      <c r="BC113">
        <v>1</v>
      </c>
      <c r="BD113" t="s">
        <v>6</v>
      </c>
      <c r="BE113" t="s">
        <v>6</v>
      </c>
      <c r="BF113" t="s">
        <v>6</v>
      </c>
      <c r="BG113" t="s">
        <v>6</v>
      </c>
      <c r="BH113">
        <v>0</v>
      </c>
      <c r="BI113">
        <v>1</v>
      </c>
      <c r="BJ113" t="s">
        <v>208</v>
      </c>
      <c r="BM113">
        <v>61001</v>
      </c>
      <c r="BN113">
        <v>0</v>
      </c>
      <c r="BO113" t="s">
        <v>6</v>
      </c>
      <c r="BP113">
        <v>0</v>
      </c>
      <c r="BQ113">
        <v>6</v>
      </c>
      <c r="BR113">
        <v>0</v>
      </c>
      <c r="BS113">
        <v>1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6</v>
      </c>
      <c r="BZ113">
        <v>79</v>
      </c>
      <c r="CA113">
        <v>50</v>
      </c>
      <c r="CF113">
        <v>0</v>
      </c>
      <c r="CG113">
        <v>0</v>
      </c>
      <c r="CM113">
        <v>0</v>
      </c>
      <c r="CN113" t="s">
        <v>703</v>
      </c>
      <c r="CO113">
        <v>0</v>
      </c>
      <c r="CP113">
        <f t="shared" si="126"/>
        <v>1029.26</v>
      </c>
      <c r="CQ113">
        <f t="shared" si="127"/>
        <v>1.25</v>
      </c>
      <c r="CR113">
        <f t="shared" si="128"/>
        <v>19.734000000000002</v>
      </c>
      <c r="CS113">
        <f t="shared" si="129"/>
        <v>11.707000000000001</v>
      </c>
      <c r="CT113">
        <f t="shared" si="130"/>
        <v>348.58800000000002</v>
      </c>
      <c r="CU113">
        <f t="shared" si="131"/>
        <v>0</v>
      </c>
      <c r="CV113">
        <f t="shared" si="132"/>
        <v>41.204499999999996</v>
      </c>
      <c r="CW113">
        <f t="shared" si="133"/>
        <v>1.081</v>
      </c>
      <c r="CX113">
        <f t="shared" si="134"/>
        <v>0</v>
      </c>
      <c r="CY113">
        <f t="shared" si="135"/>
        <v>792.70180000000005</v>
      </c>
      <c r="CZ113">
        <f t="shared" si="136"/>
        <v>501.71</v>
      </c>
      <c r="DC113" t="s">
        <v>6</v>
      </c>
      <c r="DD113" t="s">
        <v>6</v>
      </c>
      <c r="DE113" t="s">
        <v>22</v>
      </c>
      <c r="DF113" t="s">
        <v>22</v>
      </c>
      <c r="DG113" t="s">
        <v>22</v>
      </c>
      <c r="DH113" t="s">
        <v>6</v>
      </c>
      <c r="DI113" t="s">
        <v>22</v>
      </c>
      <c r="DJ113" t="s">
        <v>22</v>
      </c>
      <c r="DK113" t="s">
        <v>6</v>
      </c>
      <c r="DL113" t="s">
        <v>6</v>
      </c>
      <c r="DM113" t="s">
        <v>6</v>
      </c>
      <c r="DN113">
        <v>0</v>
      </c>
      <c r="DO113">
        <v>0</v>
      </c>
      <c r="DP113">
        <v>1</v>
      </c>
      <c r="DQ113">
        <v>1</v>
      </c>
      <c r="DU113">
        <v>1005</v>
      </c>
      <c r="DV113" t="s">
        <v>20</v>
      </c>
      <c r="DW113" t="s">
        <v>20</v>
      </c>
      <c r="DX113">
        <v>100</v>
      </c>
      <c r="EE113">
        <v>27029106</v>
      </c>
      <c r="EF113">
        <v>6</v>
      </c>
      <c r="EG113" t="s">
        <v>23</v>
      </c>
      <c r="EH113">
        <v>0</v>
      </c>
      <c r="EI113" t="s">
        <v>6</v>
      </c>
      <c r="EJ113">
        <v>1</v>
      </c>
      <c r="EK113">
        <v>61001</v>
      </c>
      <c r="EL113" t="s">
        <v>142</v>
      </c>
      <c r="EM113" t="s">
        <v>143</v>
      </c>
      <c r="EO113" t="s">
        <v>26</v>
      </c>
      <c r="EQ113">
        <v>0</v>
      </c>
      <c r="ER113">
        <v>321.52999999999997</v>
      </c>
      <c r="ES113">
        <v>1.25</v>
      </c>
      <c r="ET113">
        <v>17.16</v>
      </c>
      <c r="EU113">
        <v>10.18</v>
      </c>
      <c r="EV113">
        <v>303.12</v>
      </c>
      <c r="EW113">
        <v>35.83</v>
      </c>
      <c r="EX113">
        <v>0.94</v>
      </c>
      <c r="EY113">
        <v>0</v>
      </c>
      <c r="FQ113">
        <v>0</v>
      </c>
      <c r="FR113">
        <f t="shared" si="137"/>
        <v>0</v>
      </c>
      <c r="FS113">
        <v>0</v>
      </c>
      <c r="FX113">
        <v>79</v>
      </c>
      <c r="FY113">
        <v>50</v>
      </c>
      <c r="GA113" t="s">
        <v>6</v>
      </c>
      <c r="GD113">
        <v>0</v>
      </c>
      <c r="GF113">
        <v>1493145722</v>
      </c>
      <c r="GG113">
        <v>1</v>
      </c>
      <c r="GH113">
        <v>1</v>
      </c>
      <c r="GI113">
        <v>-2</v>
      </c>
      <c r="GJ113">
        <v>0</v>
      </c>
      <c r="GK113">
        <f>ROUND(R113*(S12)/100,2)</f>
        <v>0</v>
      </c>
      <c r="GL113">
        <f t="shared" si="138"/>
        <v>0</v>
      </c>
      <c r="GM113">
        <f t="shared" si="139"/>
        <v>2323.67</v>
      </c>
      <c r="GN113">
        <f t="shared" si="140"/>
        <v>2323.67</v>
      </c>
      <c r="GO113">
        <f t="shared" si="141"/>
        <v>0</v>
      </c>
      <c r="GP113">
        <f t="shared" si="142"/>
        <v>0</v>
      </c>
      <c r="GR113">
        <v>0</v>
      </c>
      <c r="GS113">
        <v>3</v>
      </c>
      <c r="GT113">
        <v>0</v>
      </c>
      <c r="GU113" t="s">
        <v>6</v>
      </c>
      <c r="GV113">
        <f t="shared" si="143"/>
        <v>0</v>
      </c>
      <c r="GW113">
        <v>1</v>
      </c>
      <c r="GX113">
        <f t="shared" si="144"/>
        <v>0</v>
      </c>
      <c r="HA113">
        <v>0</v>
      </c>
      <c r="HB113">
        <v>0</v>
      </c>
      <c r="IK113">
        <v>0</v>
      </c>
    </row>
    <row r="114" spans="1:255" x14ac:dyDescent="0.2">
      <c r="A114" s="2">
        <v>18</v>
      </c>
      <c r="B114" s="2">
        <v>1</v>
      </c>
      <c r="C114" s="2">
        <v>271</v>
      </c>
      <c r="D114" s="2"/>
      <c r="E114" s="2" t="s">
        <v>209</v>
      </c>
      <c r="F114" s="2" t="s">
        <v>145</v>
      </c>
      <c r="G114" s="2" t="s">
        <v>146</v>
      </c>
      <c r="H114" s="2" t="s">
        <v>147</v>
      </c>
      <c r="I114" s="2">
        <f>I112*J114</f>
        <v>2381.1750000000002</v>
      </c>
      <c r="J114" s="2">
        <v>855</v>
      </c>
      <c r="K114" s="2"/>
      <c r="L114" s="2"/>
      <c r="M114" s="2"/>
      <c r="N114" s="2"/>
      <c r="O114" s="2">
        <f t="shared" si="109"/>
        <v>4929.03</v>
      </c>
      <c r="P114" s="2">
        <f t="shared" si="110"/>
        <v>4929.03</v>
      </c>
      <c r="Q114" s="2">
        <f t="shared" si="111"/>
        <v>0</v>
      </c>
      <c r="R114" s="2">
        <f t="shared" si="112"/>
        <v>0</v>
      </c>
      <c r="S114" s="2">
        <f t="shared" si="113"/>
        <v>0</v>
      </c>
      <c r="T114" s="2">
        <f t="shared" si="114"/>
        <v>0</v>
      </c>
      <c r="U114" s="2">
        <f t="shared" si="115"/>
        <v>0</v>
      </c>
      <c r="V114" s="2">
        <f t="shared" si="116"/>
        <v>0</v>
      </c>
      <c r="W114" s="2">
        <f t="shared" si="117"/>
        <v>0</v>
      </c>
      <c r="X114" s="2">
        <f t="shared" si="118"/>
        <v>0</v>
      </c>
      <c r="Y114" s="2">
        <f t="shared" si="119"/>
        <v>0</v>
      </c>
      <c r="Z114" s="2"/>
      <c r="AA114" s="2">
        <v>27703374</v>
      </c>
      <c r="AB114" s="2">
        <f t="shared" si="120"/>
        <v>2.0699999999999998</v>
      </c>
      <c r="AC114" s="2">
        <f t="shared" ref="AC114:AC145" si="147">ROUND((ES114),6)</f>
        <v>2.0699999999999998</v>
      </c>
      <c r="AD114" s="2">
        <f>ROUND((((ET114)-(EU114))+AE114),6)</f>
        <v>0</v>
      </c>
      <c r="AE114" s="2">
        <f t="shared" ref="AE114:AF117" si="148">ROUND((EU114),6)</f>
        <v>0</v>
      </c>
      <c r="AF114" s="2">
        <f t="shared" si="148"/>
        <v>0</v>
      </c>
      <c r="AG114" s="2">
        <f t="shared" si="123"/>
        <v>0</v>
      </c>
      <c r="AH114" s="2">
        <f t="shared" ref="AH114:AI117" si="149">(EW114)</f>
        <v>0</v>
      </c>
      <c r="AI114" s="2">
        <f t="shared" si="149"/>
        <v>0</v>
      </c>
      <c r="AJ114" s="2">
        <f t="shared" si="125"/>
        <v>0</v>
      </c>
      <c r="AK114" s="2">
        <v>2.0699999999999998</v>
      </c>
      <c r="AL114" s="2">
        <v>2.0699999999999998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79</v>
      </c>
      <c r="AU114" s="2">
        <v>50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6</v>
      </c>
      <c r="BE114" s="2" t="s">
        <v>6</v>
      </c>
      <c r="BF114" s="2" t="s">
        <v>6</v>
      </c>
      <c r="BG114" s="2" t="s">
        <v>6</v>
      </c>
      <c r="BH114" s="2">
        <v>3</v>
      </c>
      <c r="BI114" s="2">
        <v>1</v>
      </c>
      <c r="BJ114" s="2" t="s">
        <v>148</v>
      </c>
      <c r="BK114" s="2"/>
      <c r="BL114" s="2"/>
      <c r="BM114" s="2">
        <v>61001</v>
      </c>
      <c r="BN114" s="2">
        <v>0</v>
      </c>
      <c r="BO114" s="2" t="s">
        <v>6</v>
      </c>
      <c r="BP114" s="2">
        <v>0</v>
      </c>
      <c r="BQ114" s="2">
        <v>6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6</v>
      </c>
      <c r="BZ114" s="2">
        <v>79</v>
      </c>
      <c r="CA114" s="2">
        <v>50</v>
      </c>
      <c r="CB114" s="2"/>
      <c r="CC114" s="2"/>
      <c r="CD114" s="2"/>
      <c r="CE114" s="2"/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6</v>
      </c>
      <c r="CO114" s="2">
        <v>0</v>
      </c>
      <c r="CP114" s="2">
        <f t="shared" si="126"/>
        <v>4929.03</v>
      </c>
      <c r="CQ114" s="2">
        <f t="shared" si="127"/>
        <v>2.0699999999999998</v>
      </c>
      <c r="CR114" s="2">
        <f t="shared" si="128"/>
        <v>0</v>
      </c>
      <c r="CS114" s="2">
        <f t="shared" si="129"/>
        <v>0</v>
      </c>
      <c r="CT114" s="2">
        <f t="shared" si="130"/>
        <v>0</v>
      </c>
      <c r="CU114" s="2">
        <f t="shared" si="131"/>
        <v>0</v>
      </c>
      <c r="CV114" s="2">
        <f t="shared" si="132"/>
        <v>0</v>
      </c>
      <c r="CW114" s="2">
        <f t="shared" si="133"/>
        <v>0</v>
      </c>
      <c r="CX114" s="2">
        <f t="shared" si="134"/>
        <v>0</v>
      </c>
      <c r="CY114" s="2">
        <f t="shared" si="135"/>
        <v>0</v>
      </c>
      <c r="CZ114" s="2">
        <f t="shared" si="136"/>
        <v>0</v>
      </c>
      <c r="DA114" s="2"/>
      <c r="DB114" s="2"/>
      <c r="DC114" s="2" t="s">
        <v>6</v>
      </c>
      <c r="DD114" s="2" t="s">
        <v>6</v>
      </c>
      <c r="DE114" s="2" t="s">
        <v>6</v>
      </c>
      <c r="DF114" s="2" t="s">
        <v>6</v>
      </c>
      <c r="DG114" s="2" t="s">
        <v>6</v>
      </c>
      <c r="DH114" s="2" t="s">
        <v>6</v>
      </c>
      <c r="DI114" s="2" t="s">
        <v>6</v>
      </c>
      <c r="DJ114" s="2" t="s">
        <v>6</v>
      </c>
      <c r="DK114" s="2" t="s">
        <v>6</v>
      </c>
      <c r="DL114" s="2" t="s">
        <v>6</v>
      </c>
      <c r="DM114" s="2" t="s">
        <v>6</v>
      </c>
      <c r="DN114" s="2">
        <v>0</v>
      </c>
      <c r="DO114" s="2">
        <v>0</v>
      </c>
      <c r="DP114" s="2">
        <v>1</v>
      </c>
      <c r="DQ114" s="2">
        <v>1</v>
      </c>
      <c r="DR114" s="2"/>
      <c r="DS114" s="2"/>
      <c r="DT114" s="2"/>
      <c r="DU114" s="2">
        <v>1009</v>
      </c>
      <c r="DV114" s="2" t="s">
        <v>147</v>
      </c>
      <c r="DW114" s="2" t="s">
        <v>147</v>
      </c>
      <c r="DX114" s="2">
        <v>1</v>
      </c>
      <c r="DY114" s="2"/>
      <c r="DZ114" s="2"/>
      <c r="EA114" s="2"/>
      <c r="EB114" s="2"/>
      <c r="EC114" s="2"/>
      <c r="ED114" s="2"/>
      <c r="EE114" s="2">
        <v>27029106</v>
      </c>
      <c r="EF114" s="2">
        <v>6</v>
      </c>
      <c r="EG114" s="2" t="s">
        <v>23</v>
      </c>
      <c r="EH114" s="2">
        <v>0</v>
      </c>
      <c r="EI114" s="2" t="s">
        <v>6</v>
      </c>
      <c r="EJ114" s="2">
        <v>1</v>
      </c>
      <c r="EK114" s="2">
        <v>61001</v>
      </c>
      <c r="EL114" s="2" t="s">
        <v>142</v>
      </c>
      <c r="EM114" s="2" t="s">
        <v>143</v>
      </c>
      <c r="EN114" s="2"/>
      <c r="EO114" s="2" t="s">
        <v>6</v>
      </c>
      <c r="EP114" s="2"/>
      <c r="EQ114" s="2">
        <v>0</v>
      </c>
      <c r="ER114" s="2">
        <v>2.0699999999999998</v>
      </c>
      <c r="ES114" s="2">
        <v>2.0699999999999998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37"/>
        <v>0</v>
      </c>
      <c r="FS114" s="2">
        <v>0</v>
      </c>
      <c r="FT114" s="2"/>
      <c r="FU114" s="2"/>
      <c r="FV114" s="2"/>
      <c r="FW114" s="2"/>
      <c r="FX114" s="2">
        <v>79</v>
      </c>
      <c r="FY114" s="2">
        <v>50</v>
      </c>
      <c r="FZ114" s="2"/>
      <c r="GA114" s="2" t="s">
        <v>6</v>
      </c>
      <c r="GB114" s="2"/>
      <c r="GC114" s="2"/>
      <c r="GD114" s="2">
        <v>0</v>
      </c>
      <c r="GE114" s="2"/>
      <c r="GF114" s="2">
        <v>-119095564</v>
      </c>
      <c r="GG114" s="2">
        <v>2</v>
      </c>
      <c r="GH114" s="2">
        <v>1</v>
      </c>
      <c r="GI114" s="2">
        <v>-2</v>
      </c>
      <c r="GJ114" s="2">
        <v>0</v>
      </c>
      <c r="GK114" s="2">
        <f>ROUND(R114*(R12)/100,2)</f>
        <v>0</v>
      </c>
      <c r="GL114" s="2">
        <f t="shared" si="138"/>
        <v>0</v>
      </c>
      <c r="GM114" s="2">
        <f t="shared" si="139"/>
        <v>4929.03</v>
      </c>
      <c r="GN114" s="2">
        <f t="shared" si="140"/>
        <v>4929.03</v>
      </c>
      <c r="GO114" s="2">
        <f t="shared" si="141"/>
        <v>0</v>
      </c>
      <c r="GP114" s="2">
        <f t="shared" si="142"/>
        <v>0</v>
      </c>
      <c r="GQ114" s="2"/>
      <c r="GR114" s="2">
        <v>0</v>
      </c>
      <c r="GS114" s="2">
        <v>3</v>
      </c>
      <c r="GT114" s="2">
        <v>0</v>
      </c>
      <c r="GU114" s="2" t="s">
        <v>6</v>
      </c>
      <c r="GV114" s="2">
        <f t="shared" si="143"/>
        <v>0</v>
      </c>
      <c r="GW114" s="2">
        <v>1</v>
      </c>
      <c r="GX114" s="2">
        <f t="shared" si="144"/>
        <v>0</v>
      </c>
      <c r="GY114" s="2"/>
      <c r="GZ114" s="2"/>
      <c r="HA114" s="2">
        <v>0</v>
      </c>
      <c r="HB114" s="2">
        <v>0</v>
      </c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18</v>
      </c>
      <c r="B115">
        <v>1</v>
      </c>
      <c r="C115">
        <v>279</v>
      </c>
      <c r="E115" t="s">
        <v>209</v>
      </c>
      <c r="F115" t="s">
        <v>145</v>
      </c>
      <c r="G115" t="s">
        <v>146</v>
      </c>
      <c r="H115" t="s">
        <v>147</v>
      </c>
      <c r="I115">
        <f>I113*J115</f>
        <v>2381.1750000000002</v>
      </c>
      <c r="J115">
        <v>855</v>
      </c>
      <c r="O115">
        <f t="shared" si="109"/>
        <v>4929.03</v>
      </c>
      <c r="P115">
        <f t="shared" si="110"/>
        <v>4929.03</v>
      </c>
      <c r="Q115">
        <f t="shared" si="111"/>
        <v>0</v>
      </c>
      <c r="R115">
        <f t="shared" si="112"/>
        <v>0</v>
      </c>
      <c r="S115">
        <f t="shared" si="113"/>
        <v>0</v>
      </c>
      <c r="T115">
        <f t="shared" si="114"/>
        <v>0</v>
      </c>
      <c r="U115">
        <f t="shared" si="115"/>
        <v>0</v>
      </c>
      <c r="V115">
        <f t="shared" si="116"/>
        <v>0</v>
      </c>
      <c r="W115">
        <f t="shared" si="117"/>
        <v>0</v>
      </c>
      <c r="X115">
        <f t="shared" si="118"/>
        <v>0</v>
      </c>
      <c r="Y115">
        <f t="shared" si="119"/>
        <v>0</v>
      </c>
      <c r="AA115">
        <v>27703388</v>
      </c>
      <c r="AB115">
        <f t="shared" si="120"/>
        <v>2.0699999999999998</v>
      </c>
      <c r="AC115">
        <f t="shared" si="147"/>
        <v>2.0699999999999998</v>
      </c>
      <c r="AD115">
        <f>ROUND((((ET115)-(EU115))+AE115),6)</f>
        <v>0</v>
      </c>
      <c r="AE115">
        <f t="shared" si="148"/>
        <v>0</v>
      </c>
      <c r="AF115">
        <f t="shared" si="148"/>
        <v>0</v>
      </c>
      <c r="AG115">
        <f t="shared" si="123"/>
        <v>0</v>
      </c>
      <c r="AH115">
        <f t="shared" si="149"/>
        <v>0</v>
      </c>
      <c r="AI115">
        <f t="shared" si="149"/>
        <v>0</v>
      </c>
      <c r="AJ115">
        <f t="shared" si="125"/>
        <v>0</v>
      </c>
      <c r="AK115">
        <v>2.0699999999999998</v>
      </c>
      <c r="AL115">
        <v>2.0699999999999998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79</v>
      </c>
      <c r="AU115">
        <v>50</v>
      </c>
      <c r="AV115">
        <v>1</v>
      </c>
      <c r="AW115">
        <v>1</v>
      </c>
      <c r="AZ115">
        <v>1</v>
      </c>
      <c r="BA115">
        <v>1</v>
      </c>
      <c r="BB115">
        <v>1</v>
      </c>
      <c r="BC115">
        <v>1</v>
      </c>
      <c r="BD115" t="s">
        <v>6</v>
      </c>
      <c r="BE115" t="s">
        <v>6</v>
      </c>
      <c r="BF115" t="s">
        <v>6</v>
      </c>
      <c r="BG115" t="s">
        <v>6</v>
      </c>
      <c r="BH115">
        <v>3</v>
      </c>
      <c r="BI115">
        <v>1</v>
      </c>
      <c r="BJ115" t="s">
        <v>148</v>
      </c>
      <c r="BM115">
        <v>61001</v>
      </c>
      <c r="BN115">
        <v>0</v>
      </c>
      <c r="BO115" t="s">
        <v>6</v>
      </c>
      <c r="BP115">
        <v>0</v>
      </c>
      <c r="BQ115">
        <v>6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6</v>
      </c>
      <c r="BZ115">
        <v>79</v>
      </c>
      <c r="CA115">
        <v>50</v>
      </c>
      <c r="CF115">
        <v>0</v>
      </c>
      <c r="CG115">
        <v>0</v>
      </c>
      <c r="CM115">
        <v>0</v>
      </c>
      <c r="CN115" t="s">
        <v>6</v>
      </c>
      <c r="CO115">
        <v>0</v>
      </c>
      <c r="CP115">
        <f t="shared" si="126"/>
        <v>4929.03</v>
      </c>
      <c r="CQ115">
        <f t="shared" si="127"/>
        <v>2.0699999999999998</v>
      </c>
      <c r="CR115">
        <f t="shared" si="128"/>
        <v>0</v>
      </c>
      <c r="CS115">
        <f t="shared" si="129"/>
        <v>0</v>
      </c>
      <c r="CT115">
        <f t="shared" si="130"/>
        <v>0</v>
      </c>
      <c r="CU115">
        <f t="shared" si="131"/>
        <v>0</v>
      </c>
      <c r="CV115">
        <f t="shared" si="132"/>
        <v>0</v>
      </c>
      <c r="CW115">
        <f t="shared" si="133"/>
        <v>0</v>
      </c>
      <c r="CX115">
        <f t="shared" si="134"/>
        <v>0</v>
      </c>
      <c r="CY115">
        <f t="shared" si="135"/>
        <v>0</v>
      </c>
      <c r="CZ115">
        <f t="shared" si="136"/>
        <v>0</v>
      </c>
      <c r="DC115" t="s">
        <v>6</v>
      </c>
      <c r="DD115" t="s">
        <v>6</v>
      </c>
      <c r="DE115" t="s">
        <v>6</v>
      </c>
      <c r="DF115" t="s">
        <v>6</v>
      </c>
      <c r="DG115" t="s">
        <v>6</v>
      </c>
      <c r="DH115" t="s">
        <v>6</v>
      </c>
      <c r="DI115" t="s">
        <v>6</v>
      </c>
      <c r="DJ115" t="s">
        <v>6</v>
      </c>
      <c r="DK115" t="s">
        <v>6</v>
      </c>
      <c r="DL115" t="s">
        <v>6</v>
      </c>
      <c r="DM115" t="s">
        <v>6</v>
      </c>
      <c r="DN115">
        <v>0</v>
      </c>
      <c r="DO115">
        <v>0</v>
      </c>
      <c r="DP115">
        <v>1</v>
      </c>
      <c r="DQ115">
        <v>1</v>
      </c>
      <c r="DU115">
        <v>1009</v>
      </c>
      <c r="DV115" t="s">
        <v>147</v>
      </c>
      <c r="DW115" t="s">
        <v>147</v>
      </c>
      <c r="DX115">
        <v>1</v>
      </c>
      <c r="EE115">
        <v>27029106</v>
      </c>
      <c r="EF115">
        <v>6</v>
      </c>
      <c r="EG115" t="s">
        <v>23</v>
      </c>
      <c r="EH115">
        <v>0</v>
      </c>
      <c r="EI115" t="s">
        <v>6</v>
      </c>
      <c r="EJ115">
        <v>1</v>
      </c>
      <c r="EK115">
        <v>61001</v>
      </c>
      <c r="EL115" t="s">
        <v>142</v>
      </c>
      <c r="EM115" t="s">
        <v>143</v>
      </c>
      <c r="EO115" t="s">
        <v>6</v>
      </c>
      <c r="EQ115">
        <v>0</v>
      </c>
      <c r="ER115">
        <v>2.0699999999999998</v>
      </c>
      <c r="ES115">
        <v>2.0699999999999998</v>
      </c>
      <c r="ET115">
        <v>0</v>
      </c>
      <c r="EU115">
        <v>0</v>
      </c>
      <c r="EV115">
        <v>0</v>
      </c>
      <c r="EW115">
        <v>0</v>
      </c>
      <c r="EX115">
        <v>0</v>
      </c>
      <c r="FQ115">
        <v>0</v>
      </c>
      <c r="FR115">
        <f t="shared" si="137"/>
        <v>0</v>
      </c>
      <c r="FS115">
        <v>0</v>
      </c>
      <c r="FX115">
        <v>79</v>
      </c>
      <c r="FY115">
        <v>50</v>
      </c>
      <c r="GA115" t="s">
        <v>6</v>
      </c>
      <c r="GD115">
        <v>0</v>
      </c>
      <c r="GF115">
        <v>-119095564</v>
      </c>
      <c r="GG115">
        <v>1</v>
      </c>
      <c r="GH115">
        <v>1</v>
      </c>
      <c r="GI115">
        <v>-2</v>
      </c>
      <c r="GJ115">
        <v>0</v>
      </c>
      <c r="GK115">
        <f>ROUND(R115*(S12)/100,2)</f>
        <v>0</v>
      </c>
      <c r="GL115">
        <f t="shared" si="138"/>
        <v>0</v>
      </c>
      <c r="GM115">
        <f t="shared" si="139"/>
        <v>4929.03</v>
      </c>
      <c r="GN115">
        <f t="shared" si="140"/>
        <v>4929.03</v>
      </c>
      <c r="GO115">
        <f t="shared" si="141"/>
        <v>0</v>
      </c>
      <c r="GP115">
        <f t="shared" si="142"/>
        <v>0</v>
      </c>
      <c r="GR115">
        <v>0</v>
      </c>
      <c r="GS115">
        <v>3</v>
      </c>
      <c r="GT115">
        <v>0</v>
      </c>
      <c r="GU115" t="s">
        <v>6</v>
      </c>
      <c r="GV115">
        <f t="shared" si="143"/>
        <v>0</v>
      </c>
      <c r="GW115">
        <v>1</v>
      </c>
      <c r="GX115">
        <f t="shared" si="144"/>
        <v>0</v>
      </c>
      <c r="HA115">
        <v>0</v>
      </c>
      <c r="HB115">
        <v>0</v>
      </c>
      <c r="IK115">
        <v>0</v>
      </c>
    </row>
    <row r="116" spans="1:255" x14ac:dyDescent="0.2">
      <c r="A116" s="2">
        <v>18</v>
      </c>
      <c r="B116" s="2">
        <v>1</v>
      </c>
      <c r="C116" s="2">
        <v>272</v>
      </c>
      <c r="D116" s="2"/>
      <c r="E116" s="2" t="s">
        <v>210</v>
      </c>
      <c r="F116" s="2" t="s">
        <v>150</v>
      </c>
      <c r="G116" s="2" t="s">
        <v>151</v>
      </c>
      <c r="H116" s="2" t="s">
        <v>147</v>
      </c>
      <c r="I116" s="2">
        <f>I112*J116</f>
        <v>36.204999999999998</v>
      </c>
      <c r="J116" s="2">
        <v>12.999999999999998</v>
      </c>
      <c r="K116" s="2"/>
      <c r="L116" s="2"/>
      <c r="M116" s="2"/>
      <c r="N116" s="2"/>
      <c r="O116" s="2">
        <f t="shared" si="109"/>
        <v>546.33000000000004</v>
      </c>
      <c r="P116" s="2">
        <f t="shared" si="110"/>
        <v>546.33000000000004</v>
      </c>
      <c r="Q116" s="2">
        <f t="shared" si="111"/>
        <v>0</v>
      </c>
      <c r="R116" s="2">
        <f t="shared" si="112"/>
        <v>0</v>
      </c>
      <c r="S116" s="2">
        <f t="shared" si="113"/>
        <v>0</v>
      </c>
      <c r="T116" s="2">
        <f t="shared" si="114"/>
        <v>0</v>
      </c>
      <c r="U116" s="2">
        <f t="shared" si="115"/>
        <v>0</v>
      </c>
      <c r="V116" s="2">
        <f t="shared" si="116"/>
        <v>0</v>
      </c>
      <c r="W116" s="2">
        <f t="shared" si="117"/>
        <v>0</v>
      </c>
      <c r="X116" s="2">
        <f t="shared" si="118"/>
        <v>0</v>
      </c>
      <c r="Y116" s="2">
        <f t="shared" si="119"/>
        <v>0</v>
      </c>
      <c r="Z116" s="2"/>
      <c r="AA116" s="2">
        <v>27703374</v>
      </c>
      <c r="AB116" s="2">
        <f t="shared" si="120"/>
        <v>15.09</v>
      </c>
      <c r="AC116" s="2">
        <f t="shared" si="147"/>
        <v>15.09</v>
      </c>
      <c r="AD116" s="2">
        <f>ROUND((((ET116)-(EU116))+AE116),6)</f>
        <v>0</v>
      </c>
      <c r="AE116" s="2">
        <f t="shared" si="148"/>
        <v>0</v>
      </c>
      <c r="AF116" s="2">
        <f t="shared" si="148"/>
        <v>0</v>
      </c>
      <c r="AG116" s="2">
        <f t="shared" si="123"/>
        <v>0</v>
      </c>
      <c r="AH116" s="2">
        <f t="shared" si="149"/>
        <v>0</v>
      </c>
      <c r="AI116" s="2">
        <f t="shared" si="149"/>
        <v>0</v>
      </c>
      <c r="AJ116" s="2">
        <f t="shared" si="125"/>
        <v>0</v>
      </c>
      <c r="AK116" s="2">
        <v>15.09</v>
      </c>
      <c r="AL116" s="2">
        <v>15.09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79</v>
      </c>
      <c r="AU116" s="2">
        <v>50</v>
      </c>
      <c r="AV116" s="2">
        <v>1</v>
      </c>
      <c r="AW116" s="2">
        <v>1</v>
      </c>
      <c r="AX116" s="2"/>
      <c r="AY116" s="2"/>
      <c r="AZ116" s="2">
        <v>1</v>
      </c>
      <c r="BA116" s="2">
        <v>1</v>
      </c>
      <c r="BB116" s="2">
        <v>1</v>
      </c>
      <c r="BC116" s="2">
        <v>1</v>
      </c>
      <c r="BD116" s="2" t="s">
        <v>6</v>
      </c>
      <c r="BE116" s="2" t="s">
        <v>6</v>
      </c>
      <c r="BF116" s="2" t="s">
        <v>6</v>
      </c>
      <c r="BG116" s="2" t="s">
        <v>6</v>
      </c>
      <c r="BH116" s="2">
        <v>3</v>
      </c>
      <c r="BI116" s="2">
        <v>1</v>
      </c>
      <c r="BJ116" s="2" t="s">
        <v>152</v>
      </c>
      <c r="BK116" s="2"/>
      <c r="BL116" s="2"/>
      <c r="BM116" s="2">
        <v>61001</v>
      </c>
      <c r="BN116" s="2">
        <v>0</v>
      </c>
      <c r="BO116" s="2" t="s">
        <v>6</v>
      </c>
      <c r="BP116" s="2">
        <v>0</v>
      </c>
      <c r="BQ116" s="2">
        <v>6</v>
      </c>
      <c r="BR116" s="2">
        <v>0</v>
      </c>
      <c r="BS116" s="2">
        <v>1</v>
      </c>
      <c r="BT116" s="2">
        <v>1</v>
      </c>
      <c r="BU116" s="2">
        <v>1</v>
      </c>
      <c r="BV116" s="2">
        <v>1</v>
      </c>
      <c r="BW116" s="2">
        <v>1</v>
      </c>
      <c r="BX116" s="2">
        <v>1</v>
      </c>
      <c r="BY116" s="2" t="s">
        <v>6</v>
      </c>
      <c r="BZ116" s="2">
        <v>79</v>
      </c>
      <c r="CA116" s="2">
        <v>50</v>
      </c>
      <c r="CB116" s="2"/>
      <c r="CC116" s="2"/>
      <c r="CD116" s="2"/>
      <c r="CE116" s="2"/>
      <c r="CF116" s="2">
        <v>0</v>
      </c>
      <c r="CG116" s="2">
        <v>0</v>
      </c>
      <c r="CH116" s="2"/>
      <c r="CI116" s="2"/>
      <c r="CJ116" s="2"/>
      <c r="CK116" s="2"/>
      <c r="CL116" s="2"/>
      <c r="CM116" s="2">
        <v>0</v>
      </c>
      <c r="CN116" s="2" t="s">
        <v>6</v>
      </c>
      <c r="CO116" s="2">
        <v>0</v>
      </c>
      <c r="CP116" s="2">
        <f t="shared" si="126"/>
        <v>546.33000000000004</v>
      </c>
      <c r="CQ116" s="2">
        <f t="shared" si="127"/>
        <v>15.09</v>
      </c>
      <c r="CR116" s="2">
        <f t="shared" si="128"/>
        <v>0</v>
      </c>
      <c r="CS116" s="2">
        <f t="shared" si="129"/>
        <v>0</v>
      </c>
      <c r="CT116" s="2">
        <f t="shared" si="130"/>
        <v>0</v>
      </c>
      <c r="CU116" s="2">
        <f t="shared" si="131"/>
        <v>0</v>
      </c>
      <c r="CV116" s="2">
        <f t="shared" si="132"/>
        <v>0</v>
      </c>
      <c r="CW116" s="2">
        <f t="shared" si="133"/>
        <v>0</v>
      </c>
      <c r="CX116" s="2">
        <f t="shared" si="134"/>
        <v>0</v>
      </c>
      <c r="CY116" s="2">
        <f t="shared" si="135"/>
        <v>0</v>
      </c>
      <c r="CZ116" s="2">
        <f t="shared" si="136"/>
        <v>0</v>
      </c>
      <c r="DA116" s="2"/>
      <c r="DB116" s="2"/>
      <c r="DC116" s="2" t="s">
        <v>6</v>
      </c>
      <c r="DD116" s="2" t="s">
        <v>6</v>
      </c>
      <c r="DE116" s="2" t="s">
        <v>6</v>
      </c>
      <c r="DF116" s="2" t="s">
        <v>6</v>
      </c>
      <c r="DG116" s="2" t="s">
        <v>6</v>
      </c>
      <c r="DH116" s="2" t="s">
        <v>6</v>
      </c>
      <c r="DI116" s="2" t="s">
        <v>6</v>
      </c>
      <c r="DJ116" s="2" t="s">
        <v>6</v>
      </c>
      <c r="DK116" s="2" t="s">
        <v>6</v>
      </c>
      <c r="DL116" s="2" t="s">
        <v>6</v>
      </c>
      <c r="DM116" s="2" t="s">
        <v>6</v>
      </c>
      <c r="DN116" s="2">
        <v>0</v>
      </c>
      <c r="DO116" s="2">
        <v>0</v>
      </c>
      <c r="DP116" s="2">
        <v>1</v>
      </c>
      <c r="DQ116" s="2">
        <v>1</v>
      </c>
      <c r="DR116" s="2"/>
      <c r="DS116" s="2"/>
      <c r="DT116" s="2"/>
      <c r="DU116" s="2">
        <v>1009</v>
      </c>
      <c r="DV116" s="2" t="s">
        <v>147</v>
      </c>
      <c r="DW116" s="2" t="s">
        <v>147</v>
      </c>
      <c r="DX116" s="2">
        <v>1</v>
      </c>
      <c r="DY116" s="2"/>
      <c r="DZ116" s="2"/>
      <c r="EA116" s="2"/>
      <c r="EB116" s="2"/>
      <c r="EC116" s="2"/>
      <c r="ED116" s="2"/>
      <c r="EE116" s="2">
        <v>27029106</v>
      </c>
      <c r="EF116" s="2">
        <v>6</v>
      </c>
      <c r="EG116" s="2" t="s">
        <v>23</v>
      </c>
      <c r="EH116" s="2">
        <v>0</v>
      </c>
      <c r="EI116" s="2" t="s">
        <v>6</v>
      </c>
      <c r="EJ116" s="2">
        <v>1</v>
      </c>
      <c r="EK116" s="2">
        <v>61001</v>
      </c>
      <c r="EL116" s="2" t="s">
        <v>142</v>
      </c>
      <c r="EM116" s="2" t="s">
        <v>143</v>
      </c>
      <c r="EN116" s="2"/>
      <c r="EO116" s="2" t="s">
        <v>6</v>
      </c>
      <c r="EP116" s="2"/>
      <c r="EQ116" s="2">
        <v>0</v>
      </c>
      <c r="ER116" s="2">
        <v>15.09</v>
      </c>
      <c r="ES116" s="2">
        <v>15.09</v>
      </c>
      <c r="ET116" s="2">
        <v>0</v>
      </c>
      <c r="EU116" s="2">
        <v>0</v>
      </c>
      <c r="EV116" s="2">
        <v>0</v>
      </c>
      <c r="EW116" s="2">
        <v>0</v>
      </c>
      <c r="EX116" s="2">
        <v>0</v>
      </c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  <c r="FP116" s="2"/>
      <c r="FQ116" s="2">
        <v>0</v>
      </c>
      <c r="FR116" s="2">
        <f t="shared" si="137"/>
        <v>0</v>
      </c>
      <c r="FS116" s="2">
        <v>0</v>
      </c>
      <c r="FT116" s="2"/>
      <c r="FU116" s="2"/>
      <c r="FV116" s="2"/>
      <c r="FW116" s="2"/>
      <c r="FX116" s="2">
        <v>79</v>
      </c>
      <c r="FY116" s="2">
        <v>50</v>
      </c>
      <c r="FZ116" s="2"/>
      <c r="GA116" s="2" t="s">
        <v>6</v>
      </c>
      <c r="GB116" s="2"/>
      <c r="GC116" s="2"/>
      <c r="GD116" s="2">
        <v>0</v>
      </c>
      <c r="GE116" s="2"/>
      <c r="GF116" s="2">
        <v>270253964</v>
      </c>
      <c r="GG116" s="2">
        <v>2</v>
      </c>
      <c r="GH116" s="2">
        <v>1</v>
      </c>
      <c r="GI116" s="2">
        <v>-2</v>
      </c>
      <c r="GJ116" s="2">
        <v>0</v>
      </c>
      <c r="GK116" s="2">
        <f>ROUND(R116*(R12)/100,2)</f>
        <v>0</v>
      </c>
      <c r="GL116" s="2">
        <f t="shared" si="138"/>
        <v>0</v>
      </c>
      <c r="GM116" s="2">
        <f t="shared" si="139"/>
        <v>546.33000000000004</v>
      </c>
      <c r="GN116" s="2">
        <f t="shared" si="140"/>
        <v>546.33000000000004</v>
      </c>
      <c r="GO116" s="2">
        <f t="shared" si="141"/>
        <v>0</v>
      </c>
      <c r="GP116" s="2">
        <f t="shared" si="142"/>
        <v>0</v>
      </c>
      <c r="GQ116" s="2"/>
      <c r="GR116" s="2">
        <v>0</v>
      </c>
      <c r="GS116" s="2">
        <v>3</v>
      </c>
      <c r="GT116" s="2">
        <v>0</v>
      </c>
      <c r="GU116" s="2" t="s">
        <v>6</v>
      </c>
      <c r="GV116" s="2">
        <f t="shared" si="143"/>
        <v>0</v>
      </c>
      <c r="GW116" s="2">
        <v>1</v>
      </c>
      <c r="GX116" s="2">
        <f t="shared" si="144"/>
        <v>0</v>
      </c>
      <c r="GY116" s="2"/>
      <c r="GZ116" s="2"/>
      <c r="HA116" s="2">
        <v>0</v>
      </c>
      <c r="HB116" s="2">
        <v>0</v>
      </c>
      <c r="HC116" s="2"/>
      <c r="HD116" s="2"/>
      <c r="HE116" s="2"/>
      <c r="HF116" s="2"/>
      <c r="HG116" s="2"/>
      <c r="HH116" s="2"/>
      <c r="HI116" s="2"/>
      <c r="HJ116" s="2"/>
      <c r="HK116" s="2"/>
      <c r="HL116" s="2"/>
      <c r="HM116" s="2"/>
      <c r="HN116" s="2"/>
      <c r="HO116" s="2"/>
      <c r="HP116" s="2"/>
      <c r="HQ116" s="2"/>
      <c r="HR116" s="2"/>
      <c r="HS116" s="2"/>
      <c r="HT116" s="2"/>
      <c r="HU116" s="2"/>
      <c r="HV116" s="2"/>
      <c r="HW116" s="2"/>
      <c r="HX116" s="2"/>
      <c r="HY116" s="2"/>
      <c r="HZ116" s="2"/>
      <c r="IA116" s="2"/>
      <c r="IB116" s="2"/>
      <c r="IC116" s="2"/>
      <c r="ID116" s="2"/>
      <c r="IE116" s="2"/>
      <c r="IF116" s="2"/>
      <c r="IG116" s="2"/>
      <c r="IH116" s="2"/>
      <c r="II116" s="2"/>
      <c r="IJ116" s="2"/>
      <c r="IK116" s="2">
        <v>0</v>
      </c>
      <c r="IL116" s="2"/>
      <c r="IM116" s="2"/>
      <c r="IN116" s="2"/>
      <c r="IO116" s="2"/>
      <c r="IP116" s="2"/>
      <c r="IQ116" s="2"/>
      <c r="IR116" s="2"/>
      <c r="IS116" s="2"/>
      <c r="IT116" s="2"/>
      <c r="IU116" s="2"/>
    </row>
    <row r="117" spans="1:255" x14ac:dyDescent="0.2">
      <c r="A117">
        <v>18</v>
      </c>
      <c r="B117">
        <v>1</v>
      </c>
      <c r="C117">
        <v>280</v>
      </c>
      <c r="E117" t="s">
        <v>210</v>
      </c>
      <c r="F117" t="s">
        <v>150</v>
      </c>
      <c r="G117" t="s">
        <v>151</v>
      </c>
      <c r="H117" t="s">
        <v>147</v>
      </c>
      <c r="I117">
        <f>I113*J117</f>
        <v>36.204999999999998</v>
      </c>
      <c r="J117">
        <v>12.999999999999998</v>
      </c>
      <c r="O117">
        <f t="shared" si="109"/>
        <v>546.33000000000004</v>
      </c>
      <c r="P117">
        <f t="shared" si="110"/>
        <v>546.33000000000004</v>
      </c>
      <c r="Q117">
        <f t="shared" si="111"/>
        <v>0</v>
      </c>
      <c r="R117">
        <f t="shared" si="112"/>
        <v>0</v>
      </c>
      <c r="S117">
        <f t="shared" si="113"/>
        <v>0</v>
      </c>
      <c r="T117">
        <f t="shared" si="114"/>
        <v>0</v>
      </c>
      <c r="U117">
        <f t="shared" si="115"/>
        <v>0</v>
      </c>
      <c r="V117">
        <f t="shared" si="116"/>
        <v>0</v>
      </c>
      <c r="W117">
        <f t="shared" si="117"/>
        <v>0</v>
      </c>
      <c r="X117">
        <f t="shared" si="118"/>
        <v>0</v>
      </c>
      <c r="Y117">
        <f t="shared" si="119"/>
        <v>0</v>
      </c>
      <c r="AA117">
        <v>27703388</v>
      </c>
      <c r="AB117">
        <f t="shared" si="120"/>
        <v>15.09</v>
      </c>
      <c r="AC117">
        <f t="shared" si="147"/>
        <v>15.09</v>
      </c>
      <c r="AD117">
        <f>ROUND((((ET117)-(EU117))+AE117),6)</f>
        <v>0</v>
      </c>
      <c r="AE117">
        <f t="shared" si="148"/>
        <v>0</v>
      </c>
      <c r="AF117">
        <f t="shared" si="148"/>
        <v>0</v>
      </c>
      <c r="AG117">
        <f t="shared" si="123"/>
        <v>0</v>
      </c>
      <c r="AH117">
        <f t="shared" si="149"/>
        <v>0</v>
      </c>
      <c r="AI117">
        <f t="shared" si="149"/>
        <v>0</v>
      </c>
      <c r="AJ117">
        <f t="shared" si="125"/>
        <v>0</v>
      </c>
      <c r="AK117">
        <v>15.09</v>
      </c>
      <c r="AL117">
        <v>15.09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79</v>
      </c>
      <c r="AU117">
        <v>50</v>
      </c>
      <c r="AV117">
        <v>1</v>
      </c>
      <c r="AW117">
        <v>1</v>
      </c>
      <c r="AZ117">
        <v>1</v>
      </c>
      <c r="BA117">
        <v>1</v>
      </c>
      <c r="BB117">
        <v>1</v>
      </c>
      <c r="BC117">
        <v>1</v>
      </c>
      <c r="BD117" t="s">
        <v>6</v>
      </c>
      <c r="BE117" t="s">
        <v>6</v>
      </c>
      <c r="BF117" t="s">
        <v>6</v>
      </c>
      <c r="BG117" t="s">
        <v>6</v>
      </c>
      <c r="BH117">
        <v>3</v>
      </c>
      <c r="BI117">
        <v>1</v>
      </c>
      <c r="BJ117" t="s">
        <v>152</v>
      </c>
      <c r="BM117">
        <v>61001</v>
      </c>
      <c r="BN117">
        <v>0</v>
      </c>
      <c r="BO117" t="s">
        <v>6</v>
      </c>
      <c r="BP117">
        <v>0</v>
      </c>
      <c r="BQ117">
        <v>6</v>
      </c>
      <c r="BR117">
        <v>0</v>
      </c>
      <c r="BS117">
        <v>1</v>
      </c>
      <c r="BT117">
        <v>1</v>
      </c>
      <c r="BU117">
        <v>1</v>
      </c>
      <c r="BV117">
        <v>1</v>
      </c>
      <c r="BW117">
        <v>1</v>
      </c>
      <c r="BX117">
        <v>1</v>
      </c>
      <c r="BY117" t="s">
        <v>6</v>
      </c>
      <c r="BZ117">
        <v>79</v>
      </c>
      <c r="CA117">
        <v>50</v>
      </c>
      <c r="CF117">
        <v>0</v>
      </c>
      <c r="CG117">
        <v>0</v>
      </c>
      <c r="CM117">
        <v>0</v>
      </c>
      <c r="CN117" t="s">
        <v>6</v>
      </c>
      <c r="CO117">
        <v>0</v>
      </c>
      <c r="CP117">
        <f t="shared" si="126"/>
        <v>546.33000000000004</v>
      </c>
      <c r="CQ117">
        <f t="shared" si="127"/>
        <v>15.09</v>
      </c>
      <c r="CR117">
        <f t="shared" si="128"/>
        <v>0</v>
      </c>
      <c r="CS117">
        <f t="shared" si="129"/>
        <v>0</v>
      </c>
      <c r="CT117">
        <f t="shared" si="130"/>
        <v>0</v>
      </c>
      <c r="CU117">
        <f t="shared" si="131"/>
        <v>0</v>
      </c>
      <c r="CV117">
        <f t="shared" si="132"/>
        <v>0</v>
      </c>
      <c r="CW117">
        <f t="shared" si="133"/>
        <v>0</v>
      </c>
      <c r="CX117">
        <f t="shared" si="134"/>
        <v>0</v>
      </c>
      <c r="CY117">
        <f t="shared" si="135"/>
        <v>0</v>
      </c>
      <c r="CZ117">
        <f t="shared" si="136"/>
        <v>0</v>
      </c>
      <c r="DC117" t="s">
        <v>6</v>
      </c>
      <c r="DD117" t="s">
        <v>6</v>
      </c>
      <c r="DE117" t="s">
        <v>6</v>
      </c>
      <c r="DF117" t="s">
        <v>6</v>
      </c>
      <c r="DG117" t="s">
        <v>6</v>
      </c>
      <c r="DH117" t="s">
        <v>6</v>
      </c>
      <c r="DI117" t="s">
        <v>6</v>
      </c>
      <c r="DJ117" t="s">
        <v>6</v>
      </c>
      <c r="DK117" t="s">
        <v>6</v>
      </c>
      <c r="DL117" t="s">
        <v>6</v>
      </c>
      <c r="DM117" t="s">
        <v>6</v>
      </c>
      <c r="DN117">
        <v>0</v>
      </c>
      <c r="DO117">
        <v>0</v>
      </c>
      <c r="DP117">
        <v>1</v>
      </c>
      <c r="DQ117">
        <v>1</v>
      </c>
      <c r="DU117">
        <v>1009</v>
      </c>
      <c r="DV117" t="s">
        <v>147</v>
      </c>
      <c r="DW117" t="s">
        <v>147</v>
      </c>
      <c r="DX117">
        <v>1</v>
      </c>
      <c r="EE117">
        <v>27029106</v>
      </c>
      <c r="EF117">
        <v>6</v>
      </c>
      <c r="EG117" t="s">
        <v>23</v>
      </c>
      <c r="EH117">
        <v>0</v>
      </c>
      <c r="EI117" t="s">
        <v>6</v>
      </c>
      <c r="EJ117">
        <v>1</v>
      </c>
      <c r="EK117">
        <v>61001</v>
      </c>
      <c r="EL117" t="s">
        <v>142</v>
      </c>
      <c r="EM117" t="s">
        <v>143</v>
      </c>
      <c r="EO117" t="s">
        <v>6</v>
      </c>
      <c r="EQ117">
        <v>0</v>
      </c>
      <c r="ER117">
        <v>15.09</v>
      </c>
      <c r="ES117">
        <v>15.09</v>
      </c>
      <c r="ET117">
        <v>0</v>
      </c>
      <c r="EU117">
        <v>0</v>
      </c>
      <c r="EV117">
        <v>0</v>
      </c>
      <c r="EW117">
        <v>0</v>
      </c>
      <c r="EX117">
        <v>0</v>
      </c>
      <c r="FQ117">
        <v>0</v>
      </c>
      <c r="FR117">
        <f t="shared" si="137"/>
        <v>0</v>
      </c>
      <c r="FS117">
        <v>0</v>
      </c>
      <c r="FX117">
        <v>79</v>
      </c>
      <c r="FY117">
        <v>50</v>
      </c>
      <c r="GA117" t="s">
        <v>6</v>
      </c>
      <c r="GD117">
        <v>0</v>
      </c>
      <c r="GF117">
        <v>270253964</v>
      </c>
      <c r="GG117">
        <v>1</v>
      </c>
      <c r="GH117">
        <v>1</v>
      </c>
      <c r="GI117">
        <v>-2</v>
      </c>
      <c r="GJ117">
        <v>0</v>
      </c>
      <c r="GK117">
        <f>ROUND(R117*(S12)/100,2)</f>
        <v>0</v>
      </c>
      <c r="GL117">
        <f t="shared" si="138"/>
        <v>0</v>
      </c>
      <c r="GM117">
        <f t="shared" si="139"/>
        <v>546.33000000000004</v>
      </c>
      <c r="GN117">
        <f t="shared" si="140"/>
        <v>546.33000000000004</v>
      </c>
      <c r="GO117">
        <f t="shared" si="141"/>
        <v>0</v>
      </c>
      <c r="GP117">
        <f t="shared" si="142"/>
        <v>0</v>
      </c>
      <c r="GR117">
        <v>0</v>
      </c>
      <c r="GS117">
        <v>3</v>
      </c>
      <c r="GT117">
        <v>0</v>
      </c>
      <c r="GU117" t="s">
        <v>6</v>
      </c>
      <c r="GV117">
        <f t="shared" si="143"/>
        <v>0</v>
      </c>
      <c r="GW117">
        <v>1</v>
      </c>
      <c r="GX117">
        <f t="shared" si="144"/>
        <v>0</v>
      </c>
      <c r="HA117">
        <v>0</v>
      </c>
      <c r="HB117">
        <v>0</v>
      </c>
      <c r="IK117">
        <v>0</v>
      </c>
    </row>
    <row r="118" spans="1:255" x14ac:dyDescent="0.2">
      <c r="A118" s="2">
        <v>17</v>
      </c>
      <c r="B118" s="2">
        <v>1</v>
      </c>
      <c r="C118" s="2">
        <f>ROW(SmtRes!A289)</f>
        <v>289</v>
      </c>
      <c r="D118" s="2">
        <f>ROW(EtalonRes!A291)</f>
        <v>291</v>
      </c>
      <c r="E118" s="2" t="s">
        <v>211</v>
      </c>
      <c r="F118" s="2" t="s">
        <v>212</v>
      </c>
      <c r="G118" s="2" t="s">
        <v>213</v>
      </c>
      <c r="H118" s="2" t="s">
        <v>20</v>
      </c>
      <c r="I118" s="2">
        <f>ROUND((13.37+278.5)/100,9)</f>
        <v>2.9186999999999999</v>
      </c>
      <c r="J118" s="2">
        <v>0</v>
      </c>
      <c r="K118" s="2"/>
      <c r="L118" s="2"/>
      <c r="M118" s="2"/>
      <c r="N118" s="2"/>
      <c r="O118" s="2">
        <f t="shared" si="109"/>
        <v>3651.81</v>
      </c>
      <c r="P118" s="2">
        <f t="shared" si="110"/>
        <v>1875.44</v>
      </c>
      <c r="Q118" s="2">
        <f t="shared" si="111"/>
        <v>51.27</v>
      </c>
      <c r="R118" s="2">
        <f t="shared" si="112"/>
        <v>9.6999999999999993</v>
      </c>
      <c r="S118" s="2">
        <f t="shared" si="113"/>
        <v>1725.1</v>
      </c>
      <c r="T118" s="2">
        <f t="shared" si="114"/>
        <v>0</v>
      </c>
      <c r="U118" s="2">
        <f t="shared" si="115"/>
        <v>197.38263303000002</v>
      </c>
      <c r="V118" s="2">
        <f t="shared" si="116"/>
        <v>0.83730206250000005</v>
      </c>
      <c r="W118" s="2">
        <f t="shared" si="117"/>
        <v>0</v>
      </c>
      <c r="X118" s="2">
        <f t="shared" si="118"/>
        <v>1648.06</v>
      </c>
      <c r="Y118" s="2">
        <f t="shared" si="119"/>
        <v>815.36</v>
      </c>
      <c r="Z118" s="2"/>
      <c r="AA118" s="2">
        <v>27703374</v>
      </c>
      <c r="AB118" s="2">
        <f t="shared" si="120"/>
        <v>1251.1791499999999</v>
      </c>
      <c r="AC118" s="2">
        <f t="shared" si="147"/>
        <v>642.55999999999995</v>
      </c>
      <c r="AD118" s="2">
        <f>ROUND((((((ET118*1.25)*1.35))-(((EU118*1.25)*1.35)))+AE118),6)</f>
        <v>17.566875</v>
      </c>
      <c r="AE118" s="2">
        <f>ROUND((((EU118*1.25)*1.35)),6)</f>
        <v>3.3243749999999999</v>
      </c>
      <c r="AF118" s="2">
        <f>ROUND((((EV118*1.15)*1.35)),6)</f>
        <v>591.05227500000001</v>
      </c>
      <c r="AG118" s="2">
        <f t="shared" si="123"/>
        <v>0</v>
      </c>
      <c r="AH118" s="2">
        <f>(((EW118*1.15)*1.35))</f>
        <v>67.626900000000006</v>
      </c>
      <c r="AI118" s="2">
        <f>(((EX118*1.25)*1.35))</f>
        <v>0.28687500000000005</v>
      </c>
      <c r="AJ118" s="2">
        <f t="shared" si="125"/>
        <v>0</v>
      </c>
      <c r="AK118" s="2">
        <v>1033.68</v>
      </c>
      <c r="AL118" s="2">
        <v>642.55999999999995</v>
      </c>
      <c r="AM118" s="2">
        <v>10.41</v>
      </c>
      <c r="AN118" s="2">
        <v>1.97</v>
      </c>
      <c r="AO118" s="2">
        <v>380.71</v>
      </c>
      <c r="AP118" s="2">
        <v>0</v>
      </c>
      <c r="AQ118" s="2">
        <v>43.56</v>
      </c>
      <c r="AR118" s="2">
        <v>0.17</v>
      </c>
      <c r="AS118" s="2">
        <v>0</v>
      </c>
      <c r="AT118" s="2">
        <v>95</v>
      </c>
      <c r="AU118" s="2">
        <v>47</v>
      </c>
      <c r="AV118" s="2">
        <v>1</v>
      </c>
      <c r="AW118" s="2">
        <v>1</v>
      </c>
      <c r="AX118" s="2"/>
      <c r="AY118" s="2"/>
      <c r="AZ118" s="2">
        <v>1</v>
      </c>
      <c r="BA118" s="2">
        <v>1</v>
      </c>
      <c r="BB118" s="2">
        <v>1</v>
      </c>
      <c r="BC118" s="2">
        <v>1</v>
      </c>
      <c r="BD118" s="2" t="s">
        <v>6</v>
      </c>
      <c r="BE118" s="2" t="s">
        <v>6</v>
      </c>
      <c r="BF118" s="2" t="s">
        <v>6</v>
      </c>
      <c r="BG118" s="2" t="s">
        <v>6</v>
      </c>
      <c r="BH118" s="2">
        <v>0</v>
      </c>
      <c r="BI118" s="2">
        <v>1</v>
      </c>
      <c r="BJ118" s="2" t="s">
        <v>214</v>
      </c>
      <c r="BK118" s="2"/>
      <c r="BL118" s="2"/>
      <c r="BM118" s="2">
        <v>15001</v>
      </c>
      <c r="BN118" s="2">
        <v>0</v>
      </c>
      <c r="BO118" s="2" t="s">
        <v>6</v>
      </c>
      <c r="BP118" s="2">
        <v>0</v>
      </c>
      <c r="BQ118" s="2">
        <v>2</v>
      </c>
      <c r="BR118" s="2">
        <v>0</v>
      </c>
      <c r="BS118" s="2">
        <v>1</v>
      </c>
      <c r="BT118" s="2">
        <v>1</v>
      </c>
      <c r="BU118" s="2">
        <v>1</v>
      </c>
      <c r="BV118" s="2">
        <v>1</v>
      </c>
      <c r="BW118" s="2">
        <v>1</v>
      </c>
      <c r="BX118" s="2">
        <v>1</v>
      </c>
      <c r="BY118" s="2" t="s">
        <v>6</v>
      </c>
      <c r="BZ118" s="2">
        <v>105</v>
      </c>
      <c r="CA118" s="2">
        <v>55</v>
      </c>
      <c r="CB118" s="2"/>
      <c r="CC118" s="2"/>
      <c r="CD118" s="2"/>
      <c r="CE118" s="2"/>
      <c r="CF118" s="2">
        <v>0</v>
      </c>
      <c r="CG118" s="2">
        <v>0</v>
      </c>
      <c r="CH118" s="2"/>
      <c r="CI118" s="2"/>
      <c r="CJ118" s="2"/>
      <c r="CK118" s="2"/>
      <c r="CL118" s="2"/>
      <c r="CM118" s="2">
        <v>0</v>
      </c>
      <c r="CN118" s="2" t="s">
        <v>705</v>
      </c>
      <c r="CO118" s="2">
        <v>0</v>
      </c>
      <c r="CP118" s="2">
        <f t="shared" si="126"/>
        <v>3651.81</v>
      </c>
      <c r="CQ118" s="2">
        <f t="shared" si="127"/>
        <v>642.55999999999995</v>
      </c>
      <c r="CR118" s="2">
        <f t="shared" si="128"/>
        <v>17.566875</v>
      </c>
      <c r="CS118" s="2">
        <f t="shared" si="129"/>
        <v>3.3243749999999999</v>
      </c>
      <c r="CT118" s="2">
        <f t="shared" si="130"/>
        <v>591.05227500000001</v>
      </c>
      <c r="CU118" s="2">
        <f t="shared" si="131"/>
        <v>0</v>
      </c>
      <c r="CV118" s="2">
        <f t="shared" si="132"/>
        <v>67.626900000000006</v>
      </c>
      <c r="CW118" s="2">
        <f t="shared" si="133"/>
        <v>0.28687500000000005</v>
      </c>
      <c r="CX118" s="2">
        <f t="shared" si="134"/>
        <v>0</v>
      </c>
      <c r="CY118" s="2">
        <f t="shared" si="135"/>
        <v>1648.06</v>
      </c>
      <c r="CZ118" s="2">
        <f t="shared" si="136"/>
        <v>815.35599999999988</v>
      </c>
      <c r="DA118" s="2"/>
      <c r="DB118" s="2"/>
      <c r="DC118" s="2" t="s">
        <v>6</v>
      </c>
      <c r="DD118" s="2" t="s">
        <v>6</v>
      </c>
      <c r="DE118" s="2" t="s">
        <v>56</v>
      </c>
      <c r="DF118" s="2" t="s">
        <v>56</v>
      </c>
      <c r="DG118" s="2" t="s">
        <v>57</v>
      </c>
      <c r="DH118" s="2" t="s">
        <v>6</v>
      </c>
      <c r="DI118" s="2" t="s">
        <v>57</v>
      </c>
      <c r="DJ118" s="2" t="s">
        <v>56</v>
      </c>
      <c r="DK118" s="2" t="s">
        <v>6</v>
      </c>
      <c r="DL118" s="2" t="s">
        <v>6</v>
      </c>
      <c r="DM118" s="2" t="s">
        <v>6</v>
      </c>
      <c r="DN118" s="2">
        <v>0</v>
      </c>
      <c r="DO118" s="2">
        <v>0</v>
      </c>
      <c r="DP118" s="2">
        <v>1</v>
      </c>
      <c r="DQ118" s="2">
        <v>1</v>
      </c>
      <c r="DR118" s="2"/>
      <c r="DS118" s="2"/>
      <c r="DT118" s="2"/>
      <c r="DU118" s="2">
        <v>1005</v>
      </c>
      <c r="DV118" s="2" t="s">
        <v>20</v>
      </c>
      <c r="DW118" s="2" t="s">
        <v>20</v>
      </c>
      <c r="DX118" s="2">
        <v>100</v>
      </c>
      <c r="DY118" s="2"/>
      <c r="DZ118" s="2"/>
      <c r="EA118" s="2"/>
      <c r="EB118" s="2"/>
      <c r="EC118" s="2"/>
      <c r="ED118" s="2"/>
      <c r="EE118" s="2">
        <v>27029049</v>
      </c>
      <c r="EF118" s="2">
        <v>2</v>
      </c>
      <c r="EG118" s="2" t="s">
        <v>16</v>
      </c>
      <c r="EH118" s="2">
        <v>0</v>
      </c>
      <c r="EI118" s="2" t="s">
        <v>6</v>
      </c>
      <c r="EJ118" s="2">
        <v>1</v>
      </c>
      <c r="EK118" s="2">
        <v>15001</v>
      </c>
      <c r="EL118" s="2" t="s">
        <v>157</v>
      </c>
      <c r="EM118" s="2" t="s">
        <v>158</v>
      </c>
      <c r="EN118" s="2"/>
      <c r="EO118" s="2" t="s">
        <v>60</v>
      </c>
      <c r="EP118" s="2"/>
      <c r="EQ118" s="2">
        <v>0</v>
      </c>
      <c r="ER118" s="2">
        <v>1033.68</v>
      </c>
      <c r="ES118" s="2">
        <v>642.55999999999995</v>
      </c>
      <c r="ET118" s="2">
        <v>10.41</v>
      </c>
      <c r="EU118" s="2">
        <v>1.97</v>
      </c>
      <c r="EV118" s="2">
        <v>380.71</v>
      </c>
      <c r="EW118" s="2">
        <v>43.56</v>
      </c>
      <c r="EX118" s="2">
        <v>0.17</v>
      </c>
      <c r="EY118" s="2">
        <v>0</v>
      </c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  <c r="FP118" s="2"/>
      <c r="FQ118" s="2">
        <v>0</v>
      </c>
      <c r="FR118" s="2">
        <f t="shared" si="137"/>
        <v>0</v>
      </c>
      <c r="FS118" s="2">
        <v>0</v>
      </c>
      <c r="FT118" s="2" t="s">
        <v>49</v>
      </c>
      <c r="FU118" s="2" t="s">
        <v>50</v>
      </c>
      <c r="FV118" s="2"/>
      <c r="FW118" s="2"/>
      <c r="FX118" s="2">
        <v>94.5</v>
      </c>
      <c r="FY118" s="2">
        <v>46.75</v>
      </c>
      <c r="FZ118" s="2"/>
      <c r="GA118" s="2" t="s">
        <v>6</v>
      </c>
      <c r="GB118" s="2"/>
      <c r="GC118" s="2"/>
      <c r="GD118" s="2">
        <v>0</v>
      </c>
      <c r="GE118" s="2"/>
      <c r="GF118" s="2">
        <v>325170472</v>
      </c>
      <c r="GG118" s="2">
        <v>2</v>
      </c>
      <c r="GH118" s="2">
        <v>1</v>
      </c>
      <c r="GI118" s="2">
        <v>-2</v>
      </c>
      <c r="GJ118" s="2">
        <v>0</v>
      </c>
      <c r="GK118" s="2">
        <f>ROUND(R118*(R12)/100,2)</f>
        <v>0</v>
      </c>
      <c r="GL118" s="2">
        <f t="shared" si="138"/>
        <v>0</v>
      </c>
      <c r="GM118" s="2">
        <f t="shared" si="139"/>
        <v>6115.23</v>
      </c>
      <c r="GN118" s="2">
        <f t="shared" si="140"/>
        <v>6115.23</v>
      </c>
      <c r="GO118" s="2">
        <f t="shared" si="141"/>
        <v>0</v>
      </c>
      <c r="GP118" s="2">
        <f t="shared" si="142"/>
        <v>0</v>
      </c>
      <c r="GQ118" s="2"/>
      <c r="GR118" s="2">
        <v>0</v>
      </c>
      <c r="GS118" s="2">
        <v>3</v>
      </c>
      <c r="GT118" s="2">
        <v>0</v>
      </c>
      <c r="GU118" s="2" t="s">
        <v>6</v>
      </c>
      <c r="GV118" s="2">
        <f t="shared" si="143"/>
        <v>0</v>
      </c>
      <c r="GW118" s="2">
        <v>1</v>
      </c>
      <c r="GX118" s="2">
        <f t="shared" si="144"/>
        <v>0</v>
      </c>
      <c r="GY118" s="2"/>
      <c r="GZ118" s="2"/>
      <c r="HA118" s="2">
        <v>0</v>
      </c>
      <c r="HB118" s="2">
        <v>0</v>
      </c>
      <c r="HC118" s="2"/>
      <c r="HD118" s="2"/>
      <c r="HE118" s="2"/>
      <c r="HF118" s="2"/>
      <c r="HG118" s="2"/>
      <c r="HH118" s="2"/>
      <c r="HI118" s="2"/>
      <c r="HJ118" s="2"/>
      <c r="HK118" s="2"/>
      <c r="HL118" s="2"/>
      <c r="HM118" s="2"/>
      <c r="HN118" s="2"/>
      <c r="HO118" s="2"/>
      <c r="HP118" s="2"/>
      <c r="HQ118" s="2"/>
      <c r="HR118" s="2"/>
      <c r="HS118" s="2"/>
      <c r="HT118" s="2"/>
      <c r="HU118" s="2"/>
      <c r="HV118" s="2"/>
      <c r="HW118" s="2"/>
      <c r="HX118" s="2"/>
      <c r="HY118" s="2"/>
      <c r="HZ118" s="2"/>
      <c r="IA118" s="2"/>
      <c r="IB118" s="2"/>
      <c r="IC118" s="2"/>
      <c r="ID118" s="2"/>
      <c r="IE118" s="2"/>
      <c r="IF118" s="2"/>
      <c r="IG118" s="2"/>
      <c r="IH118" s="2"/>
      <c r="II118" s="2"/>
      <c r="IJ118" s="2"/>
      <c r="IK118" s="2">
        <v>0</v>
      </c>
      <c r="IL118" s="2"/>
      <c r="IM118" s="2"/>
      <c r="IN118" s="2"/>
      <c r="IO118" s="2"/>
      <c r="IP118" s="2"/>
      <c r="IQ118" s="2"/>
      <c r="IR118" s="2"/>
      <c r="IS118" s="2"/>
      <c r="IT118" s="2"/>
      <c r="IU118" s="2"/>
    </row>
    <row r="119" spans="1:255" x14ac:dyDescent="0.2">
      <c r="A119">
        <v>17</v>
      </c>
      <c r="B119">
        <v>1</v>
      </c>
      <c r="C119">
        <f>ROW(SmtRes!A298)</f>
        <v>298</v>
      </c>
      <c r="D119">
        <f>ROW(EtalonRes!A300)</f>
        <v>300</v>
      </c>
      <c r="E119" t="s">
        <v>211</v>
      </c>
      <c r="F119" t="s">
        <v>212</v>
      </c>
      <c r="G119" t="s">
        <v>213</v>
      </c>
      <c r="H119" t="s">
        <v>20</v>
      </c>
      <c r="I119">
        <f>ROUND((13.37+278.5)/100,9)</f>
        <v>2.9186999999999999</v>
      </c>
      <c r="J119">
        <v>0</v>
      </c>
      <c r="O119">
        <f t="shared" si="109"/>
        <v>3651.81</v>
      </c>
      <c r="P119">
        <f t="shared" si="110"/>
        <v>1875.44</v>
      </c>
      <c r="Q119">
        <f t="shared" si="111"/>
        <v>51.27</v>
      </c>
      <c r="R119">
        <f t="shared" si="112"/>
        <v>9.6999999999999993</v>
      </c>
      <c r="S119">
        <f t="shared" si="113"/>
        <v>1725.1</v>
      </c>
      <c r="T119">
        <f t="shared" si="114"/>
        <v>0</v>
      </c>
      <c r="U119">
        <f t="shared" si="115"/>
        <v>197.38263303000002</v>
      </c>
      <c r="V119">
        <f t="shared" si="116"/>
        <v>0.83730206250000005</v>
      </c>
      <c r="W119">
        <f t="shared" si="117"/>
        <v>0</v>
      </c>
      <c r="X119">
        <f t="shared" si="118"/>
        <v>1648.06</v>
      </c>
      <c r="Y119">
        <f t="shared" si="119"/>
        <v>815.36</v>
      </c>
      <c r="AA119">
        <v>27703388</v>
      </c>
      <c r="AB119">
        <f t="shared" si="120"/>
        <v>1251.1791499999999</v>
      </c>
      <c r="AC119">
        <f t="shared" si="147"/>
        <v>642.55999999999995</v>
      </c>
      <c r="AD119">
        <f>ROUND((((((ET119*1.25)*1.35))-(((EU119*1.25)*1.35)))+AE119),6)</f>
        <v>17.566875</v>
      </c>
      <c r="AE119">
        <f>ROUND((((EU119*1.25)*1.35)),6)</f>
        <v>3.3243749999999999</v>
      </c>
      <c r="AF119">
        <f>ROUND((((EV119*1.15)*1.35)),6)</f>
        <v>591.05227500000001</v>
      </c>
      <c r="AG119">
        <f t="shared" si="123"/>
        <v>0</v>
      </c>
      <c r="AH119">
        <f>(((EW119*1.15)*1.35))</f>
        <v>67.626900000000006</v>
      </c>
      <c r="AI119">
        <f>(((EX119*1.25)*1.35))</f>
        <v>0.28687500000000005</v>
      </c>
      <c r="AJ119">
        <f t="shared" si="125"/>
        <v>0</v>
      </c>
      <c r="AK119">
        <v>1033.68</v>
      </c>
      <c r="AL119">
        <v>642.55999999999995</v>
      </c>
      <c r="AM119">
        <v>10.41</v>
      </c>
      <c r="AN119">
        <v>1.97</v>
      </c>
      <c r="AO119">
        <v>380.71</v>
      </c>
      <c r="AP119">
        <v>0</v>
      </c>
      <c r="AQ119">
        <v>43.56</v>
      </c>
      <c r="AR119">
        <v>0.17</v>
      </c>
      <c r="AS119">
        <v>0</v>
      </c>
      <c r="AT119">
        <v>95</v>
      </c>
      <c r="AU119">
        <v>47</v>
      </c>
      <c r="AV119">
        <v>1</v>
      </c>
      <c r="AW119">
        <v>1</v>
      </c>
      <c r="AZ119">
        <v>1</v>
      </c>
      <c r="BA119">
        <v>1</v>
      </c>
      <c r="BB119">
        <v>1</v>
      </c>
      <c r="BC119">
        <v>1</v>
      </c>
      <c r="BD119" t="s">
        <v>6</v>
      </c>
      <c r="BE119" t="s">
        <v>6</v>
      </c>
      <c r="BF119" t="s">
        <v>6</v>
      </c>
      <c r="BG119" t="s">
        <v>6</v>
      </c>
      <c r="BH119">
        <v>0</v>
      </c>
      <c r="BI119">
        <v>1</v>
      </c>
      <c r="BJ119" t="s">
        <v>214</v>
      </c>
      <c r="BM119">
        <v>15001</v>
      </c>
      <c r="BN119">
        <v>0</v>
      </c>
      <c r="BO119" t="s">
        <v>6</v>
      </c>
      <c r="BP119">
        <v>0</v>
      </c>
      <c r="BQ119">
        <v>2</v>
      </c>
      <c r="BR119">
        <v>0</v>
      </c>
      <c r="BS119">
        <v>1</v>
      </c>
      <c r="BT119">
        <v>1</v>
      </c>
      <c r="BU119">
        <v>1</v>
      </c>
      <c r="BV119">
        <v>1</v>
      </c>
      <c r="BW119">
        <v>1</v>
      </c>
      <c r="BX119">
        <v>1</v>
      </c>
      <c r="BY119" t="s">
        <v>6</v>
      </c>
      <c r="BZ119">
        <v>105</v>
      </c>
      <c r="CA119">
        <v>55</v>
      </c>
      <c r="CF119">
        <v>0</v>
      </c>
      <c r="CG119">
        <v>0</v>
      </c>
      <c r="CM119">
        <v>0</v>
      </c>
      <c r="CN119" t="s">
        <v>705</v>
      </c>
      <c r="CO119">
        <v>0</v>
      </c>
      <c r="CP119">
        <f t="shared" si="126"/>
        <v>3651.81</v>
      </c>
      <c r="CQ119">
        <f t="shared" si="127"/>
        <v>642.55999999999995</v>
      </c>
      <c r="CR119">
        <f t="shared" si="128"/>
        <v>17.566875</v>
      </c>
      <c r="CS119">
        <f t="shared" si="129"/>
        <v>3.3243749999999999</v>
      </c>
      <c r="CT119">
        <f t="shared" si="130"/>
        <v>591.05227500000001</v>
      </c>
      <c r="CU119">
        <f t="shared" si="131"/>
        <v>0</v>
      </c>
      <c r="CV119">
        <f t="shared" si="132"/>
        <v>67.626900000000006</v>
      </c>
      <c r="CW119">
        <f t="shared" si="133"/>
        <v>0.28687500000000005</v>
      </c>
      <c r="CX119">
        <f t="shared" si="134"/>
        <v>0</v>
      </c>
      <c r="CY119">
        <f t="shared" si="135"/>
        <v>1648.06</v>
      </c>
      <c r="CZ119">
        <f t="shared" si="136"/>
        <v>815.35599999999988</v>
      </c>
      <c r="DC119" t="s">
        <v>6</v>
      </c>
      <c r="DD119" t="s">
        <v>6</v>
      </c>
      <c r="DE119" t="s">
        <v>56</v>
      </c>
      <c r="DF119" t="s">
        <v>56</v>
      </c>
      <c r="DG119" t="s">
        <v>57</v>
      </c>
      <c r="DH119" t="s">
        <v>6</v>
      </c>
      <c r="DI119" t="s">
        <v>57</v>
      </c>
      <c r="DJ119" t="s">
        <v>56</v>
      </c>
      <c r="DK119" t="s">
        <v>6</v>
      </c>
      <c r="DL119" t="s">
        <v>6</v>
      </c>
      <c r="DM119" t="s">
        <v>6</v>
      </c>
      <c r="DN119">
        <v>0</v>
      </c>
      <c r="DO119">
        <v>0</v>
      </c>
      <c r="DP119">
        <v>1</v>
      </c>
      <c r="DQ119">
        <v>1</v>
      </c>
      <c r="DU119">
        <v>1005</v>
      </c>
      <c r="DV119" t="s">
        <v>20</v>
      </c>
      <c r="DW119" t="s">
        <v>20</v>
      </c>
      <c r="DX119">
        <v>100</v>
      </c>
      <c r="EE119">
        <v>27029049</v>
      </c>
      <c r="EF119">
        <v>2</v>
      </c>
      <c r="EG119" t="s">
        <v>16</v>
      </c>
      <c r="EH119">
        <v>0</v>
      </c>
      <c r="EI119" t="s">
        <v>6</v>
      </c>
      <c r="EJ119">
        <v>1</v>
      </c>
      <c r="EK119">
        <v>15001</v>
      </c>
      <c r="EL119" t="s">
        <v>157</v>
      </c>
      <c r="EM119" t="s">
        <v>158</v>
      </c>
      <c r="EO119" t="s">
        <v>60</v>
      </c>
      <c r="EQ119">
        <v>0</v>
      </c>
      <c r="ER119">
        <v>1033.68</v>
      </c>
      <c r="ES119">
        <v>642.55999999999995</v>
      </c>
      <c r="ET119">
        <v>10.41</v>
      </c>
      <c r="EU119">
        <v>1.97</v>
      </c>
      <c r="EV119">
        <v>380.71</v>
      </c>
      <c r="EW119">
        <v>43.56</v>
      </c>
      <c r="EX119">
        <v>0.17</v>
      </c>
      <c r="EY119">
        <v>0</v>
      </c>
      <c r="FQ119">
        <v>0</v>
      </c>
      <c r="FR119">
        <f t="shared" si="137"/>
        <v>0</v>
      </c>
      <c r="FS119">
        <v>0</v>
      </c>
      <c r="FT119" t="s">
        <v>49</v>
      </c>
      <c r="FU119" t="s">
        <v>50</v>
      </c>
      <c r="FX119">
        <v>94.5</v>
      </c>
      <c r="FY119">
        <v>46.75</v>
      </c>
      <c r="GA119" t="s">
        <v>6</v>
      </c>
      <c r="GD119">
        <v>0</v>
      </c>
      <c r="GF119">
        <v>325170472</v>
      </c>
      <c r="GG119">
        <v>1</v>
      </c>
      <c r="GH119">
        <v>1</v>
      </c>
      <c r="GI119">
        <v>-2</v>
      </c>
      <c r="GJ119">
        <v>0</v>
      </c>
      <c r="GK119">
        <f>ROUND(R119*(S12)/100,2)</f>
        <v>0</v>
      </c>
      <c r="GL119">
        <f t="shared" si="138"/>
        <v>0</v>
      </c>
      <c r="GM119">
        <f t="shared" si="139"/>
        <v>6115.23</v>
      </c>
      <c r="GN119">
        <f t="shared" si="140"/>
        <v>6115.23</v>
      </c>
      <c r="GO119">
        <f t="shared" si="141"/>
        <v>0</v>
      </c>
      <c r="GP119">
        <f t="shared" si="142"/>
        <v>0</v>
      </c>
      <c r="GR119">
        <v>0</v>
      </c>
      <c r="GS119">
        <v>3</v>
      </c>
      <c r="GT119">
        <v>0</v>
      </c>
      <c r="GU119" t="s">
        <v>6</v>
      </c>
      <c r="GV119">
        <f t="shared" si="143"/>
        <v>0</v>
      </c>
      <c r="GW119">
        <v>1</v>
      </c>
      <c r="GX119">
        <f t="shared" si="144"/>
        <v>0</v>
      </c>
      <c r="HA119">
        <v>0</v>
      </c>
      <c r="HB119">
        <v>0</v>
      </c>
      <c r="IK119">
        <v>0</v>
      </c>
    </row>
    <row r="120" spans="1:255" x14ac:dyDescent="0.2">
      <c r="A120" s="2">
        <v>18</v>
      </c>
      <c r="B120" s="2">
        <v>1</v>
      </c>
      <c r="C120" s="2">
        <v>287</v>
      </c>
      <c r="D120" s="2"/>
      <c r="E120" s="2" t="s">
        <v>215</v>
      </c>
      <c r="F120" s="2" t="s">
        <v>216</v>
      </c>
      <c r="G120" s="2" t="s">
        <v>217</v>
      </c>
      <c r="H120" s="2" t="s">
        <v>30</v>
      </c>
      <c r="I120" s="2">
        <f>I118*J120</f>
        <v>8.7561E-2</v>
      </c>
      <c r="J120" s="2">
        <v>3.0000000000000002E-2</v>
      </c>
      <c r="K120" s="2"/>
      <c r="L120" s="2"/>
      <c r="M120" s="2"/>
      <c r="N120" s="2"/>
      <c r="O120" s="2">
        <f t="shared" si="109"/>
        <v>1163.48</v>
      </c>
      <c r="P120" s="2">
        <f t="shared" si="110"/>
        <v>1163.48</v>
      </c>
      <c r="Q120" s="2">
        <f t="shared" si="111"/>
        <v>0</v>
      </c>
      <c r="R120" s="2">
        <f t="shared" si="112"/>
        <v>0</v>
      </c>
      <c r="S120" s="2">
        <f t="shared" si="113"/>
        <v>0</v>
      </c>
      <c r="T120" s="2">
        <f t="shared" si="114"/>
        <v>0</v>
      </c>
      <c r="U120" s="2">
        <f t="shared" si="115"/>
        <v>0</v>
      </c>
      <c r="V120" s="2">
        <f t="shared" si="116"/>
        <v>0</v>
      </c>
      <c r="W120" s="2">
        <f t="shared" si="117"/>
        <v>0</v>
      </c>
      <c r="X120" s="2">
        <f t="shared" si="118"/>
        <v>0</v>
      </c>
      <c r="Y120" s="2">
        <f t="shared" si="119"/>
        <v>0</v>
      </c>
      <c r="Z120" s="2"/>
      <c r="AA120" s="2">
        <v>27703374</v>
      </c>
      <c r="AB120" s="2">
        <f t="shared" si="120"/>
        <v>13287.69</v>
      </c>
      <c r="AC120" s="2">
        <f t="shared" si="147"/>
        <v>13287.69</v>
      </c>
      <c r="AD120" s="2">
        <f>ROUND((((ET120)-(EU120))+AE120),6)</f>
        <v>0</v>
      </c>
      <c r="AE120" s="2">
        <f t="shared" ref="AE120:AF123" si="150">ROUND((EU120),6)</f>
        <v>0</v>
      </c>
      <c r="AF120" s="2">
        <f t="shared" si="150"/>
        <v>0</v>
      </c>
      <c r="AG120" s="2">
        <f t="shared" si="123"/>
        <v>0</v>
      </c>
      <c r="AH120" s="2">
        <f t="shared" ref="AH120:AI123" si="151">(EW120)</f>
        <v>0</v>
      </c>
      <c r="AI120" s="2">
        <f t="shared" si="151"/>
        <v>0</v>
      </c>
      <c r="AJ120" s="2">
        <f t="shared" si="125"/>
        <v>0</v>
      </c>
      <c r="AK120" s="2">
        <v>13287.69</v>
      </c>
      <c r="AL120" s="2">
        <v>13287.69</v>
      </c>
      <c r="AM120" s="2">
        <v>0</v>
      </c>
      <c r="AN120" s="2">
        <v>0</v>
      </c>
      <c r="AO120" s="2">
        <v>0</v>
      </c>
      <c r="AP120" s="2">
        <v>0</v>
      </c>
      <c r="AQ120" s="2">
        <v>0</v>
      </c>
      <c r="AR120" s="2">
        <v>0</v>
      </c>
      <c r="AS120" s="2">
        <v>0</v>
      </c>
      <c r="AT120" s="2">
        <v>95</v>
      </c>
      <c r="AU120" s="2">
        <v>47</v>
      </c>
      <c r="AV120" s="2">
        <v>1</v>
      </c>
      <c r="AW120" s="2">
        <v>1</v>
      </c>
      <c r="AX120" s="2"/>
      <c r="AY120" s="2"/>
      <c r="AZ120" s="2">
        <v>1</v>
      </c>
      <c r="BA120" s="2">
        <v>1</v>
      </c>
      <c r="BB120" s="2">
        <v>1</v>
      </c>
      <c r="BC120" s="2">
        <v>1</v>
      </c>
      <c r="BD120" s="2" t="s">
        <v>6</v>
      </c>
      <c r="BE120" s="2" t="s">
        <v>6</v>
      </c>
      <c r="BF120" s="2" t="s">
        <v>6</v>
      </c>
      <c r="BG120" s="2" t="s">
        <v>6</v>
      </c>
      <c r="BH120" s="2">
        <v>3</v>
      </c>
      <c r="BI120" s="2">
        <v>1</v>
      </c>
      <c r="BJ120" s="2" t="s">
        <v>218</v>
      </c>
      <c r="BK120" s="2"/>
      <c r="BL120" s="2"/>
      <c r="BM120" s="2">
        <v>15001</v>
      </c>
      <c r="BN120" s="2">
        <v>0</v>
      </c>
      <c r="BO120" s="2" t="s">
        <v>6</v>
      </c>
      <c r="BP120" s="2">
        <v>0</v>
      </c>
      <c r="BQ120" s="2">
        <v>2</v>
      </c>
      <c r="BR120" s="2">
        <v>0</v>
      </c>
      <c r="BS120" s="2">
        <v>1</v>
      </c>
      <c r="BT120" s="2">
        <v>1</v>
      </c>
      <c r="BU120" s="2">
        <v>1</v>
      </c>
      <c r="BV120" s="2">
        <v>1</v>
      </c>
      <c r="BW120" s="2">
        <v>1</v>
      </c>
      <c r="BX120" s="2">
        <v>1</v>
      </c>
      <c r="BY120" s="2" t="s">
        <v>6</v>
      </c>
      <c r="BZ120" s="2">
        <v>105</v>
      </c>
      <c r="CA120" s="2">
        <v>55</v>
      </c>
      <c r="CB120" s="2"/>
      <c r="CC120" s="2"/>
      <c r="CD120" s="2"/>
      <c r="CE120" s="2"/>
      <c r="CF120" s="2">
        <v>0</v>
      </c>
      <c r="CG120" s="2">
        <v>0</v>
      </c>
      <c r="CH120" s="2"/>
      <c r="CI120" s="2"/>
      <c r="CJ120" s="2"/>
      <c r="CK120" s="2"/>
      <c r="CL120" s="2"/>
      <c r="CM120" s="2">
        <v>0</v>
      </c>
      <c r="CN120" s="2" t="s">
        <v>6</v>
      </c>
      <c r="CO120" s="2">
        <v>0</v>
      </c>
      <c r="CP120" s="2">
        <f t="shared" si="126"/>
        <v>1163.48</v>
      </c>
      <c r="CQ120" s="2">
        <f t="shared" si="127"/>
        <v>13287.69</v>
      </c>
      <c r="CR120" s="2">
        <f t="shared" si="128"/>
        <v>0</v>
      </c>
      <c r="CS120" s="2">
        <f t="shared" si="129"/>
        <v>0</v>
      </c>
      <c r="CT120" s="2">
        <f t="shared" si="130"/>
        <v>0</v>
      </c>
      <c r="CU120" s="2">
        <f t="shared" si="131"/>
        <v>0</v>
      </c>
      <c r="CV120" s="2">
        <f t="shared" si="132"/>
        <v>0</v>
      </c>
      <c r="CW120" s="2">
        <f t="shared" si="133"/>
        <v>0</v>
      </c>
      <c r="CX120" s="2">
        <f t="shared" si="134"/>
        <v>0</v>
      </c>
      <c r="CY120" s="2">
        <f t="shared" si="135"/>
        <v>0</v>
      </c>
      <c r="CZ120" s="2">
        <f t="shared" si="136"/>
        <v>0</v>
      </c>
      <c r="DA120" s="2"/>
      <c r="DB120" s="2"/>
      <c r="DC120" s="2" t="s">
        <v>6</v>
      </c>
      <c r="DD120" s="2" t="s">
        <v>6</v>
      </c>
      <c r="DE120" s="2" t="s">
        <v>6</v>
      </c>
      <c r="DF120" s="2" t="s">
        <v>6</v>
      </c>
      <c r="DG120" s="2" t="s">
        <v>6</v>
      </c>
      <c r="DH120" s="2" t="s">
        <v>6</v>
      </c>
      <c r="DI120" s="2" t="s">
        <v>6</v>
      </c>
      <c r="DJ120" s="2" t="s">
        <v>6</v>
      </c>
      <c r="DK120" s="2" t="s">
        <v>6</v>
      </c>
      <c r="DL120" s="2" t="s">
        <v>6</v>
      </c>
      <c r="DM120" s="2" t="s">
        <v>6</v>
      </c>
      <c r="DN120" s="2">
        <v>0</v>
      </c>
      <c r="DO120" s="2">
        <v>0</v>
      </c>
      <c r="DP120" s="2">
        <v>1</v>
      </c>
      <c r="DQ120" s="2">
        <v>1</v>
      </c>
      <c r="DR120" s="2"/>
      <c r="DS120" s="2"/>
      <c r="DT120" s="2"/>
      <c r="DU120" s="2">
        <v>1009</v>
      </c>
      <c r="DV120" s="2" t="s">
        <v>30</v>
      </c>
      <c r="DW120" s="2" t="s">
        <v>30</v>
      </c>
      <c r="DX120" s="2">
        <v>1000</v>
      </c>
      <c r="DY120" s="2"/>
      <c r="DZ120" s="2"/>
      <c r="EA120" s="2"/>
      <c r="EB120" s="2"/>
      <c r="EC120" s="2"/>
      <c r="ED120" s="2"/>
      <c r="EE120" s="2">
        <v>27029049</v>
      </c>
      <c r="EF120" s="2">
        <v>2</v>
      </c>
      <c r="EG120" s="2" t="s">
        <v>16</v>
      </c>
      <c r="EH120" s="2">
        <v>0</v>
      </c>
      <c r="EI120" s="2" t="s">
        <v>6</v>
      </c>
      <c r="EJ120" s="2">
        <v>1</v>
      </c>
      <c r="EK120" s="2">
        <v>15001</v>
      </c>
      <c r="EL120" s="2" t="s">
        <v>157</v>
      </c>
      <c r="EM120" s="2" t="s">
        <v>158</v>
      </c>
      <c r="EN120" s="2"/>
      <c r="EO120" s="2" t="s">
        <v>6</v>
      </c>
      <c r="EP120" s="2"/>
      <c r="EQ120" s="2">
        <v>0</v>
      </c>
      <c r="ER120" s="2">
        <v>13287.69</v>
      </c>
      <c r="ES120" s="2">
        <v>13287.69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  <c r="FP120" s="2"/>
      <c r="FQ120" s="2">
        <v>0</v>
      </c>
      <c r="FR120" s="2">
        <f t="shared" si="137"/>
        <v>0</v>
      </c>
      <c r="FS120" s="2">
        <v>0</v>
      </c>
      <c r="FT120" s="2" t="s">
        <v>49</v>
      </c>
      <c r="FU120" s="2" t="s">
        <v>50</v>
      </c>
      <c r="FV120" s="2"/>
      <c r="FW120" s="2"/>
      <c r="FX120" s="2">
        <v>94.5</v>
      </c>
      <c r="FY120" s="2">
        <v>46.75</v>
      </c>
      <c r="FZ120" s="2"/>
      <c r="GA120" s="2" t="s">
        <v>6</v>
      </c>
      <c r="GB120" s="2"/>
      <c r="GC120" s="2"/>
      <c r="GD120" s="2">
        <v>0</v>
      </c>
      <c r="GE120" s="2"/>
      <c r="GF120" s="2">
        <v>1261407534</v>
      </c>
      <c r="GG120" s="2">
        <v>2</v>
      </c>
      <c r="GH120" s="2">
        <v>1</v>
      </c>
      <c r="GI120" s="2">
        <v>-2</v>
      </c>
      <c r="GJ120" s="2">
        <v>0</v>
      </c>
      <c r="GK120" s="2">
        <f>ROUND(R120*(R12)/100,2)</f>
        <v>0</v>
      </c>
      <c r="GL120" s="2">
        <f t="shared" si="138"/>
        <v>0</v>
      </c>
      <c r="GM120" s="2">
        <f t="shared" si="139"/>
        <v>1163.48</v>
      </c>
      <c r="GN120" s="2">
        <f t="shared" si="140"/>
        <v>1163.48</v>
      </c>
      <c r="GO120" s="2">
        <f t="shared" si="141"/>
        <v>0</v>
      </c>
      <c r="GP120" s="2">
        <f t="shared" si="142"/>
        <v>0</v>
      </c>
      <c r="GQ120" s="2"/>
      <c r="GR120" s="2">
        <v>0</v>
      </c>
      <c r="GS120" s="2">
        <v>3</v>
      </c>
      <c r="GT120" s="2">
        <v>0</v>
      </c>
      <c r="GU120" s="2" t="s">
        <v>6</v>
      </c>
      <c r="GV120" s="2">
        <f t="shared" si="143"/>
        <v>0</v>
      </c>
      <c r="GW120" s="2">
        <v>1</v>
      </c>
      <c r="GX120" s="2">
        <f t="shared" si="144"/>
        <v>0</v>
      </c>
      <c r="GY120" s="2"/>
      <c r="GZ120" s="2"/>
      <c r="HA120" s="2">
        <v>0</v>
      </c>
      <c r="HB120" s="2">
        <v>0</v>
      </c>
      <c r="HC120" s="2"/>
      <c r="HD120" s="2"/>
      <c r="HE120" s="2"/>
      <c r="HF120" s="2"/>
      <c r="HG120" s="2"/>
      <c r="HH120" s="2"/>
      <c r="HI120" s="2"/>
      <c r="HJ120" s="2"/>
      <c r="HK120" s="2"/>
      <c r="HL120" s="2"/>
      <c r="HM120" s="2"/>
      <c r="HN120" s="2"/>
      <c r="HO120" s="2"/>
      <c r="HP120" s="2"/>
      <c r="HQ120" s="2"/>
      <c r="HR120" s="2"/>
      <c r="HS120" s="2"/>
      <c r="HT120" s="2"/>
      <c r="HU120" s="2"/>
      <c r="HV120" s="2"/>
      <c r="HW120" s="2"/>
      <c r="HX120" s="2"/>
      <c r="HY120" s="2"/>
      <c r="HZ120" s="2"/>
      <c r="IA120" s="2"/>
      <c r="IB120" s="2"/>
      <c r="IC120" s="2"/>
      <c r="ID120" s="2"/>
      <c r="IE120" s="2"/>
      <c r="IF120" s="2"/>
      <c r="IG120" s="2"/>
      <c r="IH120" s="2"/>
      <c r="II120" s="2"/>
      <c r="IJ120" s="2"/>
      <c r="IK120" s="2">
        <v>0</v>
      </c>
      <c r="IL120" s="2"/>
      <c r="IM120" s="2"/>
      <c r="IN120" s="2"/>
      <c r="IO120" s="2"/>
      <c r="IP120" s="2"/>
      <c r="IQ120" s="2"/>
      <c r="IR120" s="2"/>
      <c r="IS120" s="2"/>
      <c r="IT120" s="2"/>
      <c r="IU120" s="2"/>
    </row>
    <row r="121" spans="1:255" x14ac:dyDescent="0.2">
      <c r="A121">
        <v>18</v>
      </c>
      <c r="B121">
        <v>1</v>
      </c>
      <c r="C121">
        <v>296</v>
      </c>
      <c r="E121" t="s">
        <v>215</v>
      </c>
      <c r="F121" t="s">
        <v>216</v>
      </c>
      <c r="G121" t="s">
        <v>217</v>
      </c>
      <c r="H121" t="s">
        <v>30</v>
      </c>
      <c r="I121">
        <f>I119*J121</f>
        <v>8.7561E-2</v>
      </c>
      <c r="J121">
        <v>3.0000000000000002E-2</v>
      </c>
      <c r="O121">
        <f t="shared" si="109"/>
        <v>1163.48</v>
      </c>
      <c r="P121">
        <f t="shared" si="110"/>
        <v>1163.48</v>
      </c>
      <c r="Q121">
        <f t="shared" si="111"/>
        <v>0</v>
      </c>
      <c r="R121">
        <f t="shared" si="112"/>
        <v>0</v>
      </c>
      <c r="S121">
        <f t="shared" si="113"/>
        <v>0</v>
      </c>
      <c r="T121">
        <f t="shared" si="114"/>
        <v>0</v>
      </c>
      <c r="U121">
        <f t="shared" si="115"/>
        <v>0</v>
      </c>
      <c r="V121">
        <f t="shared" si="116"/>
        <v>0</v>
      </c>
      <c r="W121">
        <f t="shared" si="117"/>
        <v>0</v>
      </c>
      <c r="X121">
        <f t="shared" si="118"/>
        <v>0</v>
      </c>
      <c r="Y121">
        <f t="shared" si="119"/>
        <v>0</v>
      </c>
      <c r="AA121">
        <v>27703388</v>
      </c>
      <c r="AB121">
        <f t="shared" si="120"/>
        <v>13287.69</v>
      </c>
      <c r="AC121">
        <f t="shared" si="147"/>
        <v>13287.69</v>
      </c>
      <c r="AD121">
        <f>ROUND((((ET121)-(EU121))+AE121),6)</f>
        <v>0</v>
      </c>
      <c r="AE121">
        <f t="shared" si="150"/>
        <v>0</v>
      </c>
      <c r="AF121">
        <f t="shared" si="150"/>
        <v>0</v>
      </c>
      <c r="AG121">
        <f t="shared" si="123"/>
        <v>0</v>
      </c>
      <c r="AH121">
        <f t="shared" si="151"/>
        <v>0</v>
      </c>
      <c r="AI121">
        <f t="shared" si="151"/>
        <v>0</v>
      </c>
      <c r="AJ121">
        <f t="shared" si="125"/>
        <v>0</v>
      </c>
      <c r="AK121">
        <v>13287.69</v>
      </c>
      <c r="AL121">
        <v>13287.69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95</v>
      </c>
      <c r="AU121">
        <v>47</v>
      </c>
      <c r="AV121">
        <v>1</v>
      </c>
      <c r="AW121">
        <v>1</v>
      </c>
      <c r="AZ121">
        <v>1</v>
      </c>
      <c r="BA121">
        <v>1</v>
      </c>
      <c r="BB121">
        <v>1</v>
      </c>
      <c r="BC121">
        <v>1</v>
      </c>
      <c r="BD121" t="s">
        <v>6</v>
      </c>
      <c r="BE121" t="s">
        <v>6</v>
      </c>
      <c r="BF121" t="s">
        <v>6</v>
      </c>
      <c r="BG121" t="s">
        <v>6</v>
      </c>
      <c r="BH121">
        <v>3</v>
      </c>
      <c r="BI121">
        <v>1</v>
      </c>
      <c r="BJ121" t="s">
        <v>218</v>
      </c>
      <c r="BM121">
        <v>15001</v>
      </c>
      <c r="BN121">
        <v>0</v>
      </c>
      <c r="BO121" t="s">
        <v>6</v>
      </c>
      <c r="BP121">
        <v>0</v>
      </c>
      <c r="BQ121">
        <v>2</v>
      </c>
      <c r="BR121">
        <v>0</v>
      </c>
      <c r="BS121">
        <v>1</v>
      </c>
      <c r="BT121">
        <v>1</v>
      </c>
      <c r="BU121">
        <v>1</v>
      </c>
      <c r="BV121">
        <v>1</v>
      </c>
      <c r="BW121">
        <v>1</v>
      </c>
      <c r="BX121">
        <v>1</v>
      </c>
      <c r="BY121" t="s">
        <v>6</v>
      </c>
      <c r="BZ121">
        <v>105</v>
      </c>
      <c r="CA121">
        <v>55</v>
      </c>
      <c r="CF121">
        <v>0</v>
      </c>
      <c r="CG121">
        <v>0</v>
      </c>
      <c r="CM121">
        <v>0</v>
      </c>
      <c r="CN121" t="s">
        <v>6</v>
      </c>
      <c r="CO121">
        <v>0</v>
      </c>
      <c r="CP121">
        <f t="shared" si="126"/>
        <v>1163.48</v>
      </c>
      <c r="CQ121">
        <f t="shared" si="127"/>
        <v>13287.69</v>
      </c>
      <c r="CR121">
        <f t="shared" si="128"/>
        <v>0</v>
      </c>
      <c r="CS121">
        <f t="shared" si="129"/>
        <v>0</v>
      </c>
      <c r="CT121">
        <f t="shared" si="130"/>
        <v>0</v>
      </c>
      <c r="CU121">
        <f t="shared" si="131"/>
        <v>0</v>
      </c>
      <c r="CV121">
        <f t="shared" si="132"/>
        <v>0</v>
      </c>
      <c r="CW121">
        <f t="shared" si="133"/>
        <v>0</v>
      </c>
      <c r="CX121">
        <f t="shared" si="134"/>
        <v>0</v>
      </c>
      <c r="CY121">
        <f t="shared" si="135"/>
        <v>0</v>
      </c>
      <c r="CZ121">
        <f t="shared" si="136"/>
        <v>0</v>
      </c>
      <c r="DC121" t="s">
        <v>6</v>
      </c>
      <c r="DD121" t="s">
        <v>6</v>
      </c>
      <c r="DE121" t="s">
        <v>6</v>
      </c>
      <c r="DF121" t="s">
        <v>6</v>
      </c>
      <c r="DG121" t="s">
        <v>6</v>
      </c>
      <c r="DH121" t="s">
        <v>6</v>
      </c>
      <c r="DI121" t="s">
        <v>6</v>
      </c>
      <c r="DJ121" t="s">
        <v>6</v>
      </c>
      <c r="DK121" t="s">
        <v>6</v>
      </c>
      <c r="DL121" t="s">
        <v>6</v>
      </c>
      <c r="DM121" t="s">
        <v>6</v>
      </c>
      <c r="DN121">
        <v>0</v>
      </c>
      <c r="DO121">
        <v>0</v>
      </c>
      <c r="DP121">
        <v>1</v>
      </c>
      <c r="DQ121">
        <v>1</v>
      </c>
      <c r="DU121">
        <v>1009</v>
      </c>
      <c r="DV121" t="s">
        <v>30</v>
      </c>
      <c r="DW121" t="s">
        <v>30</v>
      </c>
      <c r="DX121">
        <v>1000</v>
      </c>
      <c r="EE121">
        <v>27029049</v>
      </c>
      <c r="EF121">
        <v>2</v>
      </c>
      <c r="EG121" t="s">
        <v>16</v>
      </c>
      <c r="EH121">
        <v>0</v>
      </c>
      <c r="EI121" t="s">
        <v>6</v>
      </c>
      <c r="EJ121">
        <v>1</v>
      </c>
      <c r="EK121">
        <v>15001</v>
      </c>
      <c r="EL121" t="s">
        <v>157</v>
      </c>
      <c r="EM121" t="s">
        <v>158</v>
      </c>
      <c r="EO121" t="s">
        <v>6</v>
      </c>
      <c r="EQ121">
        <v>0</v>
      </c>
      <c r="ER121">
        <v>13287.69</v>
      </c>
      <c r="ES121">
        <v>13287.69</v>
      </c>
      <c r="ET121">
        <v>0</v>
      </c>
      <c r="EU121">
        <v>0</v>
      </c>
      <c r="EV121">
        <v>0</v>
      </c>
      <c r="EW121">
        <v>0</v>
      </c>
      <c r="EX121">
        <v>0</v>
      </c>
      <c r="FQ121">
        <v>0</v>
      </c>
      <c r="FR121">
        <f t="shared" si="137"/>
        <v>0</v>
      </c>
      <c r="FS121">
        <v>0</v>
      </c>
      <c r="FT121" t="s">
        <v>49</v>
      </c>
      <c r="FU121" t="s">
        <v>50</v>
      </c>
      <c r="FX121">
        <v>94.5</v>
      </c>
      <c r="FY121">
        <v>46.75</v>
      </c>
      <c r="GA121" t="s">
        <v>6</v>
      </c>
      <c r="GD121">
        <v>0</v>
      </c>
      <c r="GF121">
        <v>1261407534</v>
      </c>
      <c r="GG121">
        <v>1</v>
      </c>
      <c r="GH121">
        <v>1</v>
      </c>
      <c r="GI121">
        <v>-2</v>
      </c>
      <c r="GJ121">
        <v>0</v>
      </c>
      <c r="GK121">
        <f>ROUND(R121*(S12)/100,2)</f>
        <v>0</v>
      </c>
      <c r="GL121">
        <f t="shared" si="138"/>
        <v>0</v>
      </c>
      <c r="GM121">
        <f t="shared" si="139"/>
        <v>1163.48</v>
      </c>
      <c r="GN121">
        <f t="shared" si="140"/>
        <v>1163.48</v>
      </c>
      <c r="GO121">
        <f t="shared" si="141"/>
        <v>0</v>
      </c>
      <c r="GP121">
        <f t="shared" si="142"/>
        <v>0</v>
      </c>
      <c r="GR121">
        <v>0</v>
      </c>
      <c r="GS121">
        <v>3</v>
      </c>
      <c r="GT121">
        <v>0</v>
      </c>
      <c r="GU121" t="s">
        <v>6</v>
      </c>
      <c r="GV121">
        <f t="shared" si="143"/>
        <v>0</v>
      </c>
      <c r="GW121">
        <v>1</v>
      </c>
      <c r="GX121">
        <f t="shared" si="144"/>
        <v>0</v>
      </c>
      <c r="HA121">
        <v>0</v>
      </c>
      <c r="HB121">
        <v>0</v>
      </c>
      <c r="IK121">
        <v>0</v>
      </c>
    </row>
    <row r="122" spans="1:255" x14ac:dyDescent="0.2">
      <c r="A122" s="2">
        <v>18</v>
      </c>
      <c r="B122" s="2">
        <v>1</v>
      </c>
      <c r="C122" s="2">
        <v>288</v>
      </c>
      <c r="D122" s="2"/>
      <c r="E122" s="2" t="s">
        <v>219</v>
      </c>
      <c r="F122" s="2" t="s">
        <v>220</v>
      </c>
      <c r="G122" s="2" t="s">
        <v>221</v>
      </c>
      <c r="H122" s="2" t="s">
        <v>222</v>
      </c>
      <c r="I122" s="2">
        <f>I118*J122</f>
        <v>41.737409999999997</v>
      </c>
      <c r="J122" s="2">
        <v>14.299999999999999</v>
      </c>
      <c r="K122" s="2"/>
      <c r="L122" s="2"/>
      <c r="M122" s="2"/>
      <c r="N122" s="2"/>
      <c r="O122" s="2">
        <f t="shared" si="109"/>
        <v>1280.0899999999999</v>
      </c>
      <c r="P122" s="2">
        <f t="shared" si="110"/>
        <v>1280.0899999999999</v>
      </c>
      <c r="Q122" s="2">
        <f t="shared" si="111"/>
        <v>0</v>
      </c>
      <c r="R122" s="2">
        <f t="shared" si="112"/>
        <v>0</v>
      </c>
      <c r="S122" s="2">
        <f t="shared" si="113"/>
        <v>0</v>
      </c>
      <c r="T122" s="2">
        <f t="shared" si="114"/>
        <v>0</v>
      </c>
      <c r="U122" s="2">
        <f t="shared" si="115"/>
        <v>0</v>
      </c>
      <c r="V122" s="2">
        <f t="shared" si="116"/>
        <v>0</v>
      </c>
      <c r="W122" s="2">
        <f t="shared" si="117"/>
        <v>0</v>
      </c>
      <c r="X122" s="2">
        <f t="shared" si="118"/>
        <v>0</v>
      </c>
      <c r="Y122" s="2">
        <f t="shared" si="119"/>
        <v>0</v>
      </c>
      <c r="Z122" s="2"/>
      <c r="AA122" s="2">
        <v>27703374</v>
      </c>
      <c r="AB122" s="2">
        <f t="shared" si="120"/>
        <v>30.67</v>
      </c>
      <c r="AC122" s="2">
        <f t="shared" si="147"/>
        <v>30.67</v>
      </c>
      <c r="AD122" s="2">
        <f>ROUND((((ET122)-(EU122))+AE122),6)</f>
        <v>0</v>
      </c>
      <c r="AE122" s="2">
        <f t="shared" si="150"/>
        <v>0</v>
      </c>
      <c r="AF122" s="2">
        <f t="shared" si="150"/>
        <v>0</v>
      </c>
      <c r="AG122" s="2">
        <f t="shared" si="123"/>
        <v>0</v>
      </c>
      <c r="AH122" s="2">
        <f t="shared" si="151"/>
        <v>0</v>
      </c>
      <c r="AI122" s="2">
        <f t="shared" si="151"/>
        <v>0</v>
      </c>
      <c r="AJ122" s="2">
        <f t="shared" si="125"/>
        <v>0</v>
      </c>
      <c r="AK122" s="2">
        <v>30.67</v>
      </c>
      <c r="AL122" s="2">
        <v>30.67</v>
      </c>
      <c r="AM122" s="2">
        <v>0</v>
      </c>
      <c r="AN122" s="2">
        <v>0</v>
      </c>
      <c r="AO122" s="2">
        <v>0</v>
      </c>
      <c r="AP122" s="2">
        <v>0</v>
      </c>
      <c r="AQ122" s="2">
        <v>0</v>
      </c>
      <c r="AR122" s="2">
        <v>0</v>
      </c>
      <c r="AS122" s="2">
        <v>0</v>
      </c>
      <c r="AT122" s="2">
        <v>95</v>
      </c>
      <c r="AU122" s="2">
        <v>47</v>
      </c>
      <c r="AV122" s="2">
        <v>1</v>
      </c>
      <c r="AW122" s="2">
        <v>1</v>
      </c>
      <c r="AX122" s="2"/>
      <c r="AY122" s="2"/>
      <c r="AZ122" s="2">
        <v>1</v>
      </c>
      <c r="BA122" s="2">
        <v>1</v>
      </c>
      <c r="BB122" s="2">
        <v>1</v>
      </c>
      <c r="BC122" s="2">
        <v>1</v>
      </c>
      <c r="BD122" s="2" t="s">
        <v>6</v>
      </c>
      <c r="BE122" s="2" t="s">
        <v>6</v>
      </c>
      <c r="BF122" s="2" t="s">
        <v>6</v>
      </c>
      <c r="BG122" s="2" t="s">
        <v>6</v>
      </c>
      <c r="BH122" s="2">
        <v>3</v>
      </c>
      <c r="BI122" s="2">
        <v>1</v>
      </c>
      <c r="BJ122" s="2" t="s">
        <v>223</v>
      </c>
      <c r="BK122" s="2"/>
      <c r="BL122" s="2"/>
      <c r="BM122" s="2">
        <v>15001</v>
      </c>
      <c r="BN122" s="2">
        <v>0</v>
      </c>
      <c r="BO122" s="2" t="s">
        <v>6</v>
      </c>
      <c r="BP122" s="2">
        <v>0</v>
      </c>
      <c r="BQ122" s="2">
        <v>2</v>
      </c>
      <c r="BR122" s="2">
        <v>0</v>
      </c>
      <c r="BS122" s="2">
        <v>1</v>
      </c>
      <c r="BT122" s="2">
        <v>1</v>
      </c>
      <c r="BU122" s="2">
        <v>1</v>
      </c>
      <c r="BV122" s="2">
        <v>1</v>
      </c>
      <c r="BW122" s="2">
        <v>1</v>
      </c>
      <c r="BX122" s="2">
        <v>1</v>
      </c>
      <c r="BY122" s="2" t="s">
        <v>6</v>
      </c>
      <c r="BZ122" s="2">
        <v>105</v>
      </c>
      <c r="CA122" s="2">
        <v>55</v>
      </c>
      <c r="CB122" s="2"/>
      <c r="CC122" s="2"/>
      <c r="CD122" s="2"/>
      <c r="CE122" s="2"/>
      <c r="CF122" s="2">
        <v>0</v>
      </c>
      <c r="CG122" s="2">
        <v>0</v>
      </c>
      <c r="CH122" s="2"/>
      <c r="CI122" s="2"/>
      <c r="CJ122" s="2"/>
      <c r="CK122" s="2"/>
      <c r="CL122" s="2"/>
      <c r="CM122" s="2">
        <v>0</v>
      </c>
      <c r="CN122" s="2" t="s">
        <v>6</v>
      </c>
      <c r="CO122" s="2">
        <v>0</v>
      </c>
      <c r="CP122" s="2">
        <f t="shared" si="126"/>
        <v>1280.0899999999999</v>
      </c>
      <c r="CQ122" s="2">
        <f t="shared" si="127"/>
        <v>30.67</v>
      </c>
      <c r="CR122" s="2">
        <f t="shared" si="128"/>
        <v>0</v>
      </c>
      <c r="CS122" s="2">
        <f t="shared" si="129"/>
        <v>0</v>
      </c>
      <c r="CT122" s="2">
        <f t="shared" si="130"/>
        <v>0</v>
      </c>
      <c r="CU122" s="2">
        <f t="shared" si="131"/>
        <v>0</v>
      </c>
      <c r="CV122" s="2">
        <f t="shared" si="132"/>
        <v>0</v>
      </c>
      <c r="CW122" s="2">
        <f t="shared" si="133"/>
        <v>0</v>
      </c>
      <c r="CX122" s="2">
        <f t="shared" si="134"/>
        <v>0</v>
      </c>
      <c r="CY122" s="2">
        <f t="shared" si="135"/>
        <v>0</v>
      </c>
      <c r="CZ122" s="2">
        <f t="shared" si="136"/>
        <v>0</v>
      </c>
      <c r="DA122" s="2"/>
      <c r="DB122" s="2"/>
      <c r="DC122" s="2" t="s">
        <v>6</v>
      </c>
      <c r="DD122" s="2" t="s">
        <v>6</v>
      </c>
      <c r="DE122" s="2" t="s">
        <v>6</v>
      </c>
      <c r="DF122" s="2" t="s">
        <v>6</v>
      </c>
      <c r="DG122" s="2" t="s">
        <v>6</v>
      </c>
      <c r="DH122" s="2" t="s">
        <v>6</v>
      </c>
      <c r="DI122" s="2" t="s">
        <v>6</v>
      </c>
      <c r="DJ122" s="2" t="s">
        <v>6</v>
      </c>
      <c r="DK122" s="2" t="s">
        <v>6</v>
      </c>
      <c r="DL122" s="2" t="s">
        <v>6</v>
      </c>
      <c r="DM122" s="2" t="s">
        <v>6</v>
      </c>
      <c r="DN122" s="2">
        <v>0</v>
      </c>
      <c r="DO122" s="2">
        <v>0</v>
      </c>
      <c r="DP122" s="2">
        <v>1</v>
      </c>
      <c r="DQ122" s="2">
        <v>1</v>
      </c>
      <c r="DR122" s="2"/>
      <c r="DS122" s="2"/>
      <c r="DT122" s="2"/>
      <c r="DU122" s="2">
        <v>1002</v>
      </c>
      <c r="DV122" s="2" t="s">
        <v>222</v>
      </c>
      <c r="DW122" s="2" t="s">
        <v>222</v>
      </c>
      <c r="DX122" s="2">
        <v>1</v>
      </c>
      <c r="DY122" s="2"/>
      <c r="DZ122" s="2"/>
      <c r="EA122" s="2"/>
      <c r="EB122" s="2"/>
      <c r="EC122" s="2"/>
      <c r="ED122" s="2"/>
      <c r="EE122" s="2">
        <v>27029049</v>
      </c>
      <c r="EF122" s="2">
        <v>2</v>
      </c>
      <c r="EG122" s="2" t="s">
        <v>16</v>
      </c>
      <c r="EH122" s="2">
        <v>0</v>
      </c>
      <c r="EI122" s="2" t="s">
        <v>6</v>
      </c>
      <c r="EJ122" s="2">
        <v>1</v>
      </c>
      <c r="EK122" s="2">
        <v>15001</v>
      </c>
      <c r="EL122" s="2" t="s">
        <v>157</v>
      </c>
      <c r="EM122" s="2" t="s">
        <v>158</v>
      </c>
      <c r="EN122" s="2"/>
      <c r="EO122" s="2" t="s">
        <v>6</v>
      </c>
      <c r="EP122" s="2"/>
      <c r="EQ122" s="2">
        <v>0</v>
      </c>
      <c r="ER122" s="2">
        <v>30.67</v>
      </c>
      <c r="ES122" s="2">
        <v>30.67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  <c r="FP122" s="2"/>
      <c r="FQ122" s="2">
        <v>0</v>
      </c>
      <c r="FR122" s="2">
        <f t="shared" si="137"/>
        <v>0</v>
      </c>
      <c r="FS122" s="2">
        <v>0</v>
      </c>
      <c r="FT122" s="2" t="s">
        <v>49</v>
      </c>
      <c r="FU122" s="2" t="s">
        <v>50</v>
      </c>
      <c r="FV122" s="2"/>
      <c r="FW122" s="2"/>
      <c r="FX122" s="2">
        <v>94.5</v>
      </c>
      <c r="FY122" s="2">
        <v>46.75</v>
      </c>
      <c r="FZ122" s="2"/>
      <c r="GA122" s="2" t="s">
        <v>6</v>
      </c>
      <c r="GB122" s="2"/>
      <c r="GC122" s="2"/>
      <c r="GD122" s="2">
        <v>0</v>
      </c>
      <c r="GE122" s="2"/>
      <c r="GF122" s="2">
        <v>-1884807443</v>
      </c>
      <c r="GG122" s="2">
        <v>2</v>
      </c>
      <c r="GH122" s="2">
        <v>1</v>
      </c>
      <c r="GI122" s="2">
        <v>-2</v>
      </c>
      <c r="GJ122" s="2">
        <v>0</v>
      </c>
      <c r="GK122" s="2">
        <f>ROUND(R122*(R12)/100,2)</f>
        <v>0</v>
      </c>
      <c r="GL122" s="2">
        <f t="shared" si="138"/>
        <v>0</v>
      </c>
      <c r="GM122" s="2">
        <f t="shared" si="139"/>
        <v>1280.0899999999999</v>
      </c>
      <c r="GN122" s="2">
        <f t="shared" si="140"/>
        <v>1280.0899999999999</v>
      </c>
      <c r="GO122" s="2">
        <f t="shared" si="141"/>
        <v>0</v>
      </c>
      <c r="GP122" s="2">
        <f t="shared" si="142"/>
        <v>0</v>
      </c>
      <c r="GQ122" s="2"/>
      <c r="GR122" s="2">
        <v>0</v>
      </c>
      <c r="GS122" s="2">
        <v>3</v>
      </c>
      <c r="GT122" s="2">
        <v>0</v>
      </c>
      <c r="GU122" s="2" t="s">
        <v>6</v>
      </c>
      <c r="GV122" s="2">
        <f t="shared" si="143"/>
        <v>0</v>
      </c>
      <c r="GW122" s="2">
        <v>1</v>
      </c>
      <c r="GX122" s="2">
        <f t="shared" si="144"/>
        <v>0</v>
      </c>
      <c r="GY122" s="2"/>
      <c r="GZ122" s="2"/>
      <c r="HA122" s="2">
        <v>0</v>
      </c>
      <c r="HB122" s="2">
        <v>0</v>
      </c>
      <c r="HC122" s="2"/>
      <c r="HD122" s="2"/>
      <c r="HE122" s="2"/>
      <c r="HF122" s="2"/>
      <c r="HG122" s="2"/>
      <c r="HH122" s="2"/>
      <c r="HI122" s="2"/>
      <c r="HJ122" s="2"/>
      <c r="HK122" s="2"/>
      <c r="HL122" s="2"/>
      <c r="HM122" s="2"/>
      <c r="HN122" s="2"/>
      <c r="HO122" s="2"/>
      <c r="HP122" s="2"/>
      <c r="HQ122" s="2"/>
      <c r="HR122" s="2"/>
      <c r="HS122" s="2"/>
      <c r="HT122" s="2"/>
      <c r="HU122" s="2"/>
      <c r="HV122" s="2"/>
      <c r="HW122" s="2"/>
      <c r="HX122" s="2"/>
      <c r="HY122" s="2"/>
      <c r="HZ122" s="2"/>
      <c r="IA122" s="2"/>
      <c r="IB122" s="2"/>
      <c r="IC122" s="2"/>
      <c r="ID122" s="2"/>
      <c r="IE122" s="2"/>
      <c r="IF122" s="2"/>
      <c r="IG122" s="2"/>
      <c r="IH122" s="2"/>
      <c r="II122" s="2"/>
      <c r="IJ122" s="2"/>
      <c r="IK122" s="2">
        <v>0</v>
      </c>
      <c r="IL122" s="2"/>
      <c r="IM122" s="2"/>
      <c r="IN122" s="2"/>
      <c r="IO122" s="2"/>
      <c r="IP122" s="2"/>
      <c r="IQ122" s="2"/>
      <c r="IR122" s="2"/>
      <c r="IS122" s="2"/>
      <c r="IT122" s="2"/>
      <c r="IU122" s="2"/>
    </row>
    <row r="123" spans="1:255" x14ac:dyDescent="0.2">
      <c r="A123">
        <v>18</v>
      </c>
      <c r="B123">
        <v>1</v>
      </c>
      <c r="C123">
        <v>297</v>
      </c>
      <c r="E123" t="s">
        <v>219</v>
      </c>
      <c r="F123" t="s">
        <v>220</v>
      </c>
      <c r="G123" t="s">
        <v>221</v>
      </c>
      <c r="H123" t="s">
        <v>222</v>
      </c>
      <c r="I123">
        <f>I119*J123</f>
        <v>41.737409999999997</v>
      </c>
      <c r="J123">
        <v>14.299999999999999</v>
      </c>
      <c r="O123">
        <f t="shared" si="109"/>
        <v>1280.0899999999999</v>
      </c>
      <c r="P123">
        <f t="shared" si="110"/>
        <v>1280.0899999999999</v>
      </c>
      <c r="Q123">
        <f t="shared" si="111"/>
        <v>0</v>
      </c>
      <c r="R123">
        <f t="shared" si="112"/>
        <v>0</v>
      </c>
      <c r="S123">
        <f t="shared" si="113"/>
        <v>0</v>
      </c>
      <c r="T123">
        <f t="shared" si="114"/>
        <v>0</v>
      </c>
      <c r="U123">
        <f t="shared" si="115"/>
        <v>0</v>
      </c>
      <c r="V123">
        <f t="shared" si="116"/>
        <v>0</v>
      </c>
      <c r="W123">
        <f t="shared" si="117"/>
        <v>0</v>
      </c>
      <c r="X123">
        <f t="shared" si="118"/>
        <v>0</v>
      </c>
      <c r="Y123">
        <f t="shared" si="119"/>
        <v>0</v>
      </c>
      <c r="AA123">
        <v>27703388</v>
      </c>
      <c r="AB123">
        <f t="shared" si="120"/>
        <v>30.67</v>
      </c>
      <c r="AC123">
        <f t="shared" si="147"/>
        <v>30.67</v>
      </c>
      <c r="AD123">
        <f>ROUND((((ET123)-(EU123))+AE123),6)</f>
        <v>0</v>
      </c>
      <c r="AE123">
        <f t="shared" si="150"/>
        <v>0</v>
      </c>
      <c r="AF123">
        <f t="shared" si="150"/>
        <v>0</v>
      </c>
      <c r="AG123">
        <f t="shared" si="123"/>
        <v>0</v>
      </c>
      <c r="AH123">
        <f t="shared" si="151"/>
        <v>0</v>
      </c>
      <c r="AI123">
        <f t="shared" si="151"/>
        <v>0</v>
      </c>
      <c r="AJ123">
        <f t="shared" si="125"/>
        <v>0</v>
      </c>
      <c r="AK123">
        <v>30.67</v>
      </c>
      <c r="AL123">
        <v>30.67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95</v>
      </c>
      <c r="AU123">
        <v>47</v>
      </c>
      <c r="AV123">
        <v>1</v>
      </c>
      <c r="AW123">
        <v>1</v>
      </c>
      <c r="AZ123">
        <v>1</v>
      </c>
      <c r="BA123">
        <v>1</v>
      </c>
      <c r="BB123">
        <v>1</v>
      </c>
      <c r="BC123">
        <v>1</v>
      </c>
      <c r="BD123" t="s">
        <v>6</v>
      </c>
      <c r="BE123" t="s">
        <v>6</v>
      </c>
      <c r="BF123" t="s">
        <v>6</v>
      </c>
      <c r="BG123" t="s">
        <v>6</v>
      </c>
      <c r="BH123">
        <v>3</v>
      </c>
      <c r="BI123">
        <v>1</v>
      </c>
      <c r="BJ123" t="s">
        <v>223</v>
      </c>
      <c r="BM123">
        <v>15001</v>
      </c>
      <c r="BN123">
        <v>0</v>
      </c>
      <c r="BO123" t="s">
        <v>6</v>
      </c>
      <c r="BP123">
        <v>0</v>
      </c>
      <c r="BQ123">
        <v>2</v>
      </c>
      <c r="BR123">
        <v>0</v>
      </c>
      <c r="BS123">
        <v>1</v>
      </c>
      <c r="BT123">
        <v>1</v>
      </c>
      <c r="BU123">
        <v>1</v>
      </c>
      <c r="BV123">
        <v>1</v>
      </c>
      <c r="BW123">
        <v>1</v>
      </c>
      <c r="BX123">
        <v>1</v>
      </c>
      <c r="BY123" t="s">
        <v>6</v>
      </c>
      <c r="BZ123">
        <v>105</v>
      </c>
      <c r="CA123">
        <v>55</v>
      </c>
      <c r="CF123">
        <v>0</v>
      </c>
      <c r="CG123">
        <v>0</v>
      </c>
      <c r="CM123">
        <v>0</v>
      </c>
      <c r="CN123" t="s">
        <v>6</v>
      </c>
      <c r="CO123">
        <v>0</v>
      </c>
      <c r="CP123">
        <f t="shared" si="126"/>
        <v>1280.0899999999999</v>
      </c>
      <c r="CQ123">
        <f t="shared" si="127"/>
        <v>30.67</v>
      </c>
      <c r="CR123">
        <f t="shared" si="128"/>
        <v>0</v>
      </c>
      <c r="CS123">
        <f t="shared" si="129"/>
        <v>0</v>
      </c>
      <c r="CT123">
        <f t="shared" si="130"/>
        <v>0</v>
      </c>
      <c r="CU123">
        <f t="shared" si="131"/>
        <v>0</v>
      </c>
      <c r="CV123">
        <f t="shared" si="132"/>
        <v>0</v>
      </c>
      <c r="CW123">
        <f t="shared" si="133"/>
        <v>0</v>
      </c>
      <c r="CX123">
        <f t="shared" si="134"/>
        <v>0</v>
      </c>
      <c r="CY123">
        <f t="shared" si="135"/>
        <v>0</v>
      </c>
      <c r="CZ123">
        <f t="shared" si="136"/>
        <v>0</v>
      </c>
      <c r="DC123" t="s">
        <v>6</v>
      </c>
      <c r="DD123" t="s">
        <v>6</v>
      </c>
      <c r="DE123" t="s">
        <v>6</v>
      </c>
      <c r="DF123" t="s">
        <v>6</v>
      </c>
      <c r="DG123" t="s">
        <v>6</v>
      </c>
      <c r="DH123" t="s">
        <v>6</v>
      </c>
      <c r="DI123" t="s">
        <v>6</v>
      </c>
      <c r="DJ123" t="s">
        <v>6</v>
      </c>
      <c r="DK123" t="s">
        <v>6</v>
      </c>
      <c r="DL123" t="s">
        <v>6</v>
      </c>
      <c r="DM123" t="s">
        <v>6</v>
      </c>
      <c r="DN123">
        <v>0</v>
      </c>
      <c r="DO123">
        <v>0</v>
      </c>
      <c r="DP123">
        <v>1</v>
      </c>
      <c r="DQ123">
        <v>1</v>
      </c>
      <c r="DU123">
        <v>1002</v>
      </c>
      <c r="DV123" t="s">
        <v>222</v>
      </c>
      <c r="DW123" t="s">
        <v>222</v>
      </c>
      <c r="DX123">
        <v>1</v>
      </c>
      <c r="EE123">
        <v>27029049</v>
      </c>
      <c r="EF123">
        <v>2</v>
      </c>
      <c r="EG123" t="s">
        <v>16</v>
      </c>
      <c r="EH123">
        <v>0</v>
      </c>
      <c r="EI123" t="s">
        <v>6</v>
      </c>
      <c r="EJ123">
        <v>1</v>
      </c>
      <c r="EK123">
        <v>15001</v>
      </c>
      <c r="EL123" t="s">
        <v>157</v>
      </c>
      <c r="EM123" t="s">
        <v>158</v>
      </c>
      <c r="EO123" t="s">
        <v>6</v>
      </c>
      <c r="EQ123">
        <v>0</v>
      </c>
      <c r="ER123">
        <v>30.67</v>
      </c>
      <c r="ES123">
        <v>30.67</v>
      </c>
      <c r="ET123">
        <v>0</v>
      </c>
      <c r="EU123">
        <v>0</v>
      </c>
      <c r="EV123">
        <v>0</v>
      </c>
      <c r="EW123">
        <v>0</v>
      </c>
      <c r="EX123">
        <v>0</v>
      </c>
      <c r="FQ123">
        <v>0</v>
      </c>
      <c r="FR123">
        <f t="shared" si="137"/>
        <v>0</v>
      </c>
      <c r="FS123">
        <v>0</v>
      </c>
      <c r="FT123" t="s">
        <v>49</v>
      </c>
      <c r="FU123" t="s">
        <v>50</v>
      </c>
      <c r="FX123">
        <v>94.5</v>
      </c>
      <c r="FY123">
        <v>46.75</v>
      </c>
      <c r="GA123" t="s">
        <v>6</v>
      </c>
      <c r="GD123">
        <v>0</v>
      </c>
      <c r="GF123">
        <v>-1884807443</v>
      </c>
      <c r="GG123">
        <v>1</v>
      </c>
      <c r="GH123">
        <v>1</v>
      </c>
      <c r="GI123">
        <v>-2</v>
      </c>
      <c r="GJ123">
        <v>0</v>
      </c>
      <c r="GK123">
        <f>ROUND(R123*(S12)/100,2)</f>
        <v>0</v>
      </c>
      <c r="GL123">
        <f t="shared" si="138"/>
        <v>0</v>
      </c>
      <c r="GM123">
        <f t="shared" si="139"/>
        <v>1280.0899999999999</v>
      </c>
      <c r="GN123">
        <f t="shared" si="140"/>
        <v>1280.0899999999999</v>
      </c>
      <c r="GO123">
        <f t="shared" si="141"/>
        <v>0</v>
      </c>
      <c r="GP123">
        <f t="shared" si="142"/>
        <v>0</v>
      </c>
      <c r="GR123">
        <v>0</v>
      </c>
      <c r="GS123">
        <v>3</v>
      </c>
      <c r="GT123">
        <v>0</v>
      </c>
      <c r="GU123" t="s">
        <v>6</v>
      </c>
      <c r="GV123">
        <f t="shared" si="143"/>
        <v>0</v>
      </c>
      <c r="GW123">
        <v>1</v>
      </c>
      <c r="GX123">
        <f t="shared" si="144"/>
        <v>0</v>
      </c>
      <c r="HA123">
        <v>0</v>
      </c>
      <c r="HB123">
        <v>0</v>
      </c>
      <c r="IK123">
        <v>0</v>
      </c>
    </row>
    <row r="124" spans="1:255" x14ac:dyDescent="0.2">
      <c r="A124" s="2">
        <v>17</v>
      </c>
      <c r="B124" s="2">
        <v>1</v>
      </c>
      <c r="C124" s="2">
        <f>ROW(SmtRes!A307)</f>
        <v>307</v>
      </c>
      <c r="D124" s="2">
        <f>ROW(EtalonRes!A309)</f>
        <v>309</v>
      </c>
      <c r="E124" s="2" t="s">
        <v>224</v>
      </c>
      <c r="F124" s="2" t="s">
        <v>225</v>
      </c>
      <c r="G124" s="2" t="s">
        <v>226</v>
      </c>
      <c r="H124" s="2" t="s">
        <v>20</v>
      </c>
      <c r="I124" s="2">
        <f>ROUND(104/100,9)</f>
        <v>1.04</v>
      </c>
      <c r="J124" s="2">
        <v>0</v>
      </c>
      <c r="K124" s="2"/>
      <c r="L124" s="2"/>
      <c r="M124" s="2"/>
      <c r="N124" s="2"/>
      <c r="O124" s="2">
        <f t="shared" si="109"/>
        <v>1624.12</v>
      </c>
      <c r="P124" s="2">
        <f t="shared" si="110"/>
        <v>715.68</v>
      </c>
      <c r="Q124" s="2">
        <f t="shared" si="111"/>
        <v>19.41</v>
      </c>
      <c r="R124" s="2">
        <f t="shared" si="112"/>
        <v>3.67</v>
      </c>
      <c r="S124" s="2">
        <f t="shared" si="113"/>
        <v>889.03</v>
      </c>
      <c r="T124" s="2">
        <f t="shared" si="114"/>
        <v>0</v>
      </c>
      <c r="U124" s="2">
        <f t="shared" si="115"/>
        <v>101.71979999999999</v>
      </c>
      <c r="V124" s="2">
        <f t="shared" si="116"/>
        <v>0.31589999999999996</v>
      </c>
      <c r="W124" s="2">
        <f t="shared" si="117"/>
        <v>0</v>
      </c>
      <c r="X124" s="2">
        <f t="shared" si="118"/>
        <v>848.07</v>
      </c>
      <c r="Y124" s="2">
        <f t="shared" si="119"/>
        <v>419.57</v>
      </c>
      <c r="Z124" s="2"/>
      <c r="AA124" s="2">
        <v>27703374</v>
      </c>
      <c r="AB124" s="2">
        <f t="shared" si="120"/>
        <v>1561.6513</v>
      </c>
      <c r="AC124" s="2">
        <f t="shared" si="147"/>
        <v>688.15</v>
      </c>
      <c r="AD124" s="2">
        <f>ROUND((((((ET124*1.25)*1.35))-(((EU124*1.25)*1.35)))+AE124),6)</f>
        <v>18.66375</v>
      </c>
      <c r="AE124" s="2">
        <f>ROUND((((EU124*1.25)*1.35)),6)</f>
        <v>3.526875</v>
      </c>
      <c r="AF124" s="2">
        <f>ROUND((((EV124*1.15)*1.35)),6)</f>
        <v>854.83754999999996</v>
      </c>
      <c r="AG124" s="2">
        <f t="shared" si="123"/>
        <v>0</v>
      </c>
      <c r="AH124" s="2">
        <f>(((EW124*1.15)*1.35))</f>
        <v>97.80749999999999</v>
      </c>
      <c r="AI124" s="2">
        <f>(((EX124*1.25)*1.35))</f>
        <v>0.30374999999999996</v>
      </c>
      <c r="AJ124" s="2">
        <f t="shared" si="125"/>
        <v>0</v>
      </c>
      <c r="AK124" s="2">
        <v>1249.83</v>
      </c>
      <c r="AL124" s="2">
        <v>688.15</v>
      </c>
      <c r="AM124" s="2">
        <v>11.06</v>
      </c>
      <c r="AN124" s="2">
        <v>2.09</v>
      </c>
      <c r="AO124" s="2">
        <v>550.62</v>
      </c>
      <c r="AP124" s="2">
        <v>0</v>
      </c>
      <c r="AQ124" s="2">
        <v>63</v>
      </c>
      <c r="AR124" s="2">
        <v>0.18</v>
      </c>
      <c r="AS124" s="2">
        <v>0</v>
      </c>
      <c r="AT124" s="2">
        <v>95</v>
      </c>
      <c r="AU124" s="2">
        <v>47</v>
      </c>
      <c r="AV124" s="2">
        <v>1</v>
      </c>
      <c r="AW124" s="2">
        <v>1</v>
      </c>
      <c r="AX124" s="2"/>
      <c r="AY124" s="2"/>
      <c r="AZ124" s="2">
        <v>1</v>
      </c>
      <c r="BA124" s="2">
        <v>1</v>
      </c>
      <c r="BB124" s="2">
        <v>1</v>
      </c>
      <c r="BC124" s="2">
        <v>1</v>
      </c>
      <c r="BD124" s="2" t="s">
        <v>6</v>
      </c>
      <c r="BE124" s="2" t="s">
        <v>6</v>
      </c>
      <c r="BF124" s="2" t="s">
        <v>6</v>
      </c>
      <c r="BG124" s="2" t="s">
        <v>6</v>
      </c>
      <c r="BH124" s="2">
        <v>0</v>
      </c>
      <c r="BI124" s="2">
        <v>1</v>
      </c>
      <c r="BJ124" s="2" t="s">
        <v>227</v>
      </c>
      <c r="BK124" s="2"/>
      <c r="BL124" s="2"/>
      <c r="BM124" s="2">
        <v>15001</v>
      </c>
      <c r="BN124" s="2">
        <v>0</v>
      </c>
      <c r="BO124" s="2" t="s">
        <v>6</v>
      </c>
      <c r="BP124" s="2">
        <v>0</v>
      </c>
      <c r="BQ124" s="2">
        <v>2</v>
      </c>
      <c r="BR124" s="2">
        <v>0</v>
      </c>
      <c r="BS124" s="2">
        <v>1</v>
      </c>
      <c r="BT124" s="2">
        <v>1</v>
      </c>
      <c r="BU124" s="2">
        <v>1</v>
      </c>
      <c r="BV124" s="2">
        <v>1</v>
      </c>
      <c r="BW124" s="2">
        <v>1</v>
      </c>
      <c r="BX124" s="2">
        <v>1</v>
      </c>
      <c r="BY124" s="2" t="s">
        <v>6</v>
      </c>
      <c r="BZ124" s="2">
        <v>105</v>
      </c>
      <c r="CA124" s="2">
        <v>55</v>
      </c>
      <c r="CB124" s="2"/>
      <c r="CC124" s="2"/>
      <c r="CD124" s="2"/>
      <c r="CE124" s="2"/>
      <c r="CF124" s="2">
        <v>0</v>
      </c>
      <c r="CG124" s="2">
        <v>0</v>
      </c>
      <c r="CH124" s="2"/>
      <c r="CI124" s="2"/>
      <c r="CJ124" s="2"/>
      <c r="CK124" s="2"/>
      <c r="CL124" s="2"/>
      <c r="CM124" s="2">
        <v>0</v>
      </c>
      <c r="CN124" s="2" t="s">
        <v>705</v>
      </c>
      <c r="CO124" s="2">
        <v>0</v>
      </c>
      <c r="CP124" s="2">
        <f t="shared" si="126"/>
        <v>1624.12</v>
      </c>
      <c r="CQ124" s="2">
        <f t="shared" si="127"/>
        <v>688.15</v>
      </c>
      <c r="CR124" s="2">
        <f t="shared" si="128"/>
        <v>18.66375</v>
      </c>
      <c r="CS124" s="2">
        <f t="shared" si="129"/>
        <v>3.526875</v>
      </c>
      <c r="CT124" s="2">
        <f t="shared" si="130"/>
        <v>854.83754999999996</v>
      </c>
      <c r="CU124" s="2">
        <f t="shared" si="131"/>
        <v>0</v>
      </c>
      <c r="CV124" s="2">
        <f t="shared" si="132"/>
        <v>97.80749999999999</v>
      </c>
      <c r="CW124" s="2">
        <f t="shared" si="133"/>
        <v>0.30374999999999996</v>
      </c>
      <c r="CX124" s="2">
        <f t="shared" si="134"/>
        <v>0</v>
      </c>
      <c r="CY124" s="2">
        <f t="shared" si="135"/>
        <v>848.06500000000005</v>
      </c>
      <c r="CZ124" s="2">
        <f t="shared" si="136"/>
        <v>419.56899999999996</v>
      </c>
      <c r="DA124" s="2"/>
      <c r="DB124" s="2"/>
      <c r="DC124" s="2" t="s">
        <v>6</v>
      </c>
      <c r="DD124" s="2" t="s">
        <v>6</v>
      </c>
      <c r="DE124" s="2" t="s">
        <v>56</v>
      </c>
      <c r="DF124" s="2" t="s">
        <v>56</v>
      </c>
      <c r="DG124" s="2" t="s">
        <v>57</v>
      </c>
      <c r="DH124" s="2" t="s">
        <v>6</v>
      </c>
      <c r="DI124" s="2" t="s">
        <v>57</v>
      </c>
      <c r="DJ124" s="2" t="s">
        <v>56</v>
      </c>
      <c r="DK124" s="2" t="s">
        <v>6</v>
      </c>
      <c r="DL124" s="2" t="s">
        <v>6</v>
      </c>
      <c r="DM124" s="2" t="s">
        <v>6</v>
      </c>
      <c r="DN124" s="2">
        <v>0</v>
      </c>
      <c r="DO124" s="2">
        <v>0</v>
      </c>
      <c r="DP124" s="2">
        <v>1</v>
      </c>
      <c r="DQ124" s="2">
        <v>1</v>
      </c>
      <c r="DR124" s="2"/>
      <c r="DS124" s="2"/>
      <c r="DT124" s="2"/>
      <c r="DU124" s="2">
        <v>1005</v>
      </c>
      <c r="DV124" s="2" t="s">
        <v>20</v>
      </c>
      <c r="DW124" s="2" t="s">
        <v>20</v>
      </c>
      <c r="DX124" s="2">
        <v>100</v>
      </c>
      <c r="DY124" s="2"/>
      <c r="DZ124" s="2"/>
      <c r="EA124" s="2"/>
      <c r="EB124" s="2"/>
      <c r="EC124" s="2"/>
      <c r="ED124" s="2"/>
      <c r="EE124" s="2">
        <v>27029049</v>
      </c>
      <c r="EF124" s="2">
        <v>2</v>
      </c>
      <c r="EG124" s="2" t="s">
        <v>16</v>
      </c>
      <c r="EH124" s="2">
        <v>0</v>
      </c>
      <c r="EI124" s="2" t="s">
        <v>6</v>
      </c>
      <c r="EJ124" s="2">
        <v>1</v>
      </c>
      <c r="EK124" s="2">
        <v>15001</v>
      </c>
      <c r="EL124" s="2" t="s">
        <v>157</v>
      </c>
      <c r="EM124" s="2" t="s">
        <v>158</v>
      </c>
      <c r="EN124" s="2"/>
      <c r="EO124" s="2" t="s">
        <v>60</v>
      </c>
      <c r="EP124" s="2"/>
      <c r="EQ124" s="2">
        <v>0</v>
      </c>
      <c r="ER124" s="2">
        <v>1249.83</v>
      </c>
      <c r="ES124" s="2">
        <v>688.15</v>
      </c>
      <c r="ET124" s="2">
        <v>11.06</v>
      </c>
      <c r="EU124" s="2">
        <v>2.09</v>
      </c>
      <c r="EV124" s="2">
        <v>550.62</v>
      </c>
      <c r="EW124" s="2">
        <v>63</v>
      </c>
      <c r="EX124" s="2">
        <v>0.18</v>
      </c>
      <c r="EY124" s="2">
        <v>0</v>
      </c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  <c r="FP124" s="2"/>
      <c r="FQ124" s="2">
        <v>0</v>
      </c>
      <c r="FR124" s="2">
        <f t="shared" si="137"/>
        <v>0</v>
      </c>
      <c r="FS124" s="2">
        <v>0</v>
      </c>
      <c r="FT124" s="2" t="s">
        <v>49</v>
      </c>
      <c r="FU124" s="2" t="s">
        <v>50</v>
      </c>
      <c r="FV124" s="2"/>
      <c r="FW124" s="2"/>
      <c r="FX124" s="2">
        <v>94.5</v>
      </c>
      <c r="FY124" s="2">
        <v>46.75</v>
      </c>
      <c r="FZ124" s="2"/>
      <c r="GA124" s="2" t="s">
        <v>6</v>
      </c>
      <c r="GB124" s="2"/>
      <c r="GC124" s="2"/>
      <c r="GD124" s="2">
        <v>0</v>
      </c>
      <c r="GE124" s="2"/>
      <c r="GF124" s="2">
        <v>1551688331</v>
      </c>
      <c r="GG124" s="2">
        <v>2</v>
      </c>
      <c r="GH124" s="2">
        <v>1</v>
      </c>
      <c r="GI124" s="2">
        <v>-2</v>
      </c>
      <c r="GJ124" s="2">
        <v>0</v>
      </c>
      <c r="GK124" s="2">
        <f>ROUND(R124*(R12)/100,2)</f>
        <v>0</v>
      </c>
      <c r="GL124" s="2">
        <f t="shared" si="138"/>
        <v>0</v>
      </c>
      <c r="GM124" s="2">
        <f t="shared" si="139"/>
        <v>2891.76</v>
      </c>
      <c r="GN124" s="2">
        <f t="shared" si="140"/>
        <v>2891.76</v>
      </c>
      <c r="GO124" s="2">
        <f t="shared" si="141"/>
        <v>0</v>
      </c>
      <c r="GP124" s="2">
        <f t="shared" si="142"/>
        <v>0</v>
      </c>
      <c r="GQ124" s="2"/>
      <c r="GR124" s="2">
        <v>0</v>
      </c>
      <c r="GS124" s="2">
        <v>3</v>
      </c>
      <c r="GT124" s="2">
        <v>0</v>
      </c>
      <c r="GU124" s="2" t="s">
        <v>6</v>
      </c>
      <c r="GV124" s="2">
        <f t="shared" si="143"/>
        <v>0</v>
      </c>
      <c r="GW124" s="2">
        <v>1</v>
      </c>
      <c r="GX124" s="2">
        <f t="shared" si="144"/>
        <v>0</v>
      </c>
      <c r="GY124" s="2"/>
      <c r="GZ124" s="2"/>
      <c r="HA124" s="2">
        <v>0</v>
      </c>
      <c r="HB124" s="2">
        <v>0</v>
      </c>
      <c r="HC124" s="2"/>
      <c r="HD124" s="2"/>
      <c r="HE124" s="2"/>
      <c r="HF124" s="2"/>
      <c r="HG124" s="2"/>
      <c r="HH124" s="2"/>
      <c r="HI124" s="2"/>
      <c r="HJ124" s="2"/>
      <c r="HK124" s="2"/>
      <c r="HL124" s="2"/>
      <c r="HM124" s="2"/>
      <c r="HN124" s="2"/>
      <c r="HO124" s="2"/>
      <c r="HP124" s="2"/>
      <c r="HQ124" s="2"/>
      <c r="HR124" s="2"/>
      <c r="HS124" s="2"/>
      <c r="HT124" s="2"/>
      <c r="HU124" s="2"/>
      <c r="HV124" s="2"/>
      <c r="HW124" s="2"/>
      <c r="HX124" s="2"/>
      <c r="HY124" s="2"/>
      <c r="HZ124" s="2"/>
      <c r="IA124" s="2"/>
      <c r="IB124" s="2"/>
      <c r="IC124" s="2"/>
      <c r="ID124" s="2"/>
      <c r="IE124" s="2"/>
      <c r="IF124" s="2"/>
      <c r="IG124" s="2"/>
      <c r="IH124" s="2"/>
      <c r="II124" s="2"/>
      <c r="IJ124" s="2"/>
      <c r="IK124" s="2">
        <v>0</v>
      </c>
      <c r="IL124" s="2"/>
      <c r="IM124" s="2"/>
      <c r="IN124" s="2"/>
      <c r="IO124" s="2"/>
      <c r="IP124" s="2"/>
      <c r="IQ124" s="2"/>
      <c r="IR124" s="2"/>
      <c r="IS124" s="2"/>
      <c r="IT124" s="2"/>
      <c r="IU124" s="2"/>
    </row>
    <row r="125" spans="1:255" x14ac:dyDescent="0.2">
      <c r="A125">
        <v>17</v>
      </c>
      <c r="B125">
        <v>1</v>
      </c>
      <c r="C125">
        <f>ROW(SmtRes!A316)</f>
        <v>316</v>
      </c>
      <c r="D125">
        <f>ROW(EtalonRes!A318)</f>
        <v>318</v>
      </c>
      <c r="E125" t="s">
        <v>224</v>
      </c>
      <c r="F125" t="s">
        <v>225</v>
      </c>
      <c r="G125" t="s">
        <v>226</v>
      </c>
      <c r="H125" t="s">
        <v>20</v>
      </c>
      <c r="I125">
        <f>ROUND(104/100,9)</f>
        <v>1.04</v>
      </c>
      <c r="J125">
        <v>0</v>
      </c>
      <c r="O125">
        <f t="shared" si="109"/>
        <v>1624.12</v>
      </c>
      <c r="P125">
        <f t="shared" si="110"/>
        <v>715.68</v>
      </c>
      <c r="Q125">
        <f t="shared" si="111"/>
        <v>19.41</v>
      </c>
      <c r="R125">
        <f t="shared" si="112"/>
        <v>3.67</v>
      </c>
      <c r="S125">
        <f t="shared" si="113"/>
        <v>889.03</v>
      </c>
      <c r="T125">
        <f t="shared" si="114"/>
        <v>0</v>
      </c>
      <c r="U125">
        <f t="shared" si="115"/>
        <v>101.71979999999999</v>
      </c>
      <c r="V125">
        <f t="shared" si="116"/>
        <v>0.31589999999999996</v>
      </c>
      <c r="W125">
        <f t="shared" si="117"/>
        <v>0</v>
      </c>
      <c r="X125">
        <f t="shared" si="118"/>
        <v>848.07</v>
      </c>
      <c r="Y125">
        <f t="shared" si="119"/>
        <v>419.57</v>
      </c>
      <c r="AA125">
        <v>27703388</v>
      </c>
      <c r="AB125">
        <f t="shared" si="120"/>
        <v>1561.6513</v>
      </c>
      <c r="AC125">
        <f t="shared" si="147"/>
        <v>688.15</v>
      </c>
      <c r="AD125">
        <f>ROUND((((((ET125*1.25)*1.35))-(((EU125*1.25)*1.35)))+AE125),6)</f>
        <v>18.66375</v>
      </c>
      <c r="AE125">
        <f>ROUND((((EU125*1.25)*1.35)),6)</f>
        <v>3.526875</v>
      </c>
      <c r="AF125">
        <f>ROUND((((EV125*1.15)*1.35)),6)</f>
        <v>854.83754999999996</v>
      </c>
      <c r="AG125">
        <f t="shared" si="123"/>
        <v>0</v>
      </c>
      <c r="AH125">
        <f>(((EW125*1.15)*1.35))</f>
        <v>97.80749999999999</v>
      </c>
      <c r="AI125">
        <f>(((EX125*1.25)*1.35))</f>
        <v>0.30374999999999996</v>
      </c>
      <c r="AJ125">
        <f t="shared" si="125"/>
        <v>0</v>
      </c>
      <c r="AK125">
        <v>1249.83</v>
      </c>
      <c r="AL125">
        <v>688.15</v>
      </c>
      <c r="AM125">
        <v>11.06</v>
      </c>
      <c r="AN125">
        <v>2.09</v>
      </c>
      <c r="AO125">
        <v>550.62</v>
      </c>
      <c r="AP125">
        <v>0</v>
      </c>
      <c r="AQ125">
        <v>63</v>
      </c>
      <c r="AR125">
        <v>0.18</v>
      </c>
      <c r="AS125">
        <v>0</v>
      </c>
      <c r="AT125">
        <v>95</v>
      </c>
      <c r="AU125">
        <v>47</v>
      </c>
      <c r="AV125">
        <v>1</v>
      </c>
      <c r="AW125">
        <v>1</v>
      </c>
      <c r="AZ125">
        <v>1</v>
      </c>
      <c r="BA125">
        <v>1</v>
      </c>
      <c r="BB125">
        <v>1</v>
      </c>
      <c r="BC125">
        <v>1</v>
      </c>
      <c r="BD125" t="s">
        <v>6</v>
      </c>
      <c r="BE125" t="s">
        <v>6</v>
      </c>
      <c r="BF125" t="s">
        <v>6</v>
      </c>
      <c r="BG125" t="s">
        <v>6</v>
      </c>
      <c r="BH125">
        <v>0</v>
      </c>
      <c r="BI125">
        <v>1</v>
      </c>
      <c r="BJ125" t="s">
        <v>227</v>
      </c>
      <c r="BM125">
        <v>15001</v>
      </c>
      <c r="BN125">
        <v>0</v>
      </c>
      <c r="BO125" t="s">
        <v>6</v>
      </c>
      <c r="BP125">
        <v>0</v>
      </c>
      <c r="BQ125">
        <v>2</v>
      </c>
      <c r="BR125">
        <v>0</v>
      </c>
      <c r="BS125">
        <v>1</v>
      </c>
      <c r="BT125">
        <v>1</v>
      </c>
      <c r="BU125">
        <v>1</v>
      </c>
      <c r="BV125">
        <v>1</v>
      </c>
      <c r="BW125">
        <v>1</v>
      </c>
      <c r="BX125">
        <v>1</v>
      </c>
      <c r="BY125" t="s">
        <v>6</v>
      </c>
      <c r="BZ125">
        <v>105</v>
      </c>
      <c r="CA125">
        <v>55</v>
      </c>
      <c r="CF125">
        <v>0</v>
      </c>
      <c r="CG125">
        <v>0</v>
      </c>
      <c r="CM125">
        <v>0</v>
      </c>
      <c r="CN125" t="s">
        <v>705</v>
      </c>
      <c r="CO125">
        <v>0</v>
      </c>
      <c r="CP125">
        <f t="shared" si="126"/>
        <v>1624.12</v>
      </c>
      <c r="CQ125">
        <f t="shared" si="127"/>
        <v>688.15</v>
      </c>
      <c r="CR125">
        <f t="shared" si="128"/>
        <v>18.66375</v>
      </c>
      <c r="CS125">
        <f t="shared" si="129"/>
        <v>3.526875</v>
      </c>
      <c r="CT125">
        <f t="shared" si="130"/>
        <v>854.83754999999996</v>
      </c>
      <c r="CU125">
        <f t="shared" si="131"/>
        <v>0</v>
      </c>
      <c r="CV125">
        <f t="shared" si="132"/>
        <v>97.80749999999999</v>
      </c>
      <c r="CW125">
        <f t="shared" si="133"/>
        <v>0.30374999999999996</v>
      </c>
      <c r="CX125">
        <f t="shared" si="134"/>
        <v>0</v>
      </c>
      <c r="CY125">
        <f t="shared" si="135"/>
        <v>848.06500000000005</v>
      </c>
      <c r="CZ125">
        <f t="shared" si="136"/>
        <v>419.56899999999996</v>
      </c>
      <c r="DC125" t="s">
        <v>6</v>
      </c>
      <c r="DD125" t="s">
        <v>6</v>
      </c>
      <c r="DE125" t="s">
        <v>56</v>
      </c>
      <c r="DF125" t="s">
        <v>56</v>
      </c>
      <c r="DG125" t="s">
        <v>57</v>
      </c>
      <c r="DH125" t="s">
        <v>6</v>
      </c>
      <c r="DI125" t="s">
        <v>57</v>
      </c>
      <c r="DJ125" t="s">
        <v>56</v>
      </c>
      <c r="DK125" t="s">
        <v>6</v>
      </c>
      <c r="DL125" t="s">
        <v>6</v>
      </c>
      <c r="DM125" t="s">
        <v>6</v>
      </c>
      <c r="DN125">
        <v>0</v>
      </c>
      <c r="DO125">
        <v>0</v>
      </c>
      <c r="DP125">
        <v>1</v>
      </c>
      <c r="DQ125">
        <v>1</v>
      </c>
      <c r="DU125">
        <v>1005</v>
      </c>
      <c r="DV125" t="s">
        <v>20</v>
      </c>
      <c r="DW125" t="s">
        <v>20</v>
      </c>
      <c r="DX125">
        <v>100</v>
      </c>
      <c r="EE125">
        <v>27029049</v>
      </c>
      <c r="EF125">
        <v>2</v>
      </c>
      <c r="EG125" t="s">
        <v>16</v>
      </c>
      <c r="EH125">
        <v>0</v>
      </c>
      <c r="EI125" t="s">
        <v>6</v>
      </c>
      <c r="EJ125">
        <v>1</v>
      </c>
      <c r="EK125">
        <v>15001</v>
      </c>
      <c r="EL125" t="s">
        <v>157</v>
      </c>
      <c r="EM125" t="s">
        <v>158</v>
      </c>
      <c r="EO125" t="s">
        <v>60</v>
      </c>
      <c r="EQ125">
        <v>0</v>
      </c>
      <c r="ER125">
        <v>1249.83</v>
      </c>
      <c r="ES125">
        <v>688.15</v>
      </c>
      <c r="ET125">
        <v>11.06</v>
      </c>
      <c r="EU125">
        <v>2.09</v>
      </c>
      <c r="EV125">
        <v>550.62</v>
      </c>
      <c r="EW125">
        <v>63</v>
      </c>
      <c r="EX125">
        <v>0.18</v>
      </c>
      <c r="EY125">
        <v>0</v>
      </c>
      <c r="FQ125">
        <v>0</v>
      </c>
      <c r="FR125">
        <f t="shared" si="137"/>
        <v>0</v>
      </c>
      <c r="FS125">
        <v>0</v>
      </c>
      <c r="FT125" t="s">
        <v>49</v>
      </c>
      <c r="FU125" t="s">
        <v>50</v>
      </c>
      <c r="FX125">
        <v>94.5</v>
      </c>
      <c r="FY125">
        <v>46.75</v>
      </c>
      <c r="GA125" t="s">
        <v>6</v>
      </c>
      <c r="GD125">
        <v>0</v>
      </c>
      <c r="GF125">
        <v>1551688331</v>
      </c>
      <c r="GG125">
        <v>1</v>
      </c>
      <c r="GH125">
        <v>1</v>
      </c>
      <c r="GI125">
        <v>-2</v>
      </c>
      <c r="GJ125">
        <v>0</v>
      </c>
      <c r="GK125">
        <f>ROUND(R125*(S12)/100,2)</f>
        <v>0</v>
      </c>
      <c r="GL125">
        <f t="shared" si="138"/>
        <v>0</v>
      </c>
      <c r="GM125">
        <f t="shared" si="139"/>
        <v>2891.76</v>
      </c>
      <c r="GN125">
        <f t="shared" si="140"/>
        <v>2891.76</v>
      </c>
      <c r="GO125">
        <f t="shared" si="141"/>
        <v>0</v>
      </c>
      <c r="GP125">
        <f t="shared" si="142"/>
        <v>0</v>
      </c>
      <c r="GR125">
        <v>0</v>
      </c>
      <c r="GS125">
        <v>3</v>
      </c>
      <c r="GT125">
        <v>0</v>
      </c>
      <c r="GU125" t="s">
        <v>6</v>
      </c>
      <c r="GV125">
        <f t="shared" si="143"/>
        <v>0</v>
      </c>
      <c r="GW125">
        <v>1</v>
      </c>
      <c r="GX125">
        <f t="shared" si="144"/>
        <v>0</v>
      </c>
      <c r="HA125">
        <v>0</v>
      </c>
      <c r="HB125">
        <v>0</v>
      </c>
      <c r="IK125">
        <v>0</v>
      </c>
    </row>
    <row r="126" spans="1:255" x14ac:dyDescent="0.2">
      <c r="A126" s="2">
        <v>18</v>
      </c>
      <c r="B126" s="2">
        <v>1</v>
      </c>
      <c r="C126" s="2">
        <v>305</v>
      </c>
      <c r="D126" s="2"/>
      <c r="E126" s="2" t="s">
        <v>228</v>
      </c>
      <c r="F126" s="2" t="s">
        <v>216</v>
      </c>
      <c r="G126" s="2" t="s">
        <v>217</v>
      </c>
      <c r="H126" s="2" t="s">
        <v>30</v>
      </c>
      <c r="I126" s="2">
        <f>I124*J126</f>
        <v>3.4320000000000003E-2</v>
      </c>
      <c r="J126" s="2">
        <v>3.3000000000000002E-2</v>
      </c>
      <c r="K126" s="2"/>
      <c r="L126" s="2"/>
      <c r="M126" s="2"/>
      <c r="N126" s="2"/>
      <c r="O126" s="2">
        <f t="shared" si="109"/>
        <v>456.03</v>
      </c>
      <c r="P126" s="2">
        <f t="shared" si="110"/>
        <v>456.03</v>
      </c>
      <c r="Q126" s="2">
        <f t="shared" si="111"/>
        <v>0</v>
      </c>
      <c r="R126" s="2">
        <f t="shared" si="112"/>
        <v>0</v>
      </c>
      <c r="S126" s="2">
        <f t="shared" si="113"/>
        <v>0</v>
      </c>
      <c r="T126" s="2">
        <f t="shared" si="114"/>
        <v>0</v>
      </c>
      <c r="U126" s="2">
        <f t="shared" si="115"/>
        <v>0</v>
      </c>
      <c r="V126" s="2">
        <f t="shared" si="116"/>
        <v>0</v>
      </c>
      <c r="W126" s="2">
        <f t="shared" si="117"/>
        <v>0</v>
      </c>
      <c r="X126" s="2">
        <f t="shared" si="118"/>
        <v>0</v>
      </c>
      <c r="Y126" s="2">
        <f t="shared" si="119"/>
        <v>0</v>
      </c>
      <c r="Z126" s="2"/>
      <c r="AA126" s="2">
        <v>27703374</v>
      </c>
      <c r="AB126" s="2">
        <f t="shared" si="120"/>
        <v>13287.69</v>
      </c>
      <c r="AC126" s="2">
        <f t="shared" si="147"/>
        <v>13287.69</v>
      </c>
      <c r="AD126" s="2">
        <f>ROUND((((ET126)-(EU126))+AE126),6)</f>
        <v>0</v>
      </c>
      <c r="AE126" s="2">
        <f t="shared" ref="AE126:AF129" si="152">ROUND((EU126),6)</f>
        <v>0</v>
      </c>
      <c r="AF126" s="2">
        <f t="shared" si="152"/>
        <v>0</v>
      </c>
      <c r="AG126" s="2">
        <f t="shared" si="123"/>
        <v>0</v>
      </c>
      <c r="AH126" s="2">
        <f t="shared" ref="AH126:AI129" si="153">(EW126)</f>
        <v>0</v>
      </c>
      <c r="AI126" s="2">
        <f t="shared" si="153"/>
        <v>0</v>
      </c>
      <c r="AJ126" s="2">
        <f t="shared" si="125"/>
        <v>0</v>
      </c>
      <c r="AK126" s="2">
        <v>13287.69</v>
      </c>
      <c r="AL126" s="2">
        <v>13287.69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95</v>
      </c>
      <c r="AU126" s="2">
        <v>47</v>
      </c>
      <c r="AV126" s="2">
        <v>1</v>
      </c>
      <c r="AW126" s="2">
        <v>1</v>
      </c>
      <c r="AX126" s="2"/>
      <c r="AY126" s="2"/>
      <c r="AZ126" s="2">
        <v>1</v>
      </c>
      <c r="BA126" s="2">
        <v>1</v>
      </c>
      <c r="BB126" s="2">
        <v>1</v>
      </c>
      <c r="BC126" s="2">
        <v>1</v>
      </c>
      <c r="BD126" s="2" t="s">
        <v>6</v>
      </c>
      <c r="BE126" s="2" t="s">
        <v>6</v>
      </c>
      <c r="BF126" s="2" t="s">
        <v>6</v>
      </c>
      <c r="BG126" s="2" t="s">
        <v>6</v>
      </c>
      <c r="BH126" s="2">
        <v>3</v>
      </c>
      <c r="BI126" s="2">
        <v>1</v>
      </c>
      <c r="BJ126" s="2" t="s">
        <v>218</v>
      </c>
      <c r="BK126" s="2"/>
      <c r="BL126" s="2"/>
      <c r="BM126" s="2">
        <v>15001</v>
      </c>
      <c r="BN126" s="2">
        <v>0</v>
      </c>
      <c r="BO126" s="2" t="s">
        <v>6</v>
      </c>
      <c r="BP126" s="2">
        <v>0</v>
      </c>
      <c r="BQ126" s="2">
        <v>2</v>
      </c>
      <c r="BR126" s="2">
        <v>0</v>
      </c>
      <c r="BS126" s="2">
        <v>1</v>
      </c>
      <c r="BT126" s="2">
        <v>1</v>
      </c>
      <c r="BU126" s="2">
        <v>1</v>
      </c>
      <c r="BV126" s="2">
        <v>1</v>
      </c>
      <c r="BW126" s="2">
        <v>1</v>
      </c>
      <c r="BX126" s="2">
        <v>1</v>
      </c>
      <c r="BY126" s="2" t="s">
        <v>6</v>
      </c>
      <c r="BZ126" s="2">
        <v>105</v>
      </c>
      <c r="CA126" s="2">
        <v>55</v>
      </c>
      <c r="CB126" s="2"/>
      <c r="CC126" s="2"/>
      <c r="CD126" s="2"/>
      <c r="CE126" s="2"/>
      <c r="CF126" s="2">
        <v>0</v>
      </c>
      <c r="CG126" s="2">
        <v>0</v>
      </c>
      <c r="CH126" s="2"/>
      <c r="CI126" s="2"/>
      <c r="CJ126" s="2"/>
      <c r="CK126" s="2"/>
      <c r="CL126" s="2"/>
      <c r="CM126" s="2">
        <v>0</v>
      </c>
      <c r="CN126" s="2" t="s">
        <v>6</v>
      </c>
      <c r="CO126" s="2">
        <v>0</v>
      </c>
      <c r="CP126" s="2">
        <f t="shared" si="126"/>
        <v>456.03</v>
      </c>
      <c r="CQ126" s="2">
        <f t="shared" si="127"/>
        <v>13287.69</v>
      </c>
      <c r="CR126" s="2">
        <f t="shared" si="128"/>
        <v>0</v>
      </c>
      <c r="CS126" s="2">
        <f t="shared" si="129"/>
        <v>0</v>
      </c>
      <c r="CT126" s="2">
        <f t="shared" si="130"/>
        <v>0</v>
      </c>
      <c r="CU126" s="2">
        <f t="shared" si="131"/>
        <v>0</v>
      </c>
      <c r="CV126" s="2">
        <f t="shared" si="132"/>
        <v>0</v>
      </c>
      <c r="CW126" s="2">
        <f t="shared" si="133"/>
        <v>0</v>
      </c>
      <c r="CX126" s="2">
        <f t="shared" si="134"/>
        <v>0</v>
      </c>
      <c r="CY126" s="2">
        <f t="shared" si="135"/>
        <v>0</v>
      </c>
      <c r="CZ126" s="2">
        <f t="shared" si="136"/>
        <v>0</v>
      </c>
      <c r="DA126" s="2"/>
      <c r="DB126" s="2"/>
      <c r="DC126" s="2" t="s">
        <v>6</v>
      </c>
      <c r="DD126" s="2" t="s">
        <v>6</v>
      </c>
      <c r="DE126" s="2" t="s">
        <v>6</v>
      </c>
      <c r="DF126" s="2" t="s">
        <v>6</v>
      </c>
      <c r="DG126" s="2" t="s">
        <v>6</v>
      </c>
      <c r="DH126" s="2" t="s">
        <v>6</v>
      </c>
      <c r="DI126" s="2" t="s">
        <v>6</v>
      </c>
      <c r="DJ126" s="2" t="s">
        <v>6</v>
      </c>
      <c r="DK126" s="2" t="s">
        <v>6</v>
      </c>
      <c r="DL126" s="2" t="s">
        <v>6</v>
      </c>
      <c r="DM126" s="2" t="s">
        <v>6</v>
      </c>
      <c r="DN126" s="2">
        <v>0</v>
      </c>
      <c r="DO126" s="2">
        <v>0</v>
      </c>
      <c r="DP126" s="2">
        <v>1</v>
      </c>
      <c r="DQ126" s="2">
        <v>1</v>
      </c>
      <c r="DR126" s="2"/>
      <c r="DS126" s="2"/>
      <c r="DT126" s="2"/>
      <c r="DU126" s="2">
        <v>1009</v>
      </c>
      <c r="DV126" s="2" t="s">
        <v>30</v>
      </c>
      <c r="DW126" s="2" t="s">
        <v>30</v>
      </c>
      <c r="DX126" s="2">
        <v>1000</v>
      </c>
      <c r="DY126" s="2"/>
      <c r="DZ126" s="2"/>
      <c r="EA126" s="2"/>
      <c r="EB126" s="2"/>
      <c r="EC126" s="2"/>
      <c r="ED126" s="2"/>
      <c r="EE126" s="2">
        <v>27029049</v>
      </c>
      <c r="EF126" s="2">
        <v>2</v>
      </c>
      <c r="EG126" s="2" t="s">
        <v>16</v>
      </c>
      <c r="EH126" s="2">
        <v>0</v>
      </c>
      <c r="EI126" s="2" t="s">
        <v>6</v>
      </c>
      <c r="EJ126" s="2">
        <v>1</v>
      </c>
      <c r="EK126" s="2">
        <v>15001</v>
      </c>
      <c r="EL126" s="2" t="s">
        <v>157</v>
      </c>
      <c r="EM126" s="2" t="s">
        <v>158</v>
      </c>
      <c r="EN126" s="2"/>
      <c r="EO126" s="2" t="s">
        <v>6</v>
      </c>
      <c r="EP126" s="2"/>
      <c r="EQ126" s="2">
        <v>0</v>
      </c>
      <c r="ER126" s="2">
        <v>13287.69</v>
      </c>
      <c r="ES126" s="2">
        <v>13287.69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  <c r="FP126" s="2"/>
      <c r="FQ126" s="2">
        <v>0</v>
      </c>
      <c r="FR126" s="2">
        <f t="shared" si="137"/>
        <v>0</v>
      </c>
      <c r="FS126" s="2">
        <v>0</v>
      </c>
      <c r="FT126" s="2" t="s">
        <v>49</v>
      </c>
      <c r="FU126" s="2" t="s">
        <v>50</v>
      </c>
      <c r="FV126" s="2"/>
      <c r="FW126" s="2"/>
      <c r="FX126" s="2">
        <v>94.5</v>
      </c>
      <c r="FY126" s="2">
        <v>46.75</v>
      </c>
      <c r="FZ126" s="2"/>
      <c r="GA126" s="2" t="s">
        <v>6</v>
      </c>
      <c r="GB126" s="2"/>
      <c r="GC126" s="2"/>
      <c r="GD126" s="2">
        <v>0</v>
      </c>
      <c r="GE126" s="2"/>
      <c r="GF126" s="2">
        <v>1261407534</v>
      </c>
      <c r="GG126" s="2">
        <v>2</v>
      </c>
      <c r="GH126" s="2">
        <v>1</v>
      </c>
      <c r="GI126" s="2">
        <v>-2</v>
      </c>
      <c r="GJ126" s="2">
        <v>0</v>
      </c>
      <c r="GK126" s="2">
        <f>ROUND(R126*(R12)/100,2)</f>
        <v>0</v>
      </c>
      <c r="GL126" s="2">
        <f t="shared" si="138"/>
        <v>0</v>
      </c>
      <c r="GM126" s="2">
        <f t="shared" si="139"/>
        <v>456.03</v>
      </c>
      <c r="GN126" s="2">
        <f t="shared" si="140"/>
        <v>456.03</v>
      </c>
      <c r="GO126" s="2">
        <f t="shared" si="141"/>
        <v>0</v>
      </c>
      <c r="GP126" s="2">
        <f t="shared" si="142"/>
        <v>0</v>
      </c>
      <c r="GQ126" s="2"/>
      <c r="GR126" s="2">
        <v>0</v>
      </c>
      <c r="GS126" s="2">
        <v>3</v>
      </c>
      <c r="GT126" s="2">
        <v>0</v>
      </c>
      <c r="GU126" s="2" t="s">
        <v>6</v>
      </c>
      <c r="GV126" s="2">
        <f t="shared" si="143"/>
        <v>0</v>
      </c>
      <c r="GW126" s="2">
        <v>1</v>
      </c>
      <c r="GX126" s="2">
        <f t="shared" si="144"/>
        <v>0</v>
      </c>
      <c r="GY126" s="2"/>
      <c r="GZ126" s="2"/>
      <c r="HA126" s="2">
        <v>0</v>
      </c>
      <c r="HB126" s="2">
        <v>0</v>
      </c>
      <c r="HC126" s="2"/>
      <c r="HD126" s="2"/>
      <c r="HE126" s="2"/>
      <c r="HF126" s="2"/>
      <c r="HG126" s="2"/>
      <c r="HH126" s="2"/>
      <c r="HI126" s="2"/>
      <c r="HJ126" s="2"/>
      <c r="HK126" s="2"/>
      <c r="HL126" s="2"/>
      <c r="HM126" s="2"/>
      <c r="HN126" s="2"/>
      <c r="HO126" s="2"/>
      <c r="HP126" s="2"/>
      <c r="HQ126" s="2"/>
      <c r="HR126" s="2"/>
      <c r="HS126" s="2"/>
      <c r="HT126" s="2"/>
      <c r="HU126" s="2"/>
      <c r="HV126" s="2"/>
      <c r="HW126" s="2"/>
      <c r="HX126" s="2"/>
      <c r="HY126" s="2"/>
      <c r="HZ126" s="2"/>
      <c r="IA126" s="2"/>
      <c r="IB126" s="2"/>
      <c r="IC126" s="2"/>
      <c r="ID126" s="2"/>
      <c r="IE126" s="2"/>
      <c r="IF126" s="2"/>
      <c r="IG126" s="2"/>
      <c r="IH126" s="2"/>
      <c r="II126" s="2"/>
      <c r="IJ126" s="2"/>
      <c r="IK126" s="2">
        <v>0</v>
      </c>
      <c r="IL126" s="2"/>
      <c r="IM126" s="2"/>
      <c r="IN126" s="2"/>
      <c r="IO126" s="2"/>
      <c r="IP126" s="2"/>
      <c r="IQ126" s="2"/>
      <c r="IR126" s="2"/>
      <c r="IS126" s="2"/>
      <c r="IT126" s="2"/>
      <c r="IU126" s="2"/>
    </row>
    <row r="127" spans="1:255" x14ac:dyDescent="0.2">
      <c r="A127">
        <v>18</v>
      </c>
      <c r="B127">
        <v>1</v>
      </c>
      <c r="C127">
        <v>314</v>
      </c>
      <c r="E127" t="s">
        <v>228</v>
      </c>
      <c r="F127" t="s">
        <v>216</v>
      </c>
      <c r="G127" t="s">
        <v>217</v>
      </c>
      <c r="H127" t="s">
        <v>30</v>
      </c>
      <c r="I127">
        <f>I125*J127</f>
        <v>3.4320000000000003E-2</v>
      </c>
      <c r="J127">
        <v>3.3000000000000002E-2</v>
      </c>
      <c r="O127">
        <f t="shared" si="109"/>
        <v>456.03</v>
      </c>
      <c r="P127">
        <f t="shared" si="110"/>
        <v>456.03</v>
      </c>
      <c r="Q127">
        <f t="shared" si="111"/>
        <v>0</v>
      </c>
      <c r="R127">
        <f t="shared" si="112"/>
        <v>0</v>
      </c>
      <c r="S127">
        <f t="shared" si="113"/>
        <v>0</v>
      </c>
      <c r="T127">
        <f t="shared" si="114"/>
        <v>0</v>
      </c>
      <c r="U127">
        <f t="shared" si="115"/>
        <v>0</v>
      </c>
      <c r="V127">
        <f t="shared" si="116"/>
        <v>0</v>
      </c>
      <c r="W127">
        <f t="shared" si="117"/>
        <v>0</v>
      </c>
      <c r="X127">
        <f t="shared" si="118"/>
        <v>0</v>
      </c>
      <c r="Y127">
        <f t="shared" si="119"/>
        <v>0</v>
      </c>
      <c r="AA127">
        <v>27703388</v>
      </c>
      <c r="AB127">
        <f t="shared" si="120"/>
        <v>13287.69</v>
      </c>
      <c r="AC127">
        <f t="shared" si="147"/>
        <v>13287.69</v>
      </c>
      <c r="AD127">
        <f>ROUND((((ET127)-(EU127))+AE127),6)</f>
        <v>0</v>
      </c>
      <c r="AE127">
        <f t="shared" si="152"/>
        <v>0</v>
      </c>
      <c r="AF127">
        <f t="shared" si="152"/>
        <v>0</v>
      </c>
      <c r="AG127">
        <f t="shared" si="123"/>
        <v>0</v>
      </c>
      <c r="AH127">
        <f t="shared" si="153"/>
        <v>0</v>
      </c>
      <c r="AI127">
        <f t="shared" si="153"/>
        <v>0</v>
      </c>
      <c r="AJ127">
        <f t="shared" si="125"/>
        <v>0</v>
      </c>
      <c r="AK127">
        <v>13287.69</v>
      </c>
      <c r="AL127">
        <v>13287.69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95</v>
      </c>
      <c r="AU127">
        <v>47</v>
      </c>
      <c r="AV127">
        <v>1</v>
      </c>
      <c r="AW127">
        <v>1</v>
      </c>
      <c r="AZ127">
        <v>1</v>
      </c>
      <c r="BA127">
        <v>1</v>
      </c>
      <c r="BB127">
        <v>1</v>
      </c>
      <c r="BC127">
        <v>1</v>
      </c>
      <c r="BD127" t="s">
        <v>6</v>
      </c>
      <c r="BE127" t="s">
        <v>6</v>
      </c>
      <c r="BF127" t="s">
        <v>6</v>
      </c>
      <c r="BG127" t="s">
        <v>6</v>
      </c>
      <c r="BH127">
        <v>3</v>
      </c>
      <c r="BI127">
        <v>1</v>
      </c>
      <c r="BJ127" t="s">
        <v>218</v>
      </c>
      <c r="BM127">
        <v>15001</v>
      </c>
      <c r="BN127">
        <v>0</v>
      </c>
      <c r="BO127" t="s">
        <v>6</v>
      </c>
      <c r="BP127">
        <v>0</v>
      </c>
      <c r="BQ127">
        <v>2</v>
      </c>
      <c r="BR127">
        <v>0</v>
      </c>
      <c r="BS127">
        <v>1</v>
      </c>
      <c r="BT127">
        <v>1</v>
      </c>
      <c r="BU127">
        <v>1</v>
      </c>
      <c r="BV127">
        <v>1</v>
      </c>
      <c r="BW127">
        <v>1</v>
      </c>
      <c r="BX127">
        <v>1</v>
      </c>
      <c r="BY127" t="s">
        <v>6</v>
      </c>
      <c r="BZ127">
        <v>105</v>
      </c>
      <c r="CA127">
        <v>55</v>
      </c>
      <c r="CF127">
        <v>0</v>
      </c>
      <c r="CG127">
        <v>0</v>
      </c>
      <c r="CM127">
        <v>0</v>
      </c>
      <c r="CN127" t="s">
        <v>6</v>
      </c>
      <c r="CO127">
        <v>0</v>
      </c>
      <c r="CP127">
        <f t="shared" si="126"/>
        <v>456.03</v>
      </c>
      <c r="CQ127">
        <f t="shared" si="127"/>
        <v>13287.69</v>
      </c>
      <c r="CR127">
        <f t="shared" si="128"/>
        <v>0</v>
      </c>
      <c r="CS127">
        <f t="shared" si="129"/>
        <v>0</v>
      </c>
      <c r="CT127">
        <f t="shared" si="130"/>
        <v>0</v>
      </c>
      <c r="CU127">
        <f t="shared" si="131"/>
        <v>0</v>
      </c>
      <c r="CV127">
        <f t="shared" si="132"/>
        <v>0</v>
      </c>
      <c r="CW127">
        <f t="shared" si="133"/>
        <v>0</v>
      </c>
      <c r="CX127">
        <f t="shared" si="134"/>
        <v>0</v>
      </c>
      <c r="CY127">
        <f t="shared" si="135"/>
        <v>0</v>
      </c>
      <c r="CZ127">
        <f t="shared" si="136"/>
        <v>0</v>
      </c>
      <c r="DC127" t="s">
        <v>6</v>
      </c>
      <c r="DD127" t="s">
        <v>6</v>
      </c>
      <c r="DE127" t="s">
        <v>6</v>
      </c>
      <c r="DF127" t="s">
        <v>6</v>
      </c>
      <c r="DG127" t="s">
        <v>6</v>
      </c>
      <c r="DH127" t="s">
        <v>6</v>
      </c>
      <c r="DI127" t="s">
        <v>6</v>
      </c>
      <c r="DJ127" t="s">
        <v>6</v>
      </c>
      <c r="DK127" t="s">
        <v>6</v>
      </c>
      <c r="DL127" t="s">
        <v>6</v>
      </c>
      <c r="DM127" t="s">
        <v>6</v>
      </c>
      <c r="DN127">
        <v>0</v>
      </c>
      <c r="DO127">
        <v>0</v>
      </c>
      <c r="DP127">
        <v>1</v>
      </c>
      <c r="DQ127">
        <v>1</v>
      </c>
      <c r="DU127">
        <v>1009</v>
      </c>
      <c r="DV127" t="s">
        <v>30</v>
      </c>
      <c r="DW127" t="s">
        <v>30</v>
      </c>
      <c r="DX127">
        <v>1000</v>
      </c>
      <c r="EE127">
        <v>27029049</v>
      </c>
      <c r="EF127">
        <v>2</v>
      </c>
      <c r="EG127" t="s">
        <v>16</v>
      </c>
      <c r="EH127">
        <v>0</v>
      </c>
      <c r="EI127" t="s">
        <v>6</v>
      </c>
      <c r="EJ127">
        <v>1</v>
      </c>
      <c r="EK127">
        <v>15001</v>
      </c>
      <c r="EL127" t="s">
        <v>157</v>
      </c>
      <c r="EM127" t="s">
        <v>158</v>
      </c>
      <c r="EO127" t="s">
        <v>6</v>
      </c>
      <c r="EQ127">
        <v>0</v>
      </c>
      <c r="ER127">
        <v>13287.69</v>
      </c>
      <c r="ES127">
        <v>13287.69</v>
      </c>
      <c r="ET127">
        <v>0</v>
      </c>
      <c r="EU127">
        <v>0</v>
      </c>
      <c r="EV127">
        <v>0</v>
      </c>
      <c r="EW127">
        <v>0</v>
      </c>
      <c r="EX127">
        <v>0</v>
      </c>
      <c r="FQ127">
        <v>0</v>
      </c>
      <c r="FR127">
        <f t="shared" si="137"/>
        <v>0</v>
      </c>
      <c r="FS127">
        <v>0</v>
      </c>
      <c r="FT127" t="s">
        <v>49</v>
      </c>
      <c r="FU127" t="s">
        <v>50</v>
      </c>
      <c r="FX127">
        <v>94.5</v>
      </c>
      <c r="FY127">
        <v>46.75</v>
      </c>
      <c r="GA127" t="s">
        <v>6</v>
      </c>
      <c r="GD127">
        <v>0</v>
      </c>
      <c r="GF127">
        <v>1261407534</v>
      </c>
      <c r="GG127">
        <v>1</v>
      </c>
      <c r="GH127">
        <v>1</v>
      </c>
      <c r="GI127">
        <v>-2</v>
      </c>
      <c r="GJ127">
        <v>0</v>
      </c>
      <c r="GK127">
        <f>ROUND(R127*(S12)/100,2)</f>
        <v>0</v>
      </c>
      <c r="GL127">
        <f t="shared" si="138"/>
        <v>0</v>
      </c>
      <c r="GM127">
        <f t="shared" si="139"/>
        <v>456.03</v>
      </c>
      <c r="GN127">
        <f t="shared" si="140"/>
        <v>456.03</v>
      </c>
      <c r="GO127">
        <f t="shared" si="141"/>
        <v>0</v>
      </c>
      <c r="GP127">
        <f t="shared" si="142"/>
        <v>0</v>
      </c>
      <c r="GR127">
        <v>0</v>
      </c>
      <c r="GS127">
        <v>3</v>
      </c>
      <c r="GT127">
        <v>0</v>
      </c>
      <c r="GU127" t="s">
        <v>6</v>
      </c>
      <c r="GV127">
        <f t="shared" si="143"/>
        <v>0</v>
      </c>
      <c r="GW127">
        <v>1</v>
      </c>
      <c r="GX127">
        <f t="shared" si="144"/>
        <v>0</v>
      </c>
      <c r="HA127">
        <v>0</v>
      </c>
      <c r="HB127">
        <v>0</v>
      </c>
      <c r="IK127">
        <v>0</v>
      </c>
    </row>
    <row r="128" spans="1:255" x14ac:dyDescent="0.2">
      <c r="A128" s="2">
        <v>18</v>
      </c>
      <c r="B128" s="2">
        <v>1</v>
      </c>
      <c r="C128" s="2">
        <v>306</v>
      </c>
      <c r="D128" s="2"/>
      <c r="E128" s="2" t="s">
        <v>229</v>
      </c>
      <c r="F128" s="2" t="s">
        <v>220</v>
      </c>
      <c r="G128" s="2" t="s">
        <v>221</v>
      </c>
      <c r="H128" s="2" t="s">
        <v>222</v>
      </c>
      <c r="I128" s="2">
        <f>I124*J128</f>
        <v>16.327999999999999</v>
      </c>
      <c r="J128" s="2">
        <v>15.7</v>
      </c>
      <c r="K128" s="2"/>
      <c r="L128" s="2"/>
      <c r="M128" s="2"/>
      <c r="N128" s="2"/>
      <c r="O128" s="2">
        <f t="shared" ref="O128:O151" si="154">ROUND(CP128,2)</f>
        <v>500.78</v>
      </c>
      <c r="P128" s="2">
        <f t="shared" ref="P128:P151" si="155">ROUND(CQ128*I128,2)</f>
        <v>500.78</v>
      </c>
      <c r="Q128" s="2">
        <f t="shared" ref="Q128:Q151" si="156">ROUND(CR128*I128,2)</f>
        <v>0</v>
      </c>
      <c r="R128" s="2">
        <f t="shared" ref="R128:R151" si="157">ROUND(CS128*I128,2)</f>
        <v>0</v>
      </c>
      <c r="S128" s="2">
        <f t="shared" ref="S128:S151" si="158">ROUND(CT128*I128,2)</f>
        <v>0</v>
      </c>
      <c r="T128" s="2">
        <f t="shared" ref="T128:T151" si="159">ROUND(CU128*I128,2)</f>
        <v>0</v>
      </c>
      <c r="U128" s="2">
        <f t="shared" ref="U128:U151" si="160">CV128*I128</f>
        <v>0</v>
      </c>
      <c r="V128" s="2">
        <f t="shared" ref="V128:V151" si="161">CW128*I128</f>
        <v>0</v>
      </c>
      <c r="W128" s="2">
        <f t="shared" ref="W128:W151" si="162">ROUND(CX128*I128,2)</f>
        <v>0</v>
      </c>
      <c r="X128" s="2">
        <f t="shared" ref="X128:X151" si="163">ROUND(CY128,2)</f>
        <v>0</v>
      </c>
      <c r="Y128" s="2">
        <f t="shared" ref="Y128:Y151" si="164">ROUND(CZ128,2)</f>
        <v>0</v>
      </c>
      <c r="Z128" s="2"/>
      <c r="AA128" s="2">
        <v>27703374</v>
      </c>
      <c r="AB128" s="2">
        <f t="shared" ref="AB128:AB151" si="165">ROUND((AC128+AD128+AF128),6)</f>
        <v>30.67</v>
      </c>
      <c r="AC128" s="2">
        <f t="shared" si="147"/>
        <v>30.67</v>
      </c>
      <c r="AD128" s="2">
        <f>ROUND((((ET128)-(EU128))+AE128),6)</f>
        <v>0</v>
      </c>
      <c r="AE128" s="2">
        <f t="shared" si="152"/>
        <v>0</v>
      </c>
      <c r="AF128" s="2">
        <f t="shared" si="152"/>
        <v>0</v>
      </c>
      <c r="AG128" s="2">
        <f t="shared" ref="AG128:AG151" si="166">ROUND((AP128),6)</f>
        <v>0</v>
      </c>
      <c r="AH128" s="2">
        <f t="shared" si="153"/>
        <v>0</v>
      </c>
      <c r="AI128" s="2">
        <f t="shared" si="153"/>
        <v>0</v>
      </c>
      <c r="AJ128" s="2">
        <f t="shared" ref="AJ128:AJ151" si="167">ROUND((AS128),6)</f>
        <v>0</v>
      </c>
      <c r="AK128" s="2">
        <v>30.67</v>
      </c>
      <c r="AL128" s="2">
        <v>30.67</v>
      </c>
      <c r="AM128" s="2">
        <v>0</v>
      </c>
      <c r="AN128" s="2">
        <v>0</v>
      </c>
      <c r="AO128" s="2">
        <v>0</v>
      </c>
      <c r="AP128" s="2">
        <v>0</v>
      </c>
      <c r="AQ128" s="2">
        <v>0</v>
      </c>
      <c r="AR128" s="2">
        <v>0</v>
      </c>
      <c r="AS128" s="2">
        <v>0</v>
      </c>
      <c r="AT128" s="2">
        <v>95</v>
      </c>
      <c r="AU128" s="2">
        <v>47</v>
      </c>
      <c r="AV128" s="2">
        <v>1</v>
      </c>
      <c r="AW128" s="2">
        <v>1</v>
      </c>
      <c r="AX128" s="2"/>
      <c r="AY128" s="2"/>
      <c r="AZ128" s="2">
        <v>1</v>
      </c>
      <c r="BA128" s="2">
        <v>1</v>
      </c>
      <c r="BB128" s="2">
        <v>1</v>
      </c>
      <c r="BC128" s="2">
        <v>1</v>
      </c>
      <c r="BD128" s="2" t="s">
        <v>6</v>
      </c>
      <c r="BE128" s="2" t="s">
        <v>6</v>
      </c>
      <c r="BF128" s="2" t="s">
        <v>6</v>
      </c>
      <c r="BG128" s="2" t="s">
        <v>6</v>
      </c>
      <c r="BH128" s="2">
        <v>3</v>
      </c>
      <c r="BI128" s="2">
        <v>1</v>
      </c>
      <c r="BJ128" s="2" t="s">
        <v>223</v>
      </c>
      <c r="BK128" s="2"/>
      <c r="BL128" s="2"/>
      <c r="BM128" s="2">
        <v>15001</v>
      </c>
      <c r="BN128" s="2">
        <v>0</v>
      </c>
      <c r="BO128" s="2" t="s">
        <v>6</v>
      </c>
      <c r="BP128" s="2">
        <v>0</v>
      </c>
      <c r="BQ128" s="2">
        <v>2</v>
      </c>
      <c r="BR128" s="2">
        <v>0</v>
      </c>
      <c r="BS128" s="2">
        <v>1</v>
      </c>
      <c r="BT128" s="2">
        <v>1</v>
      </c>
      <c r="BU128" s="2">
        <v>1</v>
      </c>
      <c r="BV128" s="2">
        <v>1</v>
      </c>
      <c r="BW128" s="2">
        <v>1</v>
      </c>
      <c r="BX128" s="2">
        <v>1</v>
      </c>
      <c r="BY128" s="2" t="s">
        <v>6</v>
      </c>
      <c r="BZ128" s="2">
        <v>105</v>
      </c>
      <c r="CA128" s="2">
        <v>55</v>
      </c>
      <c r="CB128" s="2"/>
      <c r="CC128" s="2"/>
      <c r="CD128" s="2"/>
      <c r="CE128" s="2"/>
      <c r="CF128" s="2">
        <v>0</v>
      </c>
      <c r="CG128" s="2">
        <v>0</v>
      </c>
      <c r="CH128" s="2"/>
      <c r="CI128" s="2"/>
      <c r="CJ128" s="2"/>
      <c r="CK128" s="2"/>
      <c r="CL128" s="2"/>
      <c r="CM128" s="2">
        <v>0</v>
      </c>
      <c r="CN128" s="2" t="s">
        <v>6</v>
      </c>
      <c r="CO128" s="2">
        <v>0</v>
      </c>
      <c r="CP128" s="2">
        <f t="shared" ref="CP128:CP151" si="168">(P128+Q128+S128)</f>
        <v>500.78</v>
      </c>
      <c r="CQ128" s="2">
        <f t="shared" ref="CQ128:CQ151" si="169">AC128*BC128</f>
        <v>30.67</v>
      </c>
      <c r="CR128" s="2">
        <f t="shared" ref="CR128:CR151" si="170">AD128*BB128</f>
        <v>0</v>
      </c>
      <c r="CS128" s="2">
        <f t="shared" ref="CS128:CS151" si="171">AE128*BS128</f>
        <v>0</v>
      </c>
      <c r="CT128" s="2">
        <f t="shared" ref="CT128:CT151" si="172">AF128*BA128</f>
        <v>0</v>
      </c>
      <c r="CU128" s="2">
        <f t="shared" ref="CU128:CU151" si="173">AG128</f>
        <v>0</v>
      </c>
      <c r="CV128" s="2">
        <f t="shared" ref="CV128:CV151" si="174">AH128</f>
        <v>0</v>
      </c>
      <c r="CW128" s="2">
        <f t="shared" ref="CW128:CW151" si="175">AI128</f>
        <v>0</v>
      </c>
      <c r="CX128" s="2">
        <f t="shared" ref="CX128:CX151" si="176">AJ128</f>
        <v>0</v>
      </c>
      <c r="CY128" s="2">
        <f t="shared" ref="CY128:CY151" si="177">(((S128+R128)*AT128)/100)</f>
        <v>0</v>
      </c>
      <c r="CZ128" s="2">
        <f t="shared" ref="CZ128:CZ151" si="178">(((S128+R128)*AU128)/100)</f>
        <v>0</v>
      </c>
      <c r="DA128" s="2"/>
      <c r="DB128" s="2"/>
      <c r="DC128" s="2" t="s">
        <v>6</v>
      </c>
      <c r="DD128" s="2" t="s">
        <v>6</v>
      </c>
      <c r="DE128" s="2" t="s">
        <v>6</v>
      </c>
      <c r="DF128" s="2" t="s">
        <v>6</v>
      </c>
      <c r="DG128" s="2" t="s">
        <v>6</v>
      </c>
      <c r="DH128" s="2" t="s">
        <v>6</v>
      </c>
      <c r="DI128" s="2" t="s">
        <v>6</v>
      </c>
      <c r="DJ128" s="2" t="s">
        <v>6</v>
      </c>
      <c r="DK128" s="2" t="s">
        <v>6</v>
      </c>
      <c r="DL128" s="2" t="s">
        <v>6</v>
      </c>
      <c r="DM128" s="2" t="s">
        <v>6</v>
      </c>
      <c r="DN128" s="2">
        <v>0</v>
      </c>
      <c r="DO128" s="2">
        <v>0</v>
      </c>
      <c r="DP128" s="2">
        <v>1</v>
      </c>
      <c r="DQ128" s="2">
        <v>1</v>
      </c>
      <c r="DR128" s="2"/>
      <c r="DS128" s="2"/>
      <c r="DT128" s="2"/>
      <c r="DU128" s="2">
        <v>1002</v>
      </c>
      <c r="DV128" s="2" t="s">
        <v>222</v>
      </c>
      <c r="DW128" s="2" t="s">
        <v>222</v>
      </c>
      <c r="DX128" s="2">
        <v>1</v>
      </c>
      <c r="DY128" s="2"/>
      <c r="DZ128" s="2"/>
      <c r="EA128" s="2"/>
      <c r="EB128" s="2"/>
      <c r="EC128" s="2"/>
      <c r="ED128" s="2"/>
      <c r="EE128" s="2">
        <v>27029049</v>
      </c>
      <c r="EF128" s="2">
        <v>2</v>
      </c>
      <c r="EG128" s="2" t="s">
        <v>16</v>
      </c>
      <c r="EH128" s="2">
        <v>0</v>
      </c>
      <c r="EI128" s="2" t="s">
        <v>6</v>
      </c>
      <c r="EJ128" s="2">
        <v>1</v>
      </c>
      <c r="EK128" s="2">
        <v>15001</v>
      </c>
      <c r="EL128" s="2" t="s">
        <v>157</v>
      </c>
      <c r="EM128" s="2" t="s">
        <v>158</v>
      </c>
      <c r="EN128" s="2"/>
      <c r="EO128" s="2" t="s">
        <v>6</v>
      </c>
      <c r="EP128" s="2"/>
      <c r="EQ128" s="2">
        <v>0</v>
      </c>
      <c r="ER128" s="2">
        <v>30.67</v>
      </c>
      <c r="ES128" s="2">
        <v>30.67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  <c r="FP128" s="2"/>
      <c r="FQ128" s="2">
        <v>0</v>
      </c>
      <c r="FR128" s="2">
        <f t="shared" ref="FR128:FR155" si="179">ROUND(IF(AND(BH128=3,BI128=3),P128,0),2)</f>
        <v>0</v>
      </c>
      <c r="FS128" s="2">
        <v>0</v>
      </c>
      <c r="FT128" s="2" t="s">
        <v>49</v>
      </c>
      <c r="FU128" s="2" t="s">
        <v>50</v>
      </c>
      <c r="FV128" s="2"/>
      <c r="FW128" s="2"/>
      <c r="FX128" s="2">
        <v>94.5</v>
      </c>
      <c r="FY128" s="2">
        <v>46.75</v>
      </c>
      <c r="FZ128" s="2"/>
      <c r="GA128" s="2" t="s">
        <v>6</v>
      </c>
      <c r="GB128" s="2"/>
      <c r="GC128" s="2"/>
      <c r="GD128" s="2">
        <v>0</v>
      </c>
      <c r="GE128" s="2"/>
      <c r="GF128" s="2">
        <v>-1884807443</v>
      </c>
      <c r="GG128" s="2">
        <v>2</v>
      </c>
      <c r="GH128" s="2">
        <v>1</v>
      </c>
      <c r="GI128" s="2">
        <v>-2</v>
      </c>
      <c r="GJ128" s="2">
        <v>0</v>
      </c>
      <c r="GK128" s="2">
        <f>ROUND(R128*(R12)/100,2)</f>
        <v>0</v>
      </c>
      <c r="GL128" s="2">
        <f t="shared" ref="GL128:GL155" si="180">ROUND(IF(AND(BH128=3,BI128=3,FS128&lt;&gt;0),P128,0),2)</f>
        <v>0</v>
      </c>
      <c r="GM128" s="2">
        <f t="shared" ref="GM128:GM151" si="181">ROUND(O128+X128+Y128+GK128,2)+GX128</f>
        <v>500.78</v>
      </c>
      <c r="GN128" s="2">
        <f t="shared" ref="GN128:GN151" si="182">IF(OR(BI128=0,BI128=1),ROUND(O128+X128+Y128+GK128,2),0)</f>
        <v>500.78</v>
      </c>
      <c r="GO128" s="2">
        <f t="shared" ref="GO128:GO151" si="183">IF(BI128=2,ROUND(O128+X128+Y128+GK128,2),0)</f>
        <v>0</v>
      </c>
      <c r="GP128" s="2">
        <f t="shared" ref="GP128:GP151" si="184">IF(BI128=4,ROUND(O128+X128+Y128+GK128,2)+GX128,0)</f>
        <v>0</v>
      </c>
      <c r="GQ128" s="2"/>
      <c r="GR128" s="2">
        <v>0</v>
      </c>
      <c r="GS128" s="2">
        <v>3</v>
      </c>
      <c r="GT128" s="2">
        <v>0</v>
      </c>
      <c r="GU128" s="2" t="s">
        <v>6</v>
      </c>
      <c r="GV128" s="2">
        <f t="shared" ref="GV128:GV151" si="185">ROUND(GT128,6)</f>
        <v>0</v>
      </c>
      <c r="GW128" s="2">
        <v>1</v>
      </c>
      <c r="GX128" s="2">
        <f t="shared" ref="GX128:GX155" si="186">ROUND(GV128*GW128*I128,2)</f>
        <v>0</v>
      </c>
      <c r="GY128" s="2"/>
      <c r="GZ128" s="2"/>
      <c r="HA128" s="2">
        <v>0</v>
      </c>
      <c r="HB128" s="2">
        <v>0</v>
      </c>
      <c r="HC128" s="2"/>
      <c r="HD128" s="2"/>
      <c r="HE128" s="2"/>
      <c r="HF128" s="2"/>
      <c r="HG128" s="2"/>
      <c r="HH128" s="2"/>
      <c r="HI128" s="2"/>
      <c r="HJ128" s="2"/>
      <c r="HK128" s="2"/>
      <c r="HL128" s="2"/>
      <c r="HM128" s="2"/>
      <c r="HN128" s="2"/>
      <c r="HO128" s="2"/>
      <c r="HP128" s="2"/>
      <c r="HQ128" s="2"/>
      <c r="HR128" s="2"/>
      <c r="HS128" s="2"/>
      <c r="HT128" s="2"/>
      <c r="HU128" s="2"/>
      <c r="HV128" s="2"/>
      <c r="HW128" s="2"/>
      <c r="HX128" s="2"/>
      <c r="HY128" s="2"/>
      <c r="HZ128" s="2"/>
      <c r="IA128" s="2"/>
      <c r="IB128" s="2"/>
      <c r="IC128" s="2"/>
      <c r="ID128" s="2"/>
      <c r="IE128" s="2"/>
      <c r="IF128" s="2"/>
      <c r="IG128" s="2"/>
      <c r="IH128" s="2"/>
      <c r="II128" s="2"/>
      <c r="IJ128" s="2"/>
      <c r="IK128" s="2">
        <v>0</v>
      </c>
      <c r="IL128" s="2"/>
      <c r="IM128" s="2"/>
      <c r="IN128" s="2"/>
      <c r="IO128" s="2"/>
      <c r="IP128" s="2"/>
      <c r="IQ128" s="2"/>
      <c r="IR128" s="2"/>
      <c r="IS128" s="2"/>
      <c r="IT128" s="2"/>
      <c r="IU128" s="2"/>
    </row>
    <row r="129" spans="1:255" x14ac:dyDescent="0.2">
      <c r="A129">
        <v>18</v>
      </c>
      <c r="B129">
        <v>1</v>
      </c>
      <c r="C129">
        <v>315</v>
      </c>
      <c r="E129" t="s">
        <v>229</v>
      </c>
      <c r="F129" t="s">
        <v>220</v>
      </c>
      <c r="G129" t="s">
        <v>221</v>
      </c>
      <c r="H129" t="s">
        <v>222</v>
      </c>
      <c r="I129">
        <f>I125*J129</f>
        <v>16.327999999999999</v>
      </c>
      <c r="J129">
        <v>15.7</v>
      </c>
      <c r="O129">
        <f t="shared" si="154"/>
        <v>500.78</v>
      </c>
      <c r="P129">
        <f t="shared" si="155"/>
        <v>500.78</v>
      </c>
      <c r="Q129">
        <f t="shared" si="156"/>
        <v>0</v>
      </c>
      <c r="R129">
        <f t="shared" si="157"/>
        <v>0</v>
      </c>
      <c r="S129">
        <f t="shared" si="158"/>
        <v>0</v>
      </c>
      <c r="T129">
        <f t="shared" si="159"/>
        <v>0</v>
      </c>
      <c r="U129">
        <f t="shared" si="160"/>
        <v>0</v>
      </c>
      <c r="V129">
        <f t="shared" si="161"/>
        <v>0</v>
      </c>
      <c r="W129">
        <f t="shared" si="162"/>
        <v>0</v>
      </c>
      <c r="X129">
        <f t="shared" si="163"/>
        <v>0</v>
      </c>
      <c r="Y129">
        <f t="shared" si="164"/>
        <v>0</v>
      </c>
      <c r="AA129">
        <v>27703388</v>
      </c>
      <c r="AB129">
        <f t="shared" si="165"/>
        <v>30.67</v>
      </c>
      <c r="AC129">
        <f t="shared" si="147"/>
        <v>30.67</v>
      </c>
      <c r="AD129">
        <f>ROUND((((ET129)-(EU129))+AE129),6)</f>
        <v>0</v>
      </c>
      <c r="AE129">
        <f t="shared" si="152"/>
        <v>0</v>
      </c>
      <c r="AF129">
        <f t="shared" si="152"/>
        <v>0</v>
      </c>
      <c r="AG129">
        <f t="shared" si="166"/>
        <v>0</v>
      </c>
      <c r="AH129">
        <f t="shared" si="153"/>
        <v>0</v>
      </c>
      <c r="AI129">
        <f t="shared" si="153"/>
        <v>0</v>
      </c>
      <c r="AJ129">
        <f t="shared" si="167"/>
        <v>0</v>
      </c>
      <c r="AK129">
        <v>30.67</v>
      </c>
      <c r="AL129">
        <v>30.67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95</v>
      </c>
      <c r="AU129">
        <v>47</v>
      </c>
      <c r="AV129">
        <v>1</v>
      </c>
      <c r="AW129">
        <v>1</v>
      </c>
      <c r="AZ129">
        <v>1</v>
      </c>
      <c r="BA129">
        <v>1</v>
      </c>
      <c r="BB129">
        <v>1</v>
      </c>
      <c r="BC129">
        <v>1</v>
      </c>
      <c r="BD129" t="s">
        <v>6</v>
      </c>
      <c r="BE129" t="s">
        <v>6</v>
      </c>
      <c r="BF129" t="s">
        <v>6</v>
      </c>
      <c r="BG129" t="s">
        <v>6</v>
      </c>
      <c r="BH129">
        <v>3</v>
      </c>
      <c r="BI129">
        <v>1</v>
      </c>
      <c r="BJ129" t="s">
        <v>223</v>
      </c>
      <c r="BM129">
        <v>15001</v>
      </c>
      <c r="BN129">
        <v>0</v>
      </c>
      <c r="BO129" t="s">
        <v>6</v>
      </c>
      <c r="BP129">
        <v>0</v>
      </c>
      <c r="BQ129">
        <v>2</v>
      </c>
      <c r="BR129">
        <v>0</v>
      </c>
      <c r="BS129">
        <v>1</v>
      </c>
      <c r="BT129">
        <v>1</v>
      </c>
      <c r="BU129">
        <v>1</v>
      </c>
      <c r="BV129">
        <v>1</v>
      </c>
      <c r="BW129">
        <v>1</v>
      </c>
      <c r="BX129">
        <v>1</v>
      </c>
      <c r="BY129" t="s">
        <v>6</v>
      </c>
      <c r="BZ129">
        <v>105</v>
      </c>
      <c r="CA129">
        <v>55</v>
      </c>
      <c r="CF129">
        <v>0</v>
      </c>
      <c r="CG129">
        <v>0</v>
      </c>
      <c r="CM129">
        <v>0</v>
      </c>
      <c r="CN129" t="s">
        <v>6</v>
      </c>
      <c r="CO129">
        <v>0</v>
      </c>
      <c r="CP129">
        <f t="shared" si="168"/>
        <v>500.78</v>
      </c>
      <c r="CQ129">
        <f t="shared" si="169"/>
        <v>30.67</v>
      </c>
      <c r="CR129">
        <f t="shared" si="170"/>
        <v>0</v>
      </c>
      <c r="CS129">
        <f t="shared" si="171"/>
        <v>0</v>
      </c>
      <c r="CT129">
        <f t="shared" si="172"/>
        <v>0</v>
      </c>
      <c r="CU129">
        <f t="shared" si="173"/>
        <v>0</v>
      </c>
      <c r="CV129">
        <f t="shared" si="174"/>
        <v>0</v>
      </c>
      <c r="CW129">
        <f t="shared" si="175"/>
        <v>0</v>
      </c>
      <c r="CX129">
        <f t="shared" si="176"/>
        <v>0</v>
      </c>
      <c r="CY129">
        <f t="shared" si="177"/>
        <v>0</v>
      </c>
      <c r="CZ129">
        <f t="shared" si="178"/>
        <v>0</v>
      </c>
      <c r="DC129" t="s">
        <v>6</v>
      </c>
      <c r="DD129" t="s">
        <v>6</v>
      </c>
      <c r="DE129" t="s">
        <v>6</v>
      </c>
      <c r="DF129" t="s">
        <v>6</v>
      </c>
      <c r="DG129" t="s">
        <v>6</v>
      </c>
      <c r="DH129" t="s">
        <v>6</v>
      </c>
      <c r="DI129" t="s">
        <v>6</v>
      </c>
      <c r="DJ129" t="s">
        <v>6</v>
      </c>
      <c r="DK129" t="s">
        <v>6</v>
      </c>
      <c r="DL129" t="s">
        <v>6</v>
      </c>
      <c r="DM129" t="s">
        <v>6</v>
      </c>
      <c r="DN129">
        <v>0</v>
      </c>
      <c r="DO129">
        <v>0</v>
      </c>
      <c r="DP129">
        <v>1</v>
      </c>
      <c r="DQ129">
        <v>1</v>
      </c>
      <c r="DU129">
        <v>1002</v>
      </c>
      <c r="DV129" t="s">
        <v>222</v>
      </c>
      <c r="DW129" t="s">
        <v>222</v>
      </c>
      <c r="DX129">
        <v>1</v>
      </c>
      <c r="EE129">
        <v>27029049</v>
      </c>
      <c r="EF129">
        <v>2</v>
      </c>
      <c r="EG129" t="s">
        <v>16</v>
      </c>
      <c r="EH129">
        <v>0</v>
      </c>
      <c r="EI129" t="s">
        <v>6</v>
      </c>
      <c r="EJ129">
        <v>1</v>
      </c>
      <c r="EK129">
        <v>15001</v>
      </c>
      <c r="EL129" t="s">
        <v>157</v>
      </c>
      <c r="EM129" t="s">
        <v>158</v>
      </c>
      <c r="EO129" t="s">
        <v>6</v>
      </c>
      <c r="EQ129">
        <v>0</v>
      </c>
      <c r="ER129">
        <v>30.67</v>
      </c>
      <c r="ES129">
        <v>30.67</v>
      </c>
      <c r="ET129">
        <v>0</v>
      </c>
      <c r="EU129">
        <v>0</v>
      </c>
      <c r="EV129">
        <v>0</v>
      </c>
      <c r="EW129">
        <v>0</v>
      </c>
      <c r="EX129">
        <v>0</v>
      </c>
      <c r="FQ129">
        <v>0</v>
      </c>
      <c r="FR129">
        <f t="shared" si="179"/>
        <v>0</v>
      </c>
      <c r="FS129">
        <v>0</v>
      </c>
      <c r="FT129" t="s">
        <v>49</v>
      </c>
      <c r="FU129" t="s">
        <v>50</v>
      </c>
      <c r="FX129">
        <v>94.5</v>
      </c>
      <c r="FY129">
        <v>46.75</v>
      </c>
      <c r="GA129" t="s">
        <v>6</v>
      </c>
      <c r="GD129">
        <v>0</v>
      </c>
      <c r="GF129">
        <v>-1884807443</v>
      </c>
      <c r="GG129">
        <v>1</v>
      </c>
      <c r="GH129">
        <v>1</v>
      </c>
      <c r="GI129">
        <v>-2</v>
      </c>
      <c r="GJ129">
        <v>0</v>
      </c>
      <c r="GK129">
        <f>ROUND(R129*(S12)/100,2)</f>
        <v>0</v>
      </c>
      <c r="GL129">
        <f t="shared" si="180"/>
        <v>0</v>
      </c>
      <c r="GM129">
        <f t="shared" si="181"/>
        <v>500.78</v>
      </c>
      <c r="GN129">
        <f t="shared" si="182"/>
        <v>500.78</v>
      </c>
      <c r="GO129">
        <f t="shared" si="183"/>
        <v>0</v>
      </c>
      <c r="GP129">
        <f t="shared" si="184"/>
        <v>0</v>
      </c>
      <c r="GR129">
        <v>0</v>
      </c>
      <c r="GS129">
        <v>3</v>
      </c>
      <c r="GT129">
        <v>0</v>
      </c>
      <c r="GU129" t="s">
        <v>6</v>
      </c>
      <c r="GV129">
        <f t="shared" si="185"/>
        <v>0</v>
      </c>
      <c r="GW129">
        <v>1</v>
      </c>
      <c r="GX129">
        <f t="shared" si="186"/>
        <v>0</v>
      </c>
      <c r="HA129">
        <v>0</v>
      </c>
      <c r="HB129">
        <v>0</v>
      </c>
      <c r="IK129">
        <v>0</v>
      </c>
    </row>
    <row r="130" spans="1:255" x14ac:dyDescent="0.2">
      <c r="A130" s="2">
        <v>17</v>
      </c>
      <c r="B130" s="2">
        <v>1</v>
      </c>
      <c r="C130" s="2">
        <f>ROW(SmtRes!A327)</f>
        <v>327</v>
      </c>
      <c r="D130" s="2">
        <f>ROW(EtalonRes!A329)</f>
        <v>329</v>
      </c>
      <c r="E130" s="2" t="s">
        <v>230</v>
      </c>
      <c r="F130" s="2" t="s">
        <v>231</v>
      </c>
      <c r="G130" s="2" t="s">
        <v>232</v>
      </c>
      <c r="H130" s="2" t="s">
        <v>20</v>
      </c>
      <c r="I130" s="2">
        <f>ROUND(4/100,9)</f>
        <v>0.04</v>
      </c>
      <c r="J130" s="2">
        <v>0</v>
      </c>
      <c r="K130" s="2"/>
      <c r="L130" s="2"/>
      <c r="M130" s="2"/>
      <c r="N130" s="2"/>
      <c r="O130" s="2">
        <f t="shared" si="154"/>
        <v>57.2</v>
      </c>
      <c r="P130" s="2">
        <f t="shared" si="155"/>
        <v>27.96</v>
      </c>
      <c r="Q130" s="2">
        <f t="shared" si="156"/>
        <v>0.51</v>
      </c>
      <c r="R130" s="2">
        <f t="shared" si="157"/>
        <v>0.1</v>
      </c>
      <c r="S130" s="2">
        <f t="shared" si="158"/>
        <v>28.73</v>
      </c>
      <c r="T130" s="2">
        <f t="shared" si="159"/>
        <v>0</v>
      </c>
      <c r="U130" s="2">
        <f t="shared" si="160"/>
        <v>3.1677210000000002</v>
      </c>
      <c r="V130" s="2">
        <f t="shared" si="161"/>
        <v>8.1000000000000013E-3</v>
      </c>
      <c r="W130" s="2">
        <f t="shared" si="162"/>
        <v>0</v>
      </c>
      <c r="X130" s="2">
        <f t="shared" si="163"/>
        <v>27.39</v>
      </c>
      <c r="Y130" s="2">
        <f t="shared" si="164"/>
        <v>13.55</v>
      </c>
      <c r="Z130" s="2"/>
      <c r="AA130" s="2">
        <v>27703374</v>
      </c>
      <c r="AB130" s="2">
        <f t="shared" si="165"/>
        <v>1429.9434000000001</v>
      </c>
      <c r="AC130" s="2">
        <f t="shared" si="147"/>
        <v>698.94</v>
      </c>
      <c r="AD130" s="2">
        <f>ROUND((((((ET130*1.25)*1.35))-(((EU130*1.25)*1.35)))+AE130),6)</f>
        <v>12.723750000000001</v>
      </c>
      <c r="AE130" s="2">
        <f>ROUND((((EU130*1.25)*1.35)),6)</f>
        <v>2.3962500000000002</v>
      </c>
      <c r="AF130" s="2">
        <f>ROUND((((EV130*1.15)*1.35)),6)</f>
        <v>718.27964999999995</v>
      </c>
      <c r="AG130" s="2">
        <f t="shared" si="166"/>
        <v>0</v>
      </c>
      <c r="AH130" s="2">
        <f>(((EW130*1.15)*1.35))</f>
        <v>79.193025000000006</v>
      </c>
      <c r="AI130" s="2">
        <f>(((EX130*1.25)*1.35))</f>
        <v>0.20250000000000001</v>
      </c>
      <c r="AJ130" s="2">
        <f t="shared" si="167"/>
        <v>0</v>
      </c>
      <c r="AK130" s="2">
        <v>1169.1400000000001</v>
      </c>
      <c r="AL130" s="2">
        <v>698.94</v>
      </c>
      <c r="AM130" s="2">
        <v>7.54</v>
      </c>
      <c r="AN130" s="2">
        <v>1.42</v>
      </c>
      <c r="AO130" s="2">
        <v>462.66</v>
      </c>
      <c r="AP130" s="2">
        <v>0</v>
      </c>
      <c r="AQ130" s="2">
        <v>51.01</v>
      </c>
      <c r="AR130" s="2">
        <v>0.12</v>
      </c>
      <c r="AS130" s="2">
        <v>0</v>
      </c>
      <c r="AT130" s="2">
        <v>95</v>
      </c>
      <c r="AU130" s="2">
        <v>47</v>
      </c>
      <c r="AV130" s="2">
        <v>1</v>
      </c>
      <c r="AW130" s="2">
        <v>1</v>
      </c>
      <c r="AX130" s="2"/>
      <c r="AY130" s="2"/>
      <c r="AZ130" s="2">
        <v>1</v>
      </c>
      <c r="BA130" s="2">
        <v>1</v>
      </c>
      <c r="BB130" s="2">
        <v>1</v>
      </c>
      <c r="BC130" s="2">
        <v>1</v>
      </c>
      <c r="BD130" s="2" t="s">
        <v>6</v>
      </c>
      <c r="BE130" s="2" t="s">
        <v>6</v>
      </c>
      <c r="BF130" s="2" t="s">
        <v>6</v>
      </c>
      <c r="BG130" s="2" t="s">
        <v>6</v>
      </c>
      <c r="BH130" s="2">
        <v>0</v>
      </c>
      <c r="BI130" s="2">
        <v>1</v>
      </c>
      <c r="BJ130" s="2" t="s">
        <v>233</v>
      </c>
      <c r="BK130" s="2"/>
      <c r="BL130" s="2"/>
      <c r="BM130" s="2">
        <v>15001</v>
      </c>
      <c r="BN130" s="2">
        <v>0</v>
      </c>
      <c r="BO130" s="2" t="s">
        <v>6</v>
      </c>
      <c r="BP130" s="2">
        <v>0</v>
      </c>
      <c r="BQ130" s="2">
        <v>2</v>
      </c>
      <c r="BR130" s="2">
        <v>0</v>
      </c>
      <c r="BS130" s="2">
        <v>1</v>
      </c>
      <c r="BT130" s="2">
        <v>1</v>
      </c>
      <c r="BU130" s="2">
        <v>1</v>
      </c>
      <c r="BV130" s="2">
        <v>1</v>
      </c>
      <c r="BW130" s="2">
        <v>1</v>
      </c>
      <c r="BX130" s="2">
        <v>1</v>
      </c>
      <c r="BY130" s="2" t="s">
        <v>6</v>
      </c>
      <c r="BZ130" s="2">
        <v>105</v>
      </c>
      <c r="CA130" s="2">
        <v>55</v>
      </c>
      <c r="CB130" s="2"/>
      <c r="CC130" s="2"/>
      <c r="CD130" s="2"/>
      <c r="CE130" s="2"/>
      <c r="CF130" s="2">
        <v>0</v>
      </c>
      <c r="CG130" s="2">
        <v>0</v>
      </c>
      <c r="CH130" s="2"/>
      <c r="CI130" s="2"/>
      <c r="CJ130" s="2"/>
      <c r="CK130" s="2"/>
      <c r="CL130" s="2"/>
      <c r="CM130" s="2">
        <v>0</v>
      </c>
      <c r="CN130" s="2" t="s">
        <v>705</v>
      </c>
      <c r="CO130" s="2">
        <v>0</v>
      </c>
      <c r="CP130" s="2">
        <f t="shared" si="168"/>
        <v>57.2</v>
      </c>
      <c r="CQ130" s="2">
        <f t="shared" si="169"/>
        <v>698.94</v>
      </c>
      <c r="CR130" s="2">
        <f t="shared" si="170"/>
        <v>12.723750000000001</v>
      </c>
      <c r="CS130" s="2">
        <f t="shared" si="171"/>
        <v>2.3962500000000002</v>
      </c>
      <c r="CT130" s="2">
        <f t="shared" si="172"/>
        <v>718.27964999999995</v>
      </c>
      <c r="CU130" s="2">
        <f t="shared" si="173"/>
        <v>0</v>
      </c>
      <c r="CV130" s="2">
        <f t="shared" si="174"/>
        <v>79.193025000000006</v>
      </c>
      <c r="CW130" s="2">
        <f t="shared" si="175"/>
        <v>0.20250000000000001</v>
      </c>
      <c r="CX130" s="2">
        <f t="shared" si="176"/>
        <v>0</v>
      </c>
      <c r="CY130" s="2">
        <f t="shared" si="177"/>
        <v>27.388500000000004</v>
      </c>
      <c r="CZ130" s="2">
        <f t="shared" si="178"/>
        <v>13.5501</v>
      </c>
      <c r="DA130" s="2"/>
      <c r="DB130" s="2"/>
      <c r="DC130" s="2" t="s">
        <v>6</v>
      </c>
      <c r="DD130" s="2" t="s">
        <v>6</v>
      </c>
      <c r="DE130" s="2" t="s">
        <v>56</v>
      </c>
      <c r="DF130" s="2" t="s">
        <v>56</v>
      </c>
      <c r="DG130" s="2" t="s">
        <v>57</v>
      </c>
      <c r="DH130" s="2" t="s">
        <v>6</v>
      </c>
      <c r="DI130" s="2" t="s">
        <v>57</v>
      </c>
      <c r="DJ130" s="2" t="s">
        <v>56</v>
      </c>
      <c r="DK130" s="2" t="s">
        <v>6</v>
      </c>
      <c r="DL130" s="2" t="s">
        <v>6</v>
      </c>
      <c r="DM130" s="2" t="s">
        <v>6</v>
      </c>
      <c r="DN130" s="2">
        <v>0</v>
      </c>
      <c r="DO130" s="2">
        <v>0</v>
      </c>
      <c r="DP130" s="2">
        <v>1</v>
      </c>
      <c r="DQ130" s="2">
        <v>1</v>
      </c>
      <c r="DR130" s="2"/>
      <c r="DS130" s="2"/>
      <c r="DT130" s="2"/>
      <c r="DU130" s="2">
        <v>1005</v>
      </c>
      <c r="DV130" s="2" t="s">
        <v>20</v>
      </c>
      <c r="DW130" s="2" t="s">
        <v>20</v>
      </c>
      <c r="DX130" s="2">
        <v>100</v>
      </c>
      <c r="DY130" s="2"/>
      <c r="DZ130" s="2"/>
      <c r="EA130" s="2"/>
      <c r="EB130" s="2"/>
      <c r="EC130" s="2"/>
      <c r="ED130" s="2"/>
      <c r="EE130" s="2">
        <v>27029049</v>
      </c>
      <c r="EF130" s="2">
        <v>2</v>
      </c>
      <c r="EG130" s="2" t="s">
        <v>16</v>
      </c>
      <c r="EH130" s="2">
        <v>0</v>
      </c>
      <c r="EI130" s="2" t="s">
        <v>6</v>
      </c>
      <c r="EJ130" s="2">
        <v>1</v>
      </c>
      <c r="EK130" s="2">
        <v>15001</v>
      </c>
      <c r="EL130" s="2" t="s">
        <v>157</v>
      </c>
      <c r="EM130" s="2" t="s">
        <v>158</v>
      </c>
      <c r="EN130" s="2"/>
      <c r="EO130" s="2" t="s">
        <v>60</v>
      </c>
      <c r="EP130" s="2"/>
      <c r="EQ130" s="2">
        <v>0</v>
      </c>
      <c r="ER130" s="2">
        <v>1169.1400000000001</v>
      </c>
      <c r="ES130" s="2">
        <v>698.94</v>
      </c>
      <c r="ET130" s="2">
        <v>7.54</v>
      </c>
      <c r="EU130" s="2">
        <v>1.42</v>
      </c>
      <c r="EV130" s="2">
        <v>462.66</v>
      </c>
      <c r="EW130" s="2">
        <v>51.01</v>
      </c>
      <c r="EX130" s="2">
        <v>0.12</v>
      </c>
      <c r="EY130" s="2">
        <v>0</v>
      </c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  <c r="FP130" s="2"/>
      <c r="FQ130" s="2">
        <v>0</v>
      </c>
      <c r="FR130" s="2">
        <f t="shared" si="179"/>
        <v>0</v>
      </c>
      <c r="FS130" s="2">
        <v>0</v>
      </c>
      <c r="FT130" s="2" t="s">
        <v>49</v>
      </c>
      <c r="FU130" s="2" t="s">
        <v>50</v>
      </c>
      <c r="FV130" s="2"/>
      <c r="FW130" s="2"/>
      <c r="FX130" s="2">
        <v>94.5</v>
      </c>
      <c r="FY130" s="2">
        <v>46.75</v>
      </c>
      <c r="FZ130" s="2"/>
      <c r="GA130" s="2" t="s">
        <v>6</v>
      </c>
      <c r="GB130" s="2"/>
      <c r="GC130" s="2"/>
      <c r="GD130" s="2">
        <v>0</v>
      </c>
      <c r="GE130" s="2"/>
      <c r="GF130" s="2">
        <v>-708032410</v>
      </c>
      <c r="GG130" s="2">
        <v>2</v>
      </c>
      <c r="GH130" s="2">
        <v>1</v>
      </c>
      <c r="GI130" s="2">
        <v>-2</v>
      </c>
      <c r="GJ130" s="2">
        <v>0</v>
      </c>
      <c r="GK130" s="2">
        <f>ROUND(R130*(R12)/100,2)</f>
        <v>0</v>
      </c>
      <c r="GL130" s="2">
        <f t="shared" si="180"/>
        <v>0</v>
      </c>
      <c r="GM130" s="2">
        <f t="shared" si="181"/>
        <v>98.14</v>
      </c>
      <c r="GN130" s="2">
        <f t="shared" si="182"/>
        <v>98.14</v>
      </c>
      <c r="GO130" s="2">
        <f t="shared" si="183"/>
        <v>0</v>
      </c>
      <c r="GP130" s="2">
        <f t="shared" si="184"/>
        <v>0</v>
      </c>
      <c r="GQ130" s="2"/>
      <c r="GR130" s="2">
        <v>0</v>
      </c>
      <c r="GS130" s="2">
        <v>3</v>
      </c>
      <c r="GT130" s="2">
        <v>0</v>
      </c>
      <c r="GU130" s="2" t="s">
        <v>6</v>
      </c>
      <c r="GV130" s="2">
        <f t="shared" si="185"/>
        <v>0</v>
      </c>
      <c r="GW130" s="2">
        <v>1</v>
      </c>
      <c r="GX130" s="2">
        <f t="shared" si="186"/>
        <v>0</v>
      </c>
      <c r="GY130" s="2"/>
      <c r="GZ130" s="2"/>
      <c r="HA130" s="2">
        <v>0</v>
      </c>
      <c r="HB130" s="2">
        <v>0</v>
      </c>
      <c r="HC130" s="2"/>
      <c r="HD130" s="2"/>
      <c r="HE130" s="2"/>
      <c r="HF130" s="2"/>
      <c r="HG130" s="2"/>
      <c r="HH130" s="2"/>
      <c r="HI130" s="2"/>
      <c r="HJ130" s="2"/>
      <c r="HK130" s="2"/>
      <c r="HL130" s="2"/>
      <c r="HM130" s="2"/>
      <c r="HN130" s="2"/>
      <c r="HO130" s="2"/>
      <c r="HP130" s="2"/>
      <c r="HQ130" s="2"/>
      <c r="HR130" s="2"/>
      <c r="HS130" s="2"/>
      <c r="HT130" s="2"/>
      <c r="HU130" s="2"/>
      <c r="HV130" s="2"/>
      <c r="HW130" s="2"/>
      <c r="HX130" s="2"/>
      <c r="HY130" s="2"/>
      <c r="HZ130" s="2"/>
      <c r="IA130" s="2"/>
      <c r="IB130" s="2"/>
      <c r="IC130" s="2"/>
      <c r="ID130" s="2"/>
      <c r="IE130" s="2"/>
      <c r="IF130" s="2"/>
      <c r="IG130" s="2"/>
      <c r="IH130" s="2"/>
      <c r="II130" s="2"/>
      <c r="IJ130" s="2"/>
      <c r="IK130" s="2">
        <v>0</v>
      </c>
      <c r="IL130" s="2"/>
      <c r="IM130" s="2"/>
      <c r="IN130" s="2"/>
      <c r="IO130" s="2"/>
      <c r="IP130" s="2"/>
      <c r="IQ130" s="2"/>
      <c r="IR130" s="2"/>
      <c r="IS130" s="2"/>
      <c r="IT130" s="2"/>
      <c r="IU130" s="2"/>
    </row>
    <row r="131" spans="1:255" x14ac:dyDescent="0.2">
      <c r="A131">
        <v>17</v>
      </c>
      <c r="B131">
        <v>1</v>
      </c>
      <c r="C131">
        <f>ROW(SmtRes!A338)</f>
        <v>338</v>
      </c>
      <c r="D131">
        <f>ROW(EtalonRes!A340)</f>
        <v>340</v>
      </c>
      <c r="E131" t="s">
        <v>230</v>
      </c>
      <c r="F131" t="s">
        <v>231</v>
      </c>
      <c r="G131" t="s">
        <v>232</v>
      </c>
      <c r="H131" t="s">
        <v>20</v>
      </c>
      <c r="I131">
        <f>ROUND(4/100,9)</f>
        <v>0.04</v>
      </c>
      <c r="J131">
        <v>0</v>
      </c>
      <c r="O131">
        <f t="shared" si="154"/>
        <v>57.2</v>
      </c>
      <c r="P131">
        <f t="shared" si="155"/>
        <v>27.96</v>
      </c>
      <c r="Q131">
        <f t="shared" si="156"/>
        <v>0.51</v>
      </c>
      <c r="R131">
        <f t="shared" si="157"/>
        <v>0.1</v>
      </c>
      <c r="S131">
        <f t="shared" si="158"/>
        <v>28.73</v>
      </c>
      <c r="T131">
        <f t="shared" si="159"/>
        <v>0</v>
      </c>
      <c r="U131">
        <f t="shared" si="160"/>
        <v>3.1677210000000002</v>
      </c>
      <c r="V131">
        <f t="shared" si="161"/>
        <v>8.1000000000000013E-3</v>
      </c>
      <c r="W131">
        <f t="shared" si="162"/>
        <v>0</v>
      </c>
      <c r="X131">
        <f t="shared" si="163"/>
        <v>27.39</v>
      </c>
      <c r="Y131">
        <f t="shared" si="164"/>
        <v>13.55</v>
      </c>
      <c r="AA131">
        <v>27703388</v>
      </c>
      <c r="AB131">
        <f t="shared" si="165"/>
        <v>1429.9434000000001</v>
      </c>
      <c r="AC131">
        <f t="shared" si="147"/>
        <v>698.94</v>
      </c>
      <c r="AD131">
        <f>ROUND((((((ET131*1.25)*1.35))-(((EU131*1.25)*1.35)))+AE131),6)</f>
        <v>12.723750000000001</v>
      </c>
      <c r="AE131">
        <f>ROUND((((EU131*1.25)*1.35)),6)</f>
        <v>2.3962500000000002</v>
      </c>
      <c r="AF131">
        <f>ROUND((((EV131*1.15)*1.35)),6)</f>
        <v>718.27964999999995</v>
      </c>
      <c r="AG131">
        <f t="shared" si="166"/>
        <v>0</v>
      </c>
      <c r="AH131">
        <f>(((EW131*1.15)*1.35))</f>
        <v>79.193025000000006</v>
      </c>
      <c r="AI131">
        <f>(((EX131*1.25)*1.35))</f>
        <v>0.20250000000000001</v>
      </c>
      <c r="AJ131">
        <f t="shared" si="167"/>
        <v>0</v>
      </c>
      <c r="AK131">
        <v>1169.1400000000001</v>
      </c>
      <c r="AL131">
        <v>698.94</v>
      </c>
      <c r="AM131">
        <v>7.54</v>
      </c>
      <c r="AN131">
        <v>1.42</v>
      </c>
      <c r="AO131">
        <v>462.66</v>
      </c>
      <c r="AP131">
        <v>0</v>
      </c>
      <c r="AQ131">
        <v>51.01</v>
      </c>
      <c r="AR131">
        <v>0.12</v>
      </c>
      <c r="AS131">
        <v>0</v>
      </c>
      <c r="AT131">
        <v>95</v>
      </c>
      <c r="AU131">
        <v>47</v>
      </c>
      <c r="AV131">
        <v>1</v>
      </c>
      <c r="AW131">
        <v>1</v>
      </c>
      <c r="AZ131">
        <v>1</v>
      </c>
      <c r="BA131">
        <v>1</v>
      </c>
      <c r="BB131">
        <v>1</v>
      </c>
      <c r="BC131">
        <v>1</v>
      </c>
      <c r="BD131" t="s">
        <v>6</v>
      </c>
      <c r="BE131" t="s">
        <v>6</v>
      </c>
      <c r="BF131" t="s">
        <v>6</v>
      </c>
      <c r="BG131" t="s">
        <v>6</v>
      </c>
      <c r="BH131">
        <v>0</v>
      </c>
      <c r="BI131">
        <v>1</v>
      </c>
      <c r="BJ131" t="s">
        <v>233</v>
      </c>
      <c r="BM131">
        <v>15001</v>
      </c>
      <c r="BN131">
        <v>0</v>
      </c>
      <c r="BO131" t="s">
        <v>6</v>
      </c>
      <c r="BP131">
        <v>0</v>
      </c>
      <c r="BQ131">
        <v>2</v>
      </c>
      <c r="BR131">
        <v>0</v>
      </c>
      <c r="BS131">
        <v>1</v>
      </c>
      <c r="BT131">
        <v>1</v>
      </c>
      <c r="BU131">
        <v>1</v>
      </c>
      <c r="BV131">
        <v>1</v>
      </c>
      <c r="BW131">
        <v>1</v>
      </c>
      <c r="BX131">
        <v>1</v>
      </c>
      <c r="BY131" t="s">
        <v>6</v>
      </c>
      <c r="BZ131">
        <v>105</v>
      </c>
      <c r="CA131">
        <v>55</v>
      </c>
      <c r="CF131">
        <v>0</v>
      </c>
      <c r="CG131">
        <v>0</v>
      </c>
      <c r="CM131">
        <v>0</v>
      </c>
      <c r="CN131" t="s">
        <v>705</v>
      </c>
      <c r="CO131">
        <v>0</v>
      </c>
      <c r="CP131">
        <f t="shared" si="168"/>
        <v>57.2</v>
      </c>
      <c r="CQ131">
        <f t="shared" si="169"/>
        <v>698.94</v>
      </c>
      <c r="CR131">
        <f t="shared" si="170"/>
        <v>12.723750000000001</v>
      </c>
      <c r="CS131">
        <f t="shared" si="171"/>
        <v>2.3962500000000002</v>
      </c>
      <c r="CT131">
        <f t="shared" si="172"/>
        <v>718.27964999999995</v>
      </c>
      <c r="CU131">
        <f t="shared" si="173"/>
        <v>0</v>
      </c>
      <c r="CV131">
        <f t="shared" si="174"/>
        <v>79.193025000000006</v>
      </c>
      <c r="CW131">
        <f t="shared" si="175"/>
        <v>0.20250000000000001</v>
      </c>
      <c r="CX131">
        <f t="shared" si="176"/>
        <v>0</v>
      </c>
      <c r="CY131">
        <f t="shared" si="177"/>
        <v>27.388500000000004</v>
      </c>
      <c r="CZ131">
        <f t="shared" si="178"/>
        <v>13.5501</v>
      </c>
      <c r="DC131" t="s">
        <v>6</v>
      </c>
      <c r="DD131" t="s">
        <v>6</v>
      </c>
      <c r="DE131" t="s">
        <v>56</v>
      </c>
      <c r="DF131" t="s">
        <v>56</v>
      </c>
      <c r="DG131" t="s">
        <v>57</v>
      </c>
      <c r="DH131" t="s">
        <v>6</v>
      </c>
      <c r="DI131" t="s">
        <v>57</v>
      </c>
      <c r="DJ131" t="s">
        <v>56</v>
      </c>
      <c r="DK131" t="s">
        <v>6</v>
      </c>
      <c r="DL131" t="s">
        <v>6</v>
      </c>
      <c r="DM131" t="s">
        <v>6</v>
      </c>
      <c r="DN131">
        <v>0</v>
      </c>
      <c r="DO131">
        <v>0</v>
      </c>
      <c r="DP131">
        <v>1</v>
      </c>
      <c r="DQ131">
        <v>1</v>
      </c>
      <c r="DU131">
        <v>1005</v>
      </c>
      <c r="DV131" t="s">
        <v>20</v>
      </c>
      <c r="DW131" t="s">
        <v>20</v>
      </c>
      <c r="DX131">
        <v>100</v>
      </c>
      <c r="EE131">
        <v>27029049</v>
      </c>
      <c r="EF131">
        <v>2</v>
      </c>
      <c r="EG131" t="s">
        <v>16</v>
      </c>
      <c r="EH131">
        <v>0</v>
      </c>
      <c r="EI131" t="s">
        <v>6</v>
      </c>
      <c r="EJ131">
        <v>1</v>
      </c>
      <c r="EK131">
        <v>15001</v>
      </c>
      <c r="EL131" t="s">
        <v>157</v>
      </c>
      <c r="EM131" t="s">
        <v>158</v>
      </c>
      <c r="EO131" t="s">
        <v>60</v>
      </c>
      <c r="EQ131">
        <v>0</v>
      </c>
      <c r="ER131">
        <v>1169.1400000000001</v>
      </c>
      <c r="ES131">
        <v>698.94</v>
      </c>
      <c r="ET131">
        <v>7.54</v>
      </c>
      <c r="EU131">
        <v>1.42</v>
      </c>
      <c r="EV131">
        <v>462.66</v>
      </c>
      <c r="EW131">
        <v>51.01</v>
      </c>
      <c r="EX131">
        <v>0.12</v>
      </c>
      <c r="EY131">
        <v>0</v>
      </c>
      <c r="FQ131">
        <v>0</v>
      </c>
      <c r="FR131">
        <f t="shared" si="179"/>
        <v>0</v>
      </c>
      <c r="FS131">
        <v>0</v>
      </c>
      <c r="FT131" t="s">
        <v>49</v>
      </c>
      <c r="FU131" t="s">
        <v>50</v>
      </c>
      <c r="FX131">
        <v>94.5</v>
      </c>
      <c r="FY131">
        <v>46.75</v>
      </c>
      <c r="GA131" t="s">
        <v>6</v>
      </c>
      <c r="GD131">
        <v>0</v>
      </c>
      <c r="GF131">
        <v>-708032410</v>
      </c>
      <c r="GG131">
        <v>1</v>
      </c>
      <c r="GH131">
        <v>1</v>
      </c>
      <c r="GI131">
        <v>-2</v>
      </c>
      <c r="GJ131">
        <v>0</v>
      </c>
      <c r="GK131">
        <f>ROUND(R131*(S12)/100,2)</f>
        <v>0</v>
      </c>
      <c r="GL131">
        <f t="shared" si="180"/>
        <v>0</v>
      </c>
      <c r="GM131">
        <f t="shared" si="181"/>
        <v>98.14</v>
      </c>
      <c r="GN131">
        <f t="shared" si="182"/>
        <v>98.14</v>
      </c>
      <c r="GO131">
        <f t="shared" si="183"/>
        <v>0</v>
      </c>
      <c r="GP131">
        <f t="shared" si="184"/>
        <v>0</v>
      </c>
      <c r="GR131">
        <v>0</v>
      </c>
      <c r="GS131">
        <v>3</v>
      </c>
      <c r="GT131">
        <v>0</v>
      </c>
      <c r="GU131" t="s">
        <v>6</v>
      </c>
      <c r="GV131">
        <f t="shared" si="185"/>
        <v>0</v>
      </c>
      <c r="GW131">
        <v>1</v>
      </c>
      <c r="GX131">
        <f t="shared" si="186"/>
        <v>0</v>
      </c>
      <c r="HA131">
        <v>0</v>
      </c>
      <c r="HB131">
        <v>0</v>
      </c>
      <c r="IK131">
        <v>0</v>
      </c>
    </row>
    <row r="132" spans="1:255" x14ac:dyDescent="0.2">
      <c r="A132" s="2">
        <v>18</v>
      </c>
      <c r="B132" s="2">
        <v>1</v>
      </c>
      <c r="C132" s="2">
        <v>325</v>
      </c>
      <c r="D132" s="2"/>
      <c r="E132" s="2" t="s">
        <v>234</v>
      </c>
      <c r="F132" s="2" t="s">
        <v>235</v>
      </c>
      <c r="G132" s="2" t="s">
        <v>236</v>
      </c>
      <c r="H132" s="2" t="s">
        <v>30</v>
      </c>
      <c r="I132" s="2">
        <f>I130*J132</f>
        <v>7.3499999999999998E-4</v>
      </c>
      <c r="J132" s="2">
        <v>1.8374999999999999E-2</v>
      </c>
      <c r="K132" s="2"/>
      <c r="L132" s="2"/>
      <c r="M132" s="2"/>
      <c r="N132" s="2"/>
      <c r="O132" s="2">
        <f t="shared" si="154"/>
        <v>31.24</v>
      </c>
      <c r="P132" s="2">
        <f t="shared" si="155"/>
        <v>31.24</v>
      </c>
      <c r="Q132" s="2">
        <f t="shared" si="156"/>
        <v>0</v>
      </c>
      <c r="R132" s="2">
        <f t="shared" si="157"/>
        <v>0</v>
      </c>
      <c r="S132" s="2">
        <f t="shared" si="158"/>
        <v>0</v>
      </c>
      <c r="T132" s="2">
        <f t="shared" si="159"/>
        <v>0</v>
      </c>
      <c r="U132" s="2">
        <f t="shared" si="160"/>
        <v>0</v>
      </c>
      <c r="V132" s="2">
        <f t="shared" si="161"/>
        <v>0</v>
      </c>
      <c r="W132" s="2">
        <f t="shared" si="162"/>
        <v>0</v>
      </c>
      <c r="X132" s="2">
        <f t="shared" si="163"/>
        <v>0</v>
      </c>
      <c r="Y132" s="2">
        <f t="shared" si="164"/>
        <v>0</v>
      </c>
      <c r="Z132" s="2"/>
      <c r="AA132" s="2">
        <v>27703374</v>
      </c>
      <c r="AB132" s="2">
        <f t="shared" si="165"/>
        <v>42508.19</v>
      </c>
      <c r="AC132" s="2">
        <f t="shared" si="147"/>
        <v>42508.19</v>
      </c>
      <c r="AD132" s="2">
        <f>ROUND((((ET132)-(EU132))+AE132),6)</f>
        <v>0</v>
      </c>
      <c r="AE132" s="2">
        <f>ROUND((EU132),6)</f>
        <v>0</v>
      </c>
      <c r="AF132" s="2">
        <f>ROUND((EV132),6)</f>
        <v>0</v>
      </c>
      <c r="AG132" s="2">
        <f t="shared" si="166"/>
        <v>0</v>
      </c>
      <c r="AH132" s="2">
        <f>(EW132)</f>
        <v>0</v>
      </c>
      <c r="AI132" s="2">
        <f>(EX132)</f>
        <v>0</v>
      </c>
      <c r="AJ132" s="2">
        <f t="shared" si="167"/>
        <v>0</v>
      </c>
      <c r="AK132" s="2">
        <v>42508.19</v>
      </c>
      <c r="AL132" s="2">
        <v>42508.19</v>
      </c>
      <c r="AM132" s="2">
        <v>0</v>
      </c>
      <c r="AN132" s="2">
        <v>0</v>
      </c>
      <c r="AO132" s="2">
        <v>0</v>
      </c>
      <c r="AP132" s="2">
        <v>0</v>
      </c>
      <c r="AQ132" s="2">
        <v>0</v>
      </c>
      <c r="AR132" s="2">
        <v>0</v>
      </c>
      <c r="AS132" s="2">
        <v>0</v>
      </c>
      <c r="AT132" s="2">
        <v>95</v>
      </c>
      <c r="AU132" s="2">
        <v>47</v>
      </c>
      <c r="AV132" s="2">
        <v>1</v>
      </c>
      <c r="AW132" s="2">
        <v>1</v>
      </c>
      <c r="AX132" s="2"/>
      <c r="AY132" s="2"/>
      <c r="AZ132" s="2">
        <v>1</v>
      </c>
      <c r="BA132" s="2">
        <v>1</v>
      </c>
      <c r="BB132" s="2">
        <v>1</v>
      </c>
      <c r="BC132" s="2">
        <v>1</v>
      </c>
      <c r="BD132" s="2" t="s">
        <v>6</v>
      </c>
      <c r="BE132" s="2" t="s">
        <v>6</v>
      </c>
      <c r="BF132" s="2" t="s">
        <v>6</v>
      </c>
      <c r="BG132" s="2" t="s">
        <v>6</v>
      </c>
      <c r="BH132" s="2">
        <v>3</v>
      </c>
      <c r="BI132" s="2">
        <v>1</v>
      </c>
      <c r="BJ132" s="2" t="s">
        <v>237</v>
      </c>
      <c r="BK132" s="2"/>
      <c r="BL132" s="2"/>
      <c r="BM132" s="2">
        <v>15001</v>
      </c>
      <c r="BN132" s="2">
        <v>0</v>
      </c>
      <c r="BO132" s="2" t="s">
        <v>6</v>
      </c>
      <c r="BP132" s="2">
        <v>0</v>
      </c>
      <c r="BQ132" s="2">
        <v>2</v>
      </c>
      <c r="BR132" s="2">
        <v>0</v>
      </c>
      <c r="BS132" s="2">
        <v>1</v>
      </c>
      <c r="BT132" s="2">
        <v>1</v>
      </c>
      <c r="BU132" s="2">
        <v>1</v>
      </c>
      <c r="BV132" s="2">
        <v>1</v>
      </c>
      <c r="BW132" s="2">
        <v>1</v>
      </c>
      <c r="BX132" s="2">
        <v>1</v>
      </c>
      <c r="BY132" s="2" t="s">
        <v>6</v>
      </c>
      <c r="BZ132" s="2">
        <v>105</v>
      </c>
      <c r="CA132" s="2">
        <v>55</v>
      </c>
      <c r="CB132" s="2"/>
      <c r="CC132" s="2"/>
      <c r="CD132" s="2"/>
      <c r="CE132" s="2"/>
      <c r="CF132" s="2">
        <v>0</v>
      </c>
      <c r="CG132" s="2">
        <v>0</v>
      </c>
      <c r="CH132" s="2"/>
      <c r="CI132" s="2"/>
      <c r="CJ132" s="2"/>
      <c r="CK132" s="2"/>
      <c r="CL132" s="2"/>
      <c r="CM132" s="2">
        <v>0</v>
      </c>
      <c r="CN132" s="2" t="s">
        <v>6</v>
      </c>
      <c r="CO132" s="2">
        <v>0</v>
      </c>
      <c r="CP132" s="2">
        <f t="shared" si="168"/>
        <v>31.24</v>
      </c>
      <c r="CQ132" s="2">
        <f t="shared" si="169"/>
        <v>42508.19</v>
      </c>
      <c r="CR132" s="2">
        <f t="shared" si="170"/>
        <v>0</v>
      </c>
      <c r="CS132" s="2">
        <f t="shared" si="171"/>
        <v>0</v>
      </c>
      <c r="CT132" s="2">
        <f t="shared" si="172"/>
        <v>0</v>
      </c>
      <c r="CU132" s="2">
        <f t="shared" si="173"/>
        <v>0</v>
      </c>
      <c r="CV132" s="2">
        <f t="shared" si="174"/>
        <v>0</v>
      </c>
      <c r="CW132" s="2">
        <f t="shared" si="175"/>
        <v>0</v>
      </c>
      <c r="CX132" s="2">
        <f t="shared" si="176"/>
        <v>0</v>
      </c>
      <c r="CY132" s="2">
        <f t="shared" si="177"/>
        <v>0</v>
      </c>
      <c r="CZ132" s="2">
        <f t="shared" si="178"/>
        <v>0</v>
      </c>
      <c r="DA132" s="2"/>
      <c r="DB132" s="2"/>
      <c r="DC132" s="2" t="s">
        <v>6</v>
      </c>
      <c r="DD132" s="2" t="s">
        <v>6</v>
      </c>
      <c r="DE132" s="2" t="s">
        <v>6</v>
      </c>
      <c r="DF132" s="2" t="s">
        <v>6</v>
      </c>
      <c r="DG132" s="2" t="s">
        <v>6</v>
      </c>
      <c r="DH132" s="2" t="s">
        <v>6</v>
      </c>
      <c r="DI132" s="2" t="s">
        <v>6</v>
      </c>
      <c r="DJ132" s="2" t="s">
        <v>6</v>
      </c>
      <c r="DK132" s="2" t="s">
        <v>6</v>
      </c>
      <c r="DL132" s="2" t="s">
        <v>6</v>
      </c>
      <c r="DM132" s="2" t="s">
        <v>6</v>
      </c>
      <c r="DN132" s="2">
        <v>0</v>
      </c>
      <c r="DO132" s="2">
        <v>0</v>
      </c>
      <c r="DP132" s="2">
        <v>1</v>
      </c>
      <c r="DQ132" s="2">
        <v>1</v>
      </c>
      <c r="DR132" s="2"/>
      <c r="DS132" s="2"/>
      <c r="DT132" s="2"/>
      <c r="DU132" s="2">
        <v>1009</v>
      </c>
      <c r="DV132" s="2" t="s">
        <v>30</v>
      </c>
      <c r="DW132" s="2" t="s">
        <v>30</v>
      </c>
      <c r="DX132" s="2">
        <v>1000</v>
      </c>
      <c r="DY132" s="2"/>
      <c r="DZ132" s="2"/>
      <c r="EA132" s="2"/>
      <c r="EB132" s="2"/>
      <c r="EC132" s="2"/>
      <c r="ED132" s="2"/>
      <c r="EE132" s="2">
        <v>27029049</v>
      </c>
      <c r="EF132" s="2">
        <v>2</v>
      </c>
      <c r="EG132" s="2" t="s">
        <v>16</v>
      </c>
      <c r="EH132" s="2">
        <v>0</v>
      </c>
      <c r="EI132" s="2" t="s">
        <v>6</v>
      </c>
      <c r="EJ132" s="2">
        <v>1</v>
      </c>
      <c r="EK132" s="2">
        <v>15001</v>
      </c>
      <c r="EL132" s="2" t="s">
        <v>157</v>
      </c>
      <c r="EM132" s="2" t="s">
        <v>158</v>
      </c>
      <c r="EN132" s="2"/>
      <c r="EO132" s="2" t="s">
        <v>6</v>
      </c>
      <c r="EP132" s="2"/>
      <c r="EQ132" s="2">
        <v>0</v>
      </c>
      <c r="ER132" s="2">
        <v>42508.19</v>
      </c>
      <c r="ES132" s="2">
        <v>42508.19</v>
      </c>
      <c r="ET132" s="2">
        <v>0</v>
      </c>
      <c r="EU132" s="2">
        <v>0</v>
      </c>
      <c r="EV132" s="2">
        <v>0</v>
      </c>
      <c r="EW132" s="2">
        <v>0</v>
      </c>
      <c r="EX132" s="2">
        <v>0</v>
      </c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  <c r="FP132" s="2"/>
      <c r="FQ132" s="2">
        <v>0</v>
      </c>
      <c r="FR132" s="2">
        <f t="shared" si="179"/>
        <v>0</v>
      </c>
      <c r="FS132" s="2">
        <v>0</v>
      </c>
      <c r="FT132" s="2" t="s">
        <v>49</v>
      </c>
      <c r="FU132" s="2" t="s">
        <v>50</v>
      </c>
      <c r="FV132" s="2"/>
      <c r="FW132" s="2"/>
      <c r="FX132" s="2">
        <v>94.5</v>
      </c>
      <c r="FY132" s="2">
        <v>46.75</v>
      </c>
      <c r="FZ132" s="2"/>
      <c r="GA132" s="2" t="s">
        <v>6</v>
      </c>
      <c r="GB132" s="2"/>
      <c r="GC132" s="2"/>
      <c r="GD132" s="2">
        <v>0</v>
      </c>
      <c r="GE132" s="2"/>
      <c r="GF132" s="2">
        <v>-777870615</v>
      </c>
      <c r="GG132" s="2">
        <v>2</v>
      </c>
      <c r="GH132" s="2">
        <v>1</v>
      </c>
      <c r="GI132" s="2">
        <v>-2</v>
      </c>
      <c r="GJ132" s="2">
        <v>0</v>
      </c>
      <c r="GK132" s="2">
        <f>ROUND(R132*(R12)/100,2)</f>
        <v>0</v>
      </c>
      <c r="GL132" s="2">
        <f t="shared" si="180"/>
        <v>0</v>
      </c>
      <c r="GM132" s="2">
        <f t="shared" si="181"/>
        <v>31.24</v>
      </c>
      <c r="GN132" s="2">
        <f t="shared" si="182"/>
        <v>31.24</v>
      </c>
      <c r="GO132" s="2">
        <f t="shared" si="183"/>
        <v>0</v>
      </c>
      <c r="GP132" s="2">
        <f t="shared" si="184"/>
        <v>0</v>
      </c>
      <c r="GQ132" s="2"/>
      <c r="GR132" s="2">
        <v>0</v>
      </c>
      <c r="GS132" s="2">
        <v>3</v>
      </c>
      <c r="GT132" s="2">
        <v>0</v>
      </c>
      <c r="GU132" s="2" t="s">
        <v>6</v>
      </c>
      <c r="GV132" s="2">
        <f t="shared" si="185"/>
        <v>0</v>
      </c>
      <c r="GW132" s="2">
        <v>1</v>
      </c>
      <c r="GX132" s="2">
        <f t="shared" si="186"/>
        <v>0</v>
      </c>
      <c r="GY132" s="2"/>
      <c r="GZ132" s="2"/>
      <c r="HA132" s="2">
        <v>0</v>
      </c>
      <c r="HB132" s="2">
        <v>0</v>
      </c>
      <c r="HC132" s="2"/>
      <c r="HD132" s="2"/>
      <c r="HE132" s="2"/>
      <c r="HF132" s="2"/>
      <c r="HG132" s="2"/>
      <c r="HH132" s="2"/>
      <c r="HI132" s="2"/>
      <c r="HJ132" s="2"/>
      <c r="HK132" s="2"/>
      <c r="HL132" s="2"/>
      <c r="HM132" s="2"/>
      <c r="HN132" s="2"/>
      <c r="HO132" s="2"/>
      <c r="HP132" s="2"/>
      <c r="HQ132" s="2"/>
      <c r="HR132" s="2"/>
      <c r="HS132" s="2"/>
      <c r="HT132" s="2"/>
      <c r="HU132" s="2"/>
      <c r="HV132" s="2"/>
      <c r="HW132" s="2"/>
      <c r="HX132" s="2"/>
      <c r="HY132" s="2"/>
      <c r="HZ132" s="2"/>
      <c r="IA132" s="2"/>
      <c r="IB132" s="2"/>
      <c r="IC132" s="2"/>
      <c r="ID132" s="2"/>
      <c r="IE132" s="2"/>
      <c r="IF132" s="2"/>
      <c r="IG132" s="2"/>
      <c r="IH132" s="2"/>
      <c r="II132" s="2"/>
      <c r="IJ132" s="2"/>
      <c r="IK132" s="2">
        <v>0</v>
      </c>
      <c r="IL132" s="2"/>
      <c r="IM132" s="2"/>
      <c r="IN132" s="2"/>
      <c r="IO132" s="2"/>
      <c r="IP132" s="2"/>
      <c r="IQ132" s="2"/>
      <c r="IR132" s="2"/>
      <c r="IS132" s="2"/>
      <c r="IT132" s="2"/>
      <c r="IU132" s="2"/>
    </row>
    <row r="133" spans="1:255" x14ac:dyDescent="0.2">
      <c r="A133">
        <v>18</v>
      </c>
      <c r="B133">
        <v>1</v>
      </c>
      <c r="C133">
        <v>336</v>
      </c>
      <c r="E133" t="s">
        <v>234</v>
      </c>
      <c r="F133" t="s">
        <v>235</v>
      </c>
      <c r="G133" t="s">
        <v>236</v>
      </c>
      <c r="H133" t="s">
        <v>30</v>
      </c>
      <c r="I133">
        <f>I131*J133</f>
        <v>7.3499999999999998E-4</v>
      </c>
      <c r="J133">
        <v>1.8374999999999999E-2</v>
      </c>
      <c r="O133">
        <f t="shared" si="154"/>
        <v>31.24</v>
      </c>
      <c r="P133">
        <f t="shared" si="155"/>
        <v>31.24</v>
      </c>
      <c r="Q133">
        <f t="shared" si="156"/>
        <v>0</v>
      </c>
      <c r="R133">
        <f t="shared" si="157"/>
        <v>0</v>
      </c>
      <c r="S133">
        <f t="shared" si="158"/>
        <v>0</v>
      </c>
      <c r="T133">
        <f t="shared" si="159"/>
        <v>0</v>
      </c>
      <c r="U133">
        <f t="shared" si="160"/>
        <v>0</v>
      </c>
      <c r="V133">
        <f t="shared" si="161"/>
        <v>0</v>
      </c>
      <c r="W133">
        <f t="shared" si="162"/>
        <v>0</v>
      </c>
      <c r="X133">
        <f t="shared" si="163"/>
        <v>0</v>
      </c>
      <c r="Y133">
        <f t="shared" si="164"/>
        <v>0</v>
      </c>
      <c r="AA133">
        <v>27703388</v>
      </c>
      <c r="AB133">
        <f t="shared" si="165"/>
        <v>42508.19</v>
      </c>
      <c r="AC133">
        <f t="shared" si="147"/>
        <v>42508.19</v>
      </c>
      <c r="AD133">
        <f>ROUND((((ET133)-(EU133))+AE133),6)</f>
        <v>0</v>
      </c>
      <c r="AE133">
        <f>ROUND((EU133),6)</f>
        <v>0</v>
      </c>
      <c r="AF133">
        <f>ROUND((EV133),6)</f>
        <v>0</v>
      </c>
      <c r="AG133">
        <f t="shared" si="166"/>
        <v>0</v>
      </c>
      <c r="AH133">
        <f>(EW133)</f>
        <v>0</v>
      </c>
      <c r="AI133">
        <f>(EX133)</f>
        <v>0</v>
      </c>
      <c r="AJ133">
        <f t="shared" si="167"/>
        <v>0</v>
      </c>
      <c r="AK133">
        <v>42508.19</v>
      </c>
      <c r="AL133">
        <v>42508.19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95</v>
      </c>
      <c r="AU133">
        <v>47</v>
      </c>
      <c r="AV133">
        <v>1</v>
      </c>
      <c r="AW133">
        <v>1</v>
      </c>
      <c r="AZ133">
        <v>1</v>
      </c>
      <c r="BA133">
        <v>1</v>
      </c>
      <c r="BB133">
        <v>1</v>
      </c>
      <c r="BC133">
        <v>1</v>
      </c>
      <c r="BD133" t="s">
        <v>6</v>
      </c>
      <c r="BE133" t="s">
        <v>6</v>
      </c>
      <c r="BF133" t="s">
        <v>6</v>
      </c>
      <c r="BG133" t="s">
        <v>6</v>
      </c>
      <c r="BH133">
        <v>3</v>
      </c>
      <c r="BI133">
        <v>1</v>
      </c>
      <c r="BJ133" t="s">
        <v>237</v>
      </c>
      <c r="BM133">
        <v>15001</v>
      </c>
      <c r="BN133">
        <v>0</v>
      </c>
      <c r="BO133" t="s">
        <v>6</v>
      </c>
      <c r="BP133">
        <v>0</v>
      </c>
      <c r="BQ133">
        <v>2</v>
      </c>
      <c r="BR133">
        <v>0</v>
      </c>
      <c r="BS133">
        <v>1</v>
      </c>
      <c r="BT133">
        <v>1</v>
      </c>
      <c r="BU133">
        <v>1</v>
      </c>
      <c r="BV133">
        <v>1</v>
      </c>
      <c r="BW133">
        <v>1</v>
      </c>
      <c r="BX133">
        <v>1</v>
      </c>
      <c r="BY133" t="s">
        <v>6</v>
      </c>
      <c r="BZ133">
        <v>105</v>
      </c>
      <c r="CA133">
        <v>55</v>
      </c>
      <c r="CF133">
        <v>0</v>
      </c>
      <c r="CG133">
        <v>0</v>
      </c>
      <c r="CM133">
        <v>0</v>
      </c>
      <c r="CN133" t="s">
        <v>6</v>
      </c>
      <c r="CO133">
        <v>0</v>
      </c>
      <c r="CP133">
        <f t="shared" si="168"/>
        <v>31.24</v>
      </c>
      <c r="CQ133">
        <f t="shared" si="169"/>
        <v>42508.19</v>
      </c>
      <c r="CR133">
        <f t="shared" si="170"/>
        <v>0</v>
      </c>
      <c r="CS133">
        <f t="shared" si="171"/>
        <v>0</v>
      </c>
      <c r="CT133">
        <f t="shared" si="172"/>
        <v>0</v>
      </c>
      <c r="CU133">
        <f t="shared" si="173"/>
        <v>0</v>
      </c>
      <c r="CV133">
        <f t="shared" si="174"/>
        <v>0</v>
      </c>
      <c r="CW133">
        <f t="shared" si="175"/>
        <v>0</v>
      </c>
      <c r="CX133">
        <f t="shared" si="176"/>
        <v>0</v>
      </c>
      <c r="CY133">
        <f t="shared" si="177"/>
        <v>0</v>
      </c>
      <c r="CZ133">
        <f t="shared" si="178"/>
        <v>0</v>
      </c>
      <c r="DC133" t="s">
        <v>6</v>
      </c>
      <c r="DD133" t="s">
        <v>6</v>
      </c>
      <c r="DE133" t="s">
        <v>6</v>
      </c>
      <c r="DF133" t="s">
        <v>6</v>
      </c>
      <c r="DG133" t="s">
        <v>6</v>
      </c>
      <c r="DH133" t="s">
        <v>6</v>
      </c>
      <c r="DI133" t="s">
        <v>6</v>
      </c>
      <c r="DJ133" t="s">
        <v>6</v>
      </c>
      <c r="DK133" t="s">
        <v>6</v>
      </c>
      <c r="DL133" t="s">
        <v>6</v>
      </c>
      <c r="DM133" t="s">
        <v>6</v>
      </c>
      <c r="DN133">
        <v>0</v>
      </c>
      <c r="DO133">
        <v>0</v>
      </c>
      <c r="DP133">
        <v>1</v>
      </c>
      <c r="DQ133">
        <v>1</v>
      </c>
      <c r="DU133">
        <v>1009</v>
      </c>
      <c r="DV133" t="s">
        <v>30</v>
      </c>
      <c r="DW133" t="s">
        <v>30</v>
      </c>
      <c r="DX133">
        <v>1000</v>
      </c>
      <c r="EE133">
        <v>27029049</v>
      </c>
      <c r="EF133">
        <v>2</v>
      </c>
      <c r="EG133" t="s">
        <v>16</v>
      </c>
      <c r="EH133">
        <v>0</v>
      </c>
      <c r="EI133" t="s">
        <v>6</v>
      </c>
      <c r="EJ133">
        <v>1</v>
      </c>
      <c r="EK133">
        <v>15001</v>
      </c>
      <c r="EL133" t="s">
        <v>157</v>
      </c>
      <c r="EM133" t="s">
        <v>158</v>
      </c>
      <c r="EO133" t="s">
        <v>6</v>
      </c>
      <c r="EQ133">
        <v>0</v>
      </c>
      <c r="ER133">
        <v>42508.19</v>
      </c>
      <c r="ES133">
        <v>42508.19</v>
      </c>
      <c r="ET133">
        <v>0</v>
      </c>
      <c r="EU133">
        <v>0</v>
      </c>
      <c r="EV133">
        <v>0</v>
      </c>
      <c r="EW133">
        <v>0</v>
      </c>
      <c r="EX133">
        <v>0</v>
      </c>
      <c r="FQ133">
        <v>0</v>
      </c>
      <c r="FR133">
        <f t="shared" si="179"/>
        <v>0</v>
      </c>
      <c r="FS133">
        <v>0</v>
      </c>
      <c r="FT133" t="s">
        <v>49</v>
      </c>
      <c r="FU133" t="s">
        <v>50</v>
      </c>
      <c r="FX133">
        <v>94.5</v>
      </c>
      <c r="FY133">
        <v>46.75</v>
      </c>
      <c r="GA133" t="s">
        <v>6</v>
      </c>
      <c r="GD133">
        <v>0</v>
      </c>
      <c r="GF133">
        <v>-777870615</v>
      </c>
      <c r="GG133">
        <v>1</v>
      </c>
      <c r="GH133">
        <v>1</v>
      </c>
      <c r="GI133">
        <v>-2</v>
      </c>
      <c r="GJ133">
        <v>0</v>
      </c>
      <c r="GK133">
        <f>ROUND(R133*(S12)/100,2)</f>
        <v>0</v>
      </c>
      <c r="GL133">
        <f t="shared" si="180"/>
        <v>0</v>
      </c>
      <c r="GM133">
        <f t="shared" si="181"/>
        <v>31.24</v>
      </c>
      <c r="GN133">
        <f t="shared" si="182"/>
        <v>31.24</v>
      </c>
      <c r="GO133">
        <f t="shared" si="183"/>
        <v>0</v>
      </c>
      <c r="GP133">
        <f t="shared" si="184"/>
        <v>0</v>
      </c>
      <c r="GR133">
        <v>0</v>
      </c>
      <c r="GS133">
        <v>3</v>
      </c>
      <c r="GT133">
        <v>0</v>
      </c>
      <c r="GU133" t="s">
        <v>6</v>
      </c>
      <c r="GV133">
        <f t="shared" si="185"/>
        <v>0</v>
      </c>
      <c r="GW133">
        <v>1</v>
      </c>
      <c r="GX133">
        <f t="shared" si="186"/>
        <v>0</v>
      </c>
      <c r="HA133">
        <v>0</v>
      </c>
      <c r="HB133">
        <v>0</v>
      </c>
      <c r="IK133">
        <v>0</v>
      </c>
    </row>
    <row r="134" spans="1:255" x14ac:dyDescent="0.2">
      <c r="A134" s="2">
        <v>17</v>
      </c>
      <c r="B134" s="2">
        <v>1</v>
      </c>
      <c r="C134" s="2">
        <f>ROW(SmtRes!A344)</f>
        <v>344</v>
      </c>
      <c r="D134" s="2">
        <f>ROW(EtalonRes!A346)</f>
        <v>346</v>
      </c>
      <c r="E134" s="2" t="s">
        <v>238</v>
      </c>
      <c r="F134" s="2" t="s">
        <v>239</v>
      </c>
      <c r="G134" s="2" t="s">
        <v>240</v>
      </c>
      <c r="H134" s="2" t="s">
        <v>20</v>
      </c>
      <c r="I134" s="2">
        <f>ROUND(11/100,9)</f>
        <v>0.11</v>
      </c>
      <c r="J134" s="2">
        <v>0</v>
      </c>
      <c r="K134" s="2"/>
      <c r="L134" s="2"/>
      <c r="M134" s="2"/>
      <c r="N134" s="2"/>
      <c r="O134" s="2">
        <f t="shared" si="154"/>
        <v>101.39</v>
      </c>
      <c r="P134" s="2">
        <f t="shared" si="155"/>
        <v>13.07</v>
      </c>
      <c r="Q134" s="2">
        <f t="shared" si="156"/>
        <v>0.08</v>
      </c>
      <c r="R134" s="2">
        <f t="shared" si="157"/>
        <v>0.02</v>
      </c>
      <c r="S134" s="2">
        <f t="shared" si="158"/>
        <v>88.24</v>
      </c>
      <c r="T134" s="2">
        <f t="shared" si="159"/>
        <v>0</v>
      </c>
      <c r="U134" s="2">
        <f t="shared" si="160"/>
        <v>10.212345000000001</v>
      </c>
      <c r="V134" s="2">
        <f t="shared" si="161"/>
        <v>1.2650000000000001E-3</v>
      </c>
      <c r="W134" s="2">
        <f t="shared" si="162"/>
        <v>0</v>
      </c>
      <c r="X134" s="2">
        <f t="shared" si="163"/>
        <v>70.61</v>
      </c>
      <c r="Y134" s="2">
        <f t="shared" si="164"/>
        <v>44.13</v>
      </c>
      <c r="Z134" s="2"/>
      <c r="AA134" s="2">
        <v>27703374</v>
      </c>
      <c r="AB134" s="2">
        <f t="shared" si="165"/>
        <v>921.72550000000001</v>
      </c>
      <c r="AC134" s="2">
        <f t="shared" si="147"/>
        <v>118.83</v>
      </c>
      <c r="AD134" s="2">
        <f>ROUND(((((ET134*1.15))-((EU134*1.15)))+AE134),6)</f>
        <v>0.75900000000000001</v>
      </c>
      <c r="AE134" s="2">
        <f>ROUND(((EU134*1.15)),6)</f>
        <v>0.13800000000000001</v>
      </c>
      <c r="AF134" s="2">
        <f>ROUND(((EV134*1.15)),6)</f>
        <v>802.13649999999996</v>
      </c>
      <c r="AG134" s="2">
        <f t="shared" si="166"/>
        <v>0</v>
      </c>
      <c r="AH134" s="2">
        <f>((EW134*1.15))</f>
        <v>92.839500000000001</v>
      </c>
      <c r="AI134" s="2">
        <f>((EX134*1.15))</f>
        <v>1.15E-2</v>
      </c>
      <c r="AJ134" s="2">
        <f t="shared" si="167"/>
        <v>0</v>
      </c>
      <c r="AK134" s="2">
        <v>817</v>
      </c>
      <c r="AL134" s="2">
        <v>118.83</v>
      </c>
      <c r="AM134" s="2">
        <v>0.66</v>
      </c>
      <c r="AN134" s="2">
        <v>0.12</v>
      </c>
      <c r="AO134" s="2">
        <v>697.51</v>
      </c>
      <c r="AP134" s="2">
        <v>0</v>
      </c>
      <c r="AQ134" s="2">
        <v>80.73</v>
      </c>
      <c r="AR134" s="2">
        <v>0.01</v>
      </c>
      <c r="AS134" s="2">
        <v>0</v>
      </c>
      <c r="AT134" s="2">
        <v>80</v>
      </c>
      <c r="AU134" s="2">
        <v>50</v>
      </c>
      <c r="AV134" s="2">
        <v>1</v>
      </c>
      <c r="AW134" s="2">
        <v>1</v>
      </c>
      <c r="AX134" s="2"/>
      <c r="AY134" s="2"/>
      <c r="AZ134" s="2">
        <v>1</v>
      </c>
      <c r="BA134" s="2">
        <v>1</v>
      </c>
      <c r="BB134" s="2">
        <v>1</v>
      </c>
      <c r="BC134" s="2">
        <v>1</v>
      </c>
      <c r="BD134" s="2" t="s">
        <v>6</v>
      </c>
      <c r="BE134" s="2" t="s">
        <v>6</v>
      </c>
      <c r="BF134" s="2" t="s">
        <v>6</v>
      </c>
      <c r="BG134" s="2" t="s">
        <v>6</v>
      </c>
      <c r="BH134" s="2">
        <v>0</v>
      </c>
      <c r="BI134" s="2">
        <v>1</v>
      </c>
      <c r="BJ134" s="2" t="s">
        <v>241</v>
      </c>
      <c r="BK134" s="2"/>
      <c r="BL134" s="2"/>
      <c r="BM134" s="2">
        <v>62001</v>
      </c>
      <c r="BN134" s="2">
        <v>0</v>
      </c>
      <c r="BO134" s="2" t="s">
        <v>6</v>
      </c>
      <c r="BP134" s="2">
        <v>0</v>
      </c>
      <c r="BQ134" s="2">
        <v>6</v>
      </c>
      <c r="BR134" s="2">
        <v>0</v>
      </c>
      <c r="BS134" s="2">
        <v>1</v>
      </c>
      <c r="BT134" s="2">
        <v>1</v>
      </c>
      <c r="BU134" s="2">
        <v>1</v>
      </c>
      <c r="BV134" s="2">
        <v>1</v>
      </c>
      <c r="BW134" s="2">
        <v>1</v>
      </c>
      <c r="BX134" s="2">
        <v>1</v>
      </c>
      <c r="BY134" s="2" t="s">
        <v>6</v>
      </c>
      <c r="BZ134" s="2">
        <v>80</v>
      </c>
      <c r="CA134" s="2">
        <v>50</v>
      </c>
      <c r="CB134" s="2"/>
      <c r="CC134" s="2"/>
      <c r="CD134" s="2"/>
      <c r="CE134" s="2"/>
      <c r="CF134" s="2">
        <v>0</v>
      </c>
      <c r="CG134" s="2">
        <v>0</v>
      </c>
      <c r="CH134" s="2"/>
      <c r="CI134" s="2"/>
      <c r="CJ134" s="2"/>
      <c r="CK134" s="2"/>
      <c r="CL134" s="2"/>
      <c r="CM134" s="2">
        <v>0</v>
      </c>
      <c r="CN134" s="2" t="s">
        <v>703</v>
      </c>
      <c r="CO134" s="2">
        <v>0</v>
      </c>
      <c r="CP134" s="2">
        <f t="shared" si="168"/>
        <v>101.39</v>
      </c>
      <c r="CQ134" s="2">
        <f t="shared" si="169"/>
        <v>118.83</v>
      </c>
      <c r="CR134" s="2">
        <f t="shared" si="170"/>
        <v>0.75900000000000001</v>
      </c>
      <c r="CS134" s="2">
        <f t="shared" si="171"/>
        <v>0.13800000000000001</v>
      </c>
      <c r="CT134" s="2">
        <f t="shared" si="172"/>
        <v>802.13649999999996</v>
      </c>
      <c r="CU134" s="2">
        <f t="shared" si="173"/>
        <v>0</v>
      </c>
      <c r="CV134" s="2">
        <f t="shared" si="174"/>
        <v>92.839500000000001</v>
      </c>
      <c r="CW134" s="2">
        <f t="shared" si="175"/>
        <v>1.15E-2</v>
      </c>
      <c r="CX134" s="2">
        <f t="shared" si="176"/>
        <v>0</v>
      </c>
      <c r="CY134" s="2">
        <f t="shared" si="177"/>
        <v>70.60799999999999</v>
      </c>
      <c r="CZ134" s="2">
        <f t="shared" si="178"/>
        <v>44.13</v>
      </c>
      <c r="DA134" s="2"/>
      <c r="DB134" s="2"/>
      <c r="DC134" s="2" t="s">
        <v>6</v>
      </c>
      <c r="DD134" s="2" t="s">
        <v>6</v>
      </c>
      <c r="DE134" s="2" t="s">
        <v>22</v>
      </c>
      <c r="DF134" s="2" t="s">
        <v>22</v>
      </c>
      <c r="DG134" s="2" t="s">
        <v>22</v>
      </c>
      <c r="DH134" s="2" t="s">
        <v>6</v>
      </c>
      <c r="DI134" s="2" t="s">
        <v>22</v>
      </c>
      <c r="DJ134" s="2" t="s">
        <v>22</v>
      </c>
      <c r="DK134" s="2" t="s">
        <v>6</v>
      </c>
      <c r="DL134" s="2" t="s">
        <v>6</v>
      </c>
      <c r="DM134" s="2" t="s">
        <v>6</v>
      </c>
      <c r="DN134" s="2">
        <v>0</v>
      </c>
      <c r="DO134" s="2">
        <v>0</v>
      </c>
      <c r="DP134" s="2">
        <v>1</v>
      </c>
      <c r="DQ134" s="2">
        <v>1</v>
      </c>
      <c r="DR134" s="2"/>
      <c r="DS134" s="2"/>
      <c r="DT134" s="2"/>
      <c r="DU134" s="2">
        <v>1005</v>
      </c>
      <c r="DV134" s="2" t="s">
        <v>20</v>
      </c>
      <c r="DW134" s="2" t="s">
        <v>20</v>
      </c>
      <c r="DX134" s="2">
        <v>100</v>
      </c>
      <c r="DY134" s="2"/>
      <c r="DZ134" s="2"/>
      <c r="EA134" s="2"/>
      <c r="EB134" s="2"/>
      <c r="EC134" s="2"/>
      <c r="ED134" s="2"/>
      <c r="EE134" s="2">
        <v>27029107</v>
      </c>
      <c r="EF134" s="2">
        <v>6</v>
      </c>
      <c r="EG134" s="2" t="s">
        <v>23</v>
      </c>
      <c r="EH134" s="2">
        <v>0</v>
      </c>
      <c r="EI134" s="2" t="s">
        <v>6</v>
      </c>
      <c r="EJ134" s="2">
        <v>1</v>
      </c>
      <c r="EK134" s="2">
        <v>62001</v>
      </c>
      <c r="EL134" s="2" t="s">
        <v>242</v>
      </c>
      <c r="EM134" s="2" t="s">
        <v>243</v>
      </c>
      <c r="EN134" s="2"/>
      <c r="EO134" s="2" t="s">
        <v>26</v>
      </c>
      <c r="EP134" s="2"/>
      <c r="EQ134" s="2">
        <v>0</v>
      </c>
      <c r="ER134" s="2">
        <v>817</v>
      </c>
      <c r="ES134" s="2">
        <v>118.83</v>
      </c>
      <c r="ET134" s="2">
        <v>0.66</v>
      </c>
      <c r="EU134" s="2">
        <v>0.12</v>
      </c>
      <c r="EV134" s="2">
        <v>697.51</v>
      </c>
      <c r="EW134" s="2">
        <v>80.73</v>
      </c>
      <c r="EX134" s="2">
        <v>0.01</v>
      </c>
      <c r="EY134" s="2">
        <v>0</v>
      </c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  <c r="FP134" s="2"/>
      <c r="FQ134" s="2">
        <v>0</v>
      </c>
      <c r="FR134" s="2">
        <f t="shared" si="179"/>
        <v>0</v>
      </c>
      <c r="FS134" s="2">
        <v>0</v>
      </c>
      <c r="FT134" s="2"/>
      <c r="FU134" s="2"/>
      <c r="FV134" s="2"/>
      <c r="FW134" s="2"/>
      <c r="FX134" s="2">
        <v>80</v>
      </c>
      <c r="FY134" s="2">
        <v>50</v>
      </c>
      <c r="FZ134" s="2"/>
      <c r="GA134" s="2" t="s">
        <v>6</v>
      </c>
      <c r="GB134" s="2"/>
      <c r="GC134" s="2"/>
      <c r="GD134" s="2">
        <v>0</v>
      </c>
      <c r="GE134" s="2"/>
      <c r="GF134" s="2">
        <v>753691407</v>
      </c>
      <c r="GG134" s="2">
        <v>2</v>
      </c>
      <c r="GH134" s="2">
        <v>1</v>
      </c>
      <c r="GI134" s="2">
        <v>-2</v>
      </c>
      <c r="GJ134" s="2">
        <v>0</v>
      </c>
      <c r="GK134" s="2">
        <f>ROUND(R134*(R12)/100,2)</f>
        <v>0</v>
      </c>
      <c r="GL134" s="2">
        <f t="shared" si="180"/>
        <v>0</v>
      </c>
      <c r="GM134" s="2">
        <f t="shared" si="181"/>
        <v>216.13</v>
      </c>
      <c r="GN134" s="2">
        <f t="shared" si="182"/>
        <v>216.13</v>
      </c>
      <c r="GO134" s="2">
        <f t="shared" si="183"/>
        <v>0</v>
      </c>
      <c r="GP134" s="2">
        <f t="shared" si="184"/>
        <v>0</v>
      </c>
      <c r="GQ134" s="2"/>
      <c r="GR134" s="2">
        <v>0</v>
      </c>
      <c r="GS134" s="2">
        <v>3</v>
      </c>
      <c r="GT134" s="2">
        <v>0</v>
      </c>
      <c r="GU134" s="2" t="s">
        <v>6</v>
      </c>
      <c r="GV134" s="2">
        <f t="shared" si="185"/>
        <v>0</v>
      </c>
      <c r="GW134" s="2">
        <v>1</v>
      </c>
      <c r="GX134" s="2">
        <f t="shared" si="186"/>
        <v>0</v>
      </c>
      <c r="GY134" s="2"/>
      <c r="GZ134" s="2"/>
      <c r="HA134" s="2">
        <v>0</v>
      </c>
      <c r="HB134" s="2">
        <v>0</v>
      </c>
      <c r="HC134" s="2"/>
      <c r="HD134" s="2"/>
      <c r="HE134" s="2"/>
      <c r="HF134" s="2"/>
      <c r="HG134" s="2"/>
      <c r="HH134" s="2"/>
      <c r="HI134" s="2"/>
      <c r="HJ134" s="2"/>
      <c r="HK134" s="2"/>
      <c r="HL134" s="2"/>
      <c r="HM134" s="2"/>
      <c r="HN134" s="2"/>
      <c r="HO134" s="2"/>
      <c r="HP134" s="2"/>
      <c r="HQ134" s="2"/>
      <c r="HR134" s="2"/>
      <c r="HS134" s="2"/>
      <c r="HT134" s="2"/>
      <c r="HU134" s="2"/>
      <c r="HV134" s="2"/>
      <c r="HW134" s="2"/>
      <c r="HX134" s="2"/>
      <c r="HY134" s="2"/>
      <c r="HZ134" s="2"/>
      <c r="IA134" s="2"/>
      <c r="IB134" s="2"/>
      <c r="IC134" s="2"/>
      <c r="ID134" s="2"/>
      <c r="IE134" s="2"/>
      <c r="IF134" s="2"/>
      <c r="IG134" s="2"/>
      <c r="IH134" s="2"/>
      <c r="II134" s="2"/>
      <c r="IJ134" s="2"/>
      <c r="IK134" s="2">
        <v>0</v>
      </c>
      <c r="IL134" s="2"/>
      <c r="IM134" s="2"/>
      <c r="IN134" s="2"/>
      <c r="IO134" s="2"/>
      <c r="IP134" s="2"/>
      <c r="IQ134" s="2"/>
      <c r="IR134" s="2"/>
      <c r="IS134" s="2"/>
      <c r="IT134" s="2"/>
      <c r="IU134" s="2"/>
    </row>
    <row r="135" spans="1:255" x14ac:dyDescent="0.2">
      <c r="A135">
        <v>17</v>
      </c>
      <c r="B135">
        <v>1</v>
      </c>
      <c r="C135">
        <f>ROW(SmtRes!A350)</f>
        <v>350</v>
      </c>
      <c r="D135">
        <f>ROW(EtalonRes!A352)</f>
        <v>352</v>
      </c>
      <c r="E135" t="s">
        <v>238</v>
      </c>
      <c r="F135" t="s">
        <v>239</v>
      </c>
      <c r="G135" t="s">
        <v>240</v>
      </c>
      <c r="H135" t="s">
        <v>20</v>
      </c>
      <c r="I135">
        <f>ROUND(11/100,9)</f>
        <v>0.11</v>
      </c>
      <c r="J135">
        <v>0</v>
      </c>
      <c r="O135">
        <f t="shared" si="154"/>
        <v>101.39</v>
      </c>
      <c r="P135">
        <f t="shared" si="155"/>
        <v>13.07</v>
      </c>
      <c r="Q135">
        <f t="shared" si="156"/>
        <v>0.08</v>
      </c>
      <c r="R135">
        <f t="shared" si="157"/>
        <v>0.02</v>
      </c>
      <c r="S135">
        <f t="shared" si="158"/>
        <v>88.24</v>
      </c>
      <c r="T135">
        <f t="shared" si="159"/>
        <v>0</v>
      </c>
      <c r="U135">
        <f t="shared" si="160"/>
        <v>10.212345000000001</v>
      </c>
      <c r="V135">
        <f t="shared" si="161"/>
        <v>1.2650000000000001E-3</v>
      </c>
      <c r="W135">
        <f t="shared" si="162"/>
        <v>0</v>
      </c>
      <c r="X135">
        <f t="shared" si="163"/>
        <v>70.61</v>
      </c>
      <c r="Y135">
        <f t="shared" si="164"/>
        <v>44.13</v>
      </c>
      <c r="AA135">
        <v>27703388</v>
      </c>
      <c r="AB135">
        <f t="shared" si="165"/>
        <v>921.72550000000001</v>
      </c>
      <c r="AC135">
        <f t="shared" si="147"/>
        <v>118.83</v>
      </c>
      <c r="AD135">
        <f>ROUND(((((ET135*1.15))-((EU135*1.15)))+AE135),6)</f>
        <v>0.75900000000000001</v>
      </c>
      <c r="AE135">
        <f>ROUND(((EU135*1.15)),6)</f>
        <v>0.13800000000000001</v>
      </c>
      <c r="AF135">
        <f>ROUND(((EV135*1.15)),6)</f>
        <v>802.13649999999996</v>
      </c>
      <c r="AG135">
        <f t="shared" si="166"/>
        <v>0</v>
      </c>
      <c r="AH135">
        <f>((EW135*1.15))</f>
        <v>92.839500000000001</v>
      </c>
      <c r="AI135">
        <f>((EX135*1.15))</f>
        <v>1.15E-2</v>
      </c>
      <c r="AJ135">
        <f t="shared" si="167"/>
        <v>0</v>
      </c>
      <c r="AK135">
        <v>817</v>
      </c>
      <c r="AL135">
        <v>118.83</v>
      </c>
      <c r="AM135">
        <v>0.66</v>
      </c>
      <c r="AN135">
        <v>0.12</v>
      </c>
      <c r="AO135">
        <v>697.51</v>
      </c>
      <c r="AP135">
        <v>0</v>
      </c>
      <c r="AQ135">
        <v>80.73</v>
      </c>
      <c r="AR135">
        <v>0.01</v>
      </c>
      <c r="AS135">
        <v>0</v>
      </c>
      <c r="AT135">
        <v>80</v>
      </c>
      <c r="AU135">
        <v>50</v>
      </c>
      <c r="AV135">
        <v>1</v>
      </c>
      <c r="AW135">
        <v>1</v>
      </c>
      <c r="AZ135">
        <v>1</v>
      </c>
      <c r="BA135">
        <v>1</v>
      </c>
      <c r="BB135">
        <v>1</v>
      </c>
      <c r="BC135">
        <v>1</v>
      </c>
      <c r="BD135" t="s">
        <v>6</v>
      </c>
      <c r="BE135" t="s">
        <v>6</v>
      </c>
      <c r="BF135" t="s">
        <v>6</v>
      </c>
      <c r="BG135" t="s">
        <v>6</v>
      </c>
      <c r="BH135">
        <v>0</v>
      </c>
      <c r="BI135">
        <v>1</v>
      </c>
      <c r="BJ135" t="s">
        <v>241</v>
      </c>
      <c r="BM135">
        <v>62001</v>
      </c>
      <c r="BN135">
        <v>0</v>
      </c>
      <c r="BO135" t="s">
        <v>6</v>
      </c>
      <c r="BP135">
        <v>0</v>
      </c>
      <c r="BQ135">
        <v>6</v>
      </c>
      <c r="BR135">
        <v>0</v>
      </c>
      <c r="BS135">
        <v>1</v>
      </c>
      <c r="BT135">
        <v>1</v>
      </c>
      <c r="BU135">
        <v>1</v>
      </c>
      <c r="BV135">
        <v>1</v>
      </c>
      <c r="BW135">
        <v>1</v>
      </c>
      <c r="BX135">
        <v>1</v>
      </c>
      <c r="BY135" t="s">
        <v>6</v>
      </c>
      <c r="BZ135">
        <v>80</v>
      </c>
      <c r="CA135">
        <v>50</v>
      </c>
      <c r="CF135">
        <v>0</v>
      </c>
      <c r="CG135">
        <v>0</v>
      </c>
      <c r="CM135">
        <v>0</v>
      </c>
      <c r="CN135" t="s">
        <v>703</v>
      </c>
      <c r="CO135">
        <v>0</v>
      </c>
      <c r="CP135">
        <f t="shared" si="168"/>
        <v>101.39</v>
      </c>
      <c r="CQ135">
        <f t="shared" si="169"/>
        <v>118.83</v>
      </c>
      <c r="CR135">
        <f t="shared" si="170"/>
        <v>0.75900000000000001</v>
      </c>
      <c r="CS135">
        <f t="shared" si="171"/>
        <v>0.13800000000000001</v>
      </c>
      <c r="CT135">
        <f t="shared" si="172"/>
        <v>802.13649999999996</v>
      </c>
      <c r="CU135">
        <f t="shared" si="173"/>
        <v>0</v>
      </c>
      <c r="CV135">
        <f t="shared" si="174"/>
        <v>92.839500000000001</v>
      </c>
      <c r="CW135">
        <f t="shared" si="175"/>
        <v>1.15E-2</v>
      </c>
      <c r="CX135">
        <f t="shared" si="176"/>
        <v>0</v>
      </c>
      <c r="CY135">
        <f t="shared" si="177"/>
        <v>70.60799999999999</v>
      </c>
      <c r="CZ135">
        <f t="shared" si="178"/>
        <v>44.13</v>
      </c>
      <c r="DC135" t="s">
        <v>6</v>
      </c>
      <c r="DD135" t="s">
        <v>6</v>
      </c>
      <c r="DE135" t="s">
        <v>22</v>
      </c>
      <c r="DF135" t="s">
        <v>22</v>
      </c>
      <c r="DG135" t="s">
        <v>22</v>
      </c>
      <c r="DH135" t="s">
        <v>6</v>
      </c>
      <c r="DI135" t="s">
        <v>22</v>
      </c>
      <c r="DJ135" t="s">
        <v>22</v>
      </c>
      <c r="DK135" t="s">
        <v>6</v>
      </c>
      <c r="DL135" t="s">
        <v>6</v>
      </c>
      <c r="DM135" t="s">
        <v>6</v>
      </c>
      <c r="DN135">
        <v>0</v>
      </c>
      <c r="DO135">
        <v>0</v>
      </c>
      <c r="DP135">
        <v>1</v>
      </c>
      <c r="DQ135">
        <v>1</v>
      </c>
      <c r="DU135">
        <v>1005</v>
      </c>
      <c r="DV135" t="s">
        <v>20</v>
      </c>
      <c r="DW135" t="s">
        <v>20</v>
      </c>
      <c r="DX135">
        <v>100</v>
      </c>
      <c r="EE135">
        <v>27029107</v>
      </c>
      <c r="EF135">
        <v>6</v>
      </c>
      <c r="EG135" t="s">
        <v>23</v>
      </c>
      <c r="EH135">
        <v>0</v>
      </c>
      <c r="EI135" t="s">
        <v>6</v>
      </c>
      <c r="EJ135">
        <v>1</v>
      </c>
      <c r="EK135">
        <v>62001</v>
      </c>
      <c r="EL135" t="s">
        <v>242</v>
      </c>
      <c r="EM135" t="s">
        <v>243</v>
      </c>
      <c r="EO135" t="s">
        <v>26</v>
      </c>
      <c r="EQ135">
        <v>0</v>
      </c>
      <c r="ER135">
        <v>817</v>
      </c>
      <c r="ES135">
        <v>118.83</v>
      </c>
      <c r="ET135">
        <v>0.66</v>
      </c>
      <c r="EU135">
        <v>0.12</v>
      </c>
      <c r="EV135">
        <v>697.51</v>
      </c>
      <c r="EW135">
        <v>80.73</v>
      </c>
      <c r="EX135">
        <v>0.01</v>
      </c>
      <c r="EY135">
        <v>0</v>
      </c>
      <c r="FQ135">
        <v>0</v>
      </c>
      <c r="FR135">
        <f t="shared" si="179"/>
        <v>0</v>
      </c>
      <c r="FS135">
        <v>0</v>
      </c>
      <c r="FX135">
        <v>80</v>
      </c>
      <c r="FY135">
        <v>50</v>
      </c>
      <c r="GA135" t="s">
        <v>6</v>
      </c>
      <c r="GD135">
        <v>0</v>
      </c>
      <c r="GF135">
        <v>753691407</v>
      </c>
      <c r="GG135">
        <v>1</v>
      </c>
      <c r="GH135">
        <v>1</v>
      </c>
      <c r="GI135">
        <v>-2</v>
      </c>
      <c r="GJ135">
        <v>0</v>
      </c>
      <c r="GK135">
        <f>ROUND(R135*(S12)/100,2)</f>
        <v>0</v>
      </c>
      <c r="GL135">
        <f t="shared" si="180"/>
        <v>0</v>
      </c>
      <c r="GM135">
        <f t="shared" si="181"/>
        <v>216.13</v>
      </c>
      <c r="GN135">
        <f t="shared" si="182"/>
        <v>216.13</v>
      </c>
      <c r="GO135">
        <f t="shared" si="183"/>
        <v>0</v>
      </c>
      <c r="GP135">
        <f t="shared" si="184"/>
        <v>0</v>
      </c>
      <c r="GR135">
        <v>0</v>
      </c>
      <c r="GS135">
        <v>3</v>
      </c>
      <c r="GT135">
        <v>0</v>
      </c>
      <c r="GU135" t="s">
        <v>6</v>
      </c>
      <c r="GV135">
        <f t="shared" si="185"/>
        <v>0</v>
      </c>
      <c r="GW135">
        <v>1</v>
      </c>
      <c r="GX135">
        <f t="shared" si="186"/>
        <v>0</v>
      </c>
      <c r="HA135">
        <v>0</v>
      </c>
      <c r="HB135">
        <v>0</v>
      </c>
      <c r="IK135">
        <v>0</v>
      </c>
    </row>
    <row r="136" spans="1:255" x14ac:dyDescent="0.2">
      <c r="A136" s="2">
        <v>18</v>
      </c>
      <c r="B136" s="2">
        <v>1</v>
      </c>
      <c r="C136" s="2">
        <v>343</v>
      </c>
      <c r="D136" s="2"/>
      <c r="E136" s="2" t="s">
        <v>244</v>
      </c>
      <c r="F136" s="2" t="s">
        <v>235</v>
      </c>
      <c r="G136" s="2" t="s">
        <v>236</v>
      </c>
      <c r="H136" s="2" t="s">
        <v>30</v>
      </c>
      <c r="I136" s="2">
        <f>I134*J136</f>
        <v>1.4959999999999999E-3</v>
      </c>
      <c r="J136" s="2">
        <v>1.3599999999999999E-2</v>
      </c>
      <c r="K136" s="2"/>
      <c r="L136" s="2"/>
      <c r="M136" s="2"/>
      <c r="N136" s="2"/>
      <c r="O136" s="2">
        <f t="shared" si="154"/>
        <v>63.59</v>
      </c>
      <c r="P136" s="2">
        <f t="shared" si="155"/>
        <v>63.59</v>
      </c>
      <c r="Q136" s="2">
        <f t="shared" si="156"/>
        <v>0</v>
      </c>
      <c r="R136" s="2">
        <f t="shared" si="157"/>
        <v>0</v>
      </c>
      <c r="S136" s="2">
        <f t="shared" si="158"/>
        <v>0</v>
      </c>
      <c r="T136" s="2">
        <f t="shared" si="159"/>
        <v>0</v>
      </c>
      <c r="U136" s="2">
        <f t="shared" si="160"/>
        <v>0</v>
      </c>
      <c r="V136" s="2">
        <f t="shared" si="161"/>
        <v>0</v>
      </c>
      <c r="W136" s="2">
        <f t="shared" si="162"/>
        <v>0</v>
      </c>
      <c r="X136" s="2">
        <f t="shared" si="163"/>
        <v>0</v>
      </c>
      <c r="Y136" s="2">
        <f t="shared" si="164"/>
        <v>0</v>
      </c>
      <c r="Z136" s="2"/>
      <c r="AA136" s="2">
        <v>27703374</v>
      </c>
      <c r="AB136" s="2">
        <f t="shared" si="165"/>
        <v>42508.19</v>
      </c>
      <c r="AC136" s="2">
        <f t="shared" si="147"/>
        <v>42508.19</v>
      </c>
      <c r="AD136" s="2">
        <f>ROUND((((ET136)-(EU136))+AE136),6)</f>
        <v>0</v>
      </c>
      <c r="AE136" s="2">
        <f>ROUND((EU136),6)</f>
        <v>0</v>
      </c>
      <c r="AF136" s="2">
        <f>ROUND((EV136),6)</f>
        <v>0</v>
      </c>
      <c r="AG136" s="2">
        <f t="shared" si="166"/>
        <v>0</v>
      </c>
      <c r="AH136" s="2">
        <f>(EW136)</f>
        <v>0</v>
      </c>
      <c r="AI136" s="2">
        <f>(EX136)</f>
        <v>0</v>
      </c>
      <c r="AJ136" s="2">
        <f t="shared" si="167"/>
        <v>0</v>
      </c>
      <c r="AK136" s="2">
        <v>42508.19</v>
      </c>
      <c r="AL136" s="2">
        <v>42508.19</v>
      </c>
      <c r="AM136" s="2">
        <v>0</v>
      </c>
      <c r="AN136" s="2">
        <v>0</v>
      </c>
      <c r="AO136" s="2">
        <v>0</v>
      </c>
      <c r="AP136" s="2">
        <v>0</v>
      </c>
      <c r="AQ136" s="2">
        <v>0</v>
      </c>
      <c r="AR136" s="2">
        <v>0</v>
      </c>
      <c r="AS136" s="2">
        <v>0</v>
      </c>
      <c r="AT136" s="2">
        <v>95</v>
      </c>
      <c r="AU136" s="2">
        <v>47</v>
      </c>
      <c r="AV136" s="2">
        <v>1</v>
      </c>
      <c r="AW136" s="2">
        <v>1</v>
      </c>
      <c r="AX136" s="2"/>
      <c r="AY136" s="2"/>
      <c r="AZ136" s="2">
        <v>1</v>
      </c>
      <c r="BA136" s="2">
        <v>1</v>
      </c>
      <c r="BB136" s="2">
        <v>1</v>
      </c>
      <c r="BC136" s="2">
        <v>1</v>
      </c>
      <c r="BD136" s="2" t="s">
        <v>6</v>
      </c>
      <c r="BE136" s="2" t="s">
        <v>6</v>
      </c>
      <c r="BF136" s="2" t="s">
        <v>6</v>
      </c>
      <c r="BG136" s="2" t="s">
        <v>6</v>
      </c>
      <c r="BH136" s="2">
        <v>3</v>
      </c>
      <c r="BI136" s="2">
        <v>1</v>
      </c>
      <c r="BJ136" s="2" t="s">
        <v>237</v>
      </c>
      <c r="BK136" s="2"/>
      <c r="BL136" s="2"/>
      <c r="BM136" s="2">
        <v>15001</v>
      </c>
      <c r="BN136" s="2">
        <v>0</v>
      </c>
      <c r="BO136" s="2" t="s">
        <v>6</v>
      </c>
      <c r="BP136" s="2">
        <v>0</v>
      </c>
      <c r="BQ136" s="2">
        <v>2</v>
      </c>
      <c r="BR136" s="2">
        <v>0</v>
      </c>
      <c r="BS136" s="2">
        <v>1</v>
      </c>
      <c r="BT136" s="2">
        <v>1</v>
      </c>
      <c r="BU136" s="2">
        <v>1</v>
      </c>
      <c r="BV136" s="2">
        <v>1</v>
      </c>
      <c r="BW136" s="2">
        <v>1</v>
      </c>
      <c r="BX136" s="2">
        <v>1</v>
      </c>
      <c r="BY136" s="2" t="s">
        <v>6</v>
      </c>
      <c r="BZ136" s="2">
        <v>105</v>
      </c>
      <c r="CA136" s="2">
        <v>55</v>
      </c>
      <c r="CB136" s="2"/>
      <c r="CC136" s="2"/>
      <c r="CD136" s="2"/>
      <c r="CE136" s="2"/>
      <c r="CF136" s="2">
        <v>0</v>
      </c>
      <c r="CG136" s="2">
        <v>0</v>
      </c>
      <c r="CH136" s="2"/>
      <c r="CI136" s="2"/>
      <c r="CJ136" s="2"/>
      <c r="CK136" s="2"/>
      <c r="CL136" s="2"/>
      <c r="CM136" s="2">
        <v>0</v>
      </c>
      <c r="CN136" s="2" t="s">
        <v>6</v>
      </c>
      <c r="CO136" s="2">
        <v>0</v>
      </c>
      <c r="CP136" s="2">
        <f t="shared" si="168"/>
        <v>63.59</v>
      </c>
      <c r="CQ136" s="2">
        <f t="shared" si="169"/>
        <v>42508.19</v>
      </c>
      <c r="CR136" s="2">
        <f t="shared" si="170"/>
        <v>0</v>
      </c>
      <c r="CS136" s="2">
        <f t="shared" si="171"/>
        <v>0</v>
      </c>
      <c r="CT136" s="2">
        <f t="shared" si="172"/>
        <v>0</v>
      </c>
      <c r="CU136" s="2">
        <f t="shared" si="173"/>
        <v>0</v>
      </c>
      <c r="CV136" s="2">
        <f t="shared" si="174"/>
        <v>0</v>
      </c>
      <c r="CW136" s="2">
        <f t="shared" si="175"/>
        <v>0</v>
      </c>
      <c r="CX136" s="2">
        <f t="shared" si="176"/>
        <v>0</v>
      </c>
      <c r="CY136" s="2">
        <f t="shared" si="177"/>
        <v>0</v>
      </c>
      <c r="CZ136" s="2">
        <f t="shared" si="178"/>
        <v>0</v>
      </c>
      <c r="DA136" s="2"/>
      <c r="DB136" s="2"/>
      <c r="DC136" s="2" t="s">
        <v>6</v>
      </c>
      <c r="DD136" s="2" t="s">
        <v>6</v>
      </c>
      <c r="DE136" s="2" t="s">
        <v>6</v>
      </c>
      <c r="DF136" s="2" t="s">
        <v>6</v>
      </c>
      <c r="DG136" s="2" t="s">
        <v>6</v>
      </c>
      <c r="DH136" s="2" t="s">
        <v>6</v>
      </c>
      <c r="DI136" s="2" t="s">
        <v>6</v>
      </c>
      <c r="DJ136" s="2" t="s">
        <v>6</v>
      </c>
      <c r="DK136" s="2" t="s">
        <v>6</v>
      </c>
      <c r="DL136" s="2" t="s">
        <v>6</v>
      </c>
      <c r="DM136" s="2" t="s">
        <v>6</v>
      </c>
      <c r="DN136" s="2">
        <v>0</v>
      </c>
      <c r="DO136" s="2">
        <v>0</v>
      </c>
      <c r="DP136" s="2">
        <v>1</v>
      </c>
      <c r="DQ136" s="2">
        <v>1</v>
      </c>
      <c r="DR136" s="2"/>
      <c r="DS136" s="2"/>
      <c r="DT136" s="2"/>
      <c r="DU136" s="2">
        <v>1009</v>
      </c>
      <c r="DV136" s="2" t="s">
        <v>30</v>
      </c>
      <c r="DW136" s="2" t="s">
        <v>30</v>
      </c>
      <c r="DX136" s="2">
        <v>1000</v>
      </c>
      <c r="DY136" s="2"/>
      <c r="DZ136" s="2"/>
      <c r="EA136" s="2"/>
      <c r="EB136" s="2"/>
      <c r="EC136" s="2"/>
      <c r="ED136" s="2"/>
      <c r="EE136" s="2">
        <v>27029049</v>
      </c>
      <c r="EF136" s="2">
        <v>2</v>
      </c>
      <c r="EG136" s="2" t="s">
        <v>16</v>
      </c>
      <c r="EH136" s="2">
        <v>0</v>
      </c>
      <c r="EI136" s="2" t="s">
        <v>6</v>
      </c>
      <c r="EJ136" s="2">
        <v>1</v>
      </c>
      <c r="EK136" s="2">
        <v>15001</v>
      </c>
      <c r="EL136" s="2" t="s">
        <v>157</v>
      </c>
      <c r="EM136" s="2" t="s">
        <v>158</v>
      </c>
      <c r="EN136" s="2"/>
      <c r="EO136" s="2" t="s">
        <v>6</v>
      </c>
      <c r="EP136" s="2"/>
      <c r="EQ136" s="2">
        <v>0</v>
      </c>
      <c r="ER136" s="2">
        <v>42508.19</v>
      </c>
      <c r="ES136" s="2">
        <v>42508.19</v>
      </c>
      <c r="ET136" s="2">
        <v>0</v>
      </c>
      <c r="EU136" s="2">
        <v>0</v>
      </c>
      <c r="EV136" s="2">
        <v>0</v>
      </c>
      <c r="EW136" s="2">
        <v>0</v>
      </c>
      <c r="EX136" s="2">
        <v>0</v>
      </c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  <c r="FP136" s="2"/>
      <c r="FQ136" s="2">
        <v>0</v>
      </c>
      <c r="FR136" s="2">
        <f t="shared" si="179"/>
        <v>0</v>
      </c>
      <c r="FS136" s="2">
        <v>0</v>
      </c>
      <c r="FT136" s="2" t="s">
        <v>49</v>
      </c>
      <c r="FU136" s="2" t="s">
        <v>50</v>
      </c>
      <c r="FV136" s="2"/>
      <c r="FW136" s="2"/>
      <c r="FX136" s="2">
        <v>94.5</v>
      </c>
      <c r="FY136" s="2">
        <v>46.75</v>
      </c>
      <c r="FZ136" s="2"/>
      <c r="GA136" s="2" t="s">
        <v>6</v>
      </c>
      <c r="GB136" s="2"/>
      <c r="GC136" s="2"/>
      <c r="GD136" s="2">
        <v>0</v>
      </c>
      <c r="GE136" s="2"/>
      <c r="GF136" s="2">
        <v>-777870615</v>
      </c>
      <c r="GG136" s="2">
        <v>2</v>
      </c>
      <c r="GH136" s="2">
        <v>1</v>
      </c>
      <c r="GI136" s="2">
        <v>-2</v>
      </c>
      <c r="GJ136" s="2">
        <v>0</v>
      </c>
      <c r="GK136" s="2">
        <f>ROUND(R136*(R12)/100,2)</f>
        <v>0</v>
      </c>
      <c r="GL136" s="2">
        <f t="shared" si="180"/>
        <v>0</v>
      </c>
      <c r="GM136" s="2">
        <f t="shared" si="181"/>
        <v>63.59</v>
      </c>
      <c r="GN136" s="2">
        <f t="shared" si="182"/>
        <v>63.59</v>
      </c>
      <c r="GO136" s="2">
        <f t="shared" si="183"/>
        <v>0</v>
      </c>
      <c r="GP136" s="2">
        <f t="shared" si="184"/>
        <v>0</v>
      </c>
      <c r="GQ136" s="2"/>
      <c r="GR136" s="2">
        <v>0</v>
      </c>
      <c r="GS136" s="2">
        <v>3</v>
      </c>
      <c r="GT136" s="2">
        <v>0</v>
      </c>
      <c r="GU136" s="2" t="s">
        <v>6</v>
      </c>
      <c r="GV136" s="2">
        <f t="shared" si="185"/>
        <v>0</v>
      </c>
      <c r="GW136" s="2">
        <v>1</v>
      </c>
      <c r="GX136" s="2">
        <f t="shared" si="186"/>
        <v>0</v>
      </c>
      <c r="GY136" s="2"/>
      <c r="GZ136" s="2"/>
      <c r="HA136" s="2">
        <v>0</v>
      </c>
      <c r="HB136" s="2">
        <v>0</v>
      </c>
      <c r="HC136" s="2"/>
      <c r="HD136" s="2"/>
      <c r="HE136" s="2"/>
      <c r="HF136" s="2"/>
      <c r="HG136" s="2"/>
      <c r="HH136" s="2"/>
      <c r="HI136" s="2"/>
      <c r="HJ136" s="2"/>
      <c r="HK136" s="2"/>
      <c r="HL136" s="2"/>
      <c r="HM136" s="2"/>
      <c r="HN136" s="2"/>
      <c r="HO136" s="2"/>
      <c r="HP136" s="2"/>
      <c r="HQ136" s="2"/>
      <c r="HR136" s="2"/>
      <c r="HS136" s="2"/>
      <c r="HT136" s="2"/>
      <c r="HU136" s="2"/>
      <c r="HV136" s="2"/>
      <c r="HW136" s="2"/>
      <c r="HX136" s="2"/>
      <c r="HY136" s="2"/>
      <c r="HZ136" s="2"/>
      <c r="IA136" s="2"/>
      <c r="IB136" s="2"/>
      <c r="IC136" s="2"/>
      <c r="ID136" s="2"/>
      <c r="IE136" s="2"/>
      <c r="IF136" s="2"/>
      <c r="IG136" s="2"/>
      <c r="IH136" s="2"/>
      <c r="II136" s="2"/>
      <c r="IJ136" s="2"/>
      <c r="IK136" s="2">
        <v>0</v>
      </c>
      <c r="IL136" s="2"/>
      <c r="IM136" s="2"/>
      <c r="IN136" s="2"/>
      <c r="IO136" s="2"/>
      <c r="IP136" s="2"/>
      <c r="IQ136" s="2"/>
      <c r="IR136" s="2"/>
      <c r="IS136" s="2"/>
      <c r="IT136" s="2"/>
      <c r="IU136" s="2"/>
    </row>
    <row r="137" spans="1:255" x14ac:dyDescent="0.2">
      <c r="A137">
        <v>18</v>
      </c>
      <c r="B137">
        <v>1</v>
      </c>
      <c r="C137">
        <v>349</v>
      </c>
      <c r="E137" t="s">
        <v>244</v>
      </c>
      <c r="F137" t="s">
        <v>235</v>
      </c>
      <c r="G137" t="s">
        <v>236</v>
      </c>
      <c r="H137" t="s">
        <v>30</v>
      </c>
      <c r="I137">
        <f>I135*J137</f>
        <v>1.4959999999999999E-3</v>
      </c>
      <c r="J137">
        <v>1.3599999999999999E-2</v>
      </c>
      <c r="O137">
        <f t="shared" si="154"/>
        <v>63.59</v>
      </c>
      <c r="P137">
        <f t="shared" si="155"/>
        <v>63.59</v>
      </c>
      <c r="Q137">
        <f t="shared" si="156"/>
        <v>0</v>
      </c>
      <c r="R137">
        <f t="shared" si="157"/>
        <v>0</v>
      </c>
      <c r="S137">
        <f t="shared" si="158"/>
        <v>0</v>
      </c>
      <c r="T137">
        <f t="shared" si="159"/>
        <v>0</v>
      </c>
      <c r="U137">
        <f t="shared" si="160"/>
        <v>0</v>
      </c>
      <c r="V137">
        <f t="shared" si="161"/>
        <v>0</v>
      </c>
      <c r="W137">
        <f t="shared" si="162"/>
        <v>0</v>
      </c>
      <c r="X137">
        <f t="shared" si="163"/>
        <v>0</v>
      </c>
      <c r="Y137">
        <f t="shared" si="164"/>
        <v>0</v>
      </c>
      <c r="AA137">
        <v>27703388</v>
      </c>
      <c r="AB137">
        <f t="shared" si="165"/>
        <v>42508.19</v>
      </c>
      <c r="AC137">
        <f t="shared" si="147"/>
        <v>42508.19</v>
      </c>
      <c r="AD137">
        <f>ROUND((((ET137)-(EU137))+AE137),6)</f>
        <v>0</v>
      </c>
      <c r="AE137">
        <f>ROUND((EU137),6)</f>
        <v>0</v>
      </c>
      <c r="AF137">
        <f>ROUND((EV137),6)</f>
        <v>0</v>
      </c>
      <c r="AG137">
        <f t="shared" si="166"/>
        <v>0</v>
      </c>
      <c r="AH137">
        <f>(EW137)</f>
        <v>0</v>
      </c>
      <c r="AI137">
        <f>(EX137)</f>
        <v>0</v>
      </c>
      <c r="AJ137">
        <f t="shared" si="167"/>
        <v>0</v>
      </c>
      <c r="AK137">
        <v>42508.19</v>
      </c>
      <c r="AL137">
        <v>42508.19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95</v>
      </c>
      <c r="AU137">
        <v>47</v>
      </c>
      <c r="AV137">
        <v>1</v>
      </c>
      <c r="AW137">
        <v>1</v>
      </c>
      <c r="AZ137">
        <v>1</v>
      </c>
      <c r="BA137">
        <v>1</v>
      </c>
      <c r="BB137">
        <v>1</v>
      </c>
      <c r="BC137">
        <v>1</v>
      </c>
      <c r="BD137" t="s">
        <v>6</v>
      </c>
      <c r="BE137" t="s">
        <v>6</v>
      </c>
      <c r="BF137" t="s">
        <v>6</v>
      </c>
      <c r="BG137" t="s">
        <v>6</v>
      </c>
      <c r="BH137">
        <v>3</v>
      </c>
      <c r="BI137">
        <v>1</v>
      </c>
      <c r="BJ137" t="s">
        <v>237</v>
      </c>
      <c r="BM137">
        <v>15001</v>
      </c>
      <c r="BN137">
        <v>0</v>
      </c>
      <c r="BO137" t="s">
        <v>6</v>
      </c>
      <c r="BP137">
        <v>0</v>
      </c>
      <c r="BQ137">
        <v>2</v>
      </c>
      <c r="BR137">
        <v>0</v>
      </c>
      <c r="BS137">
        <v>1</v>
      </c>
      <c r="BT137">
        <v>1</v>
      </c>
      <c r="BU137">
        <v>1</v>
      </c>
      <c r="BV137">
        <v>1</v>
      </c>
      <c r="BW137">
        <v>1</v>
      </c>
      <c r="BX137">
        <v>1</v>
      </c>
      <c r="BY137" t="s">
        <v>6</v>
      </c>
      <c r="BZ137">
        <v>105</v>
      </c>
      <c r="CA137">
        <v>55</v>
      </c>
      <c r="CF137">
        <v>0</v>
      </c>
      <c r="CG137">
        <v>0</v>
      </c>
      <c r="CM137">
        <v>0</v>
      </c>
      <c r="CN137" t="s">
        <v>6</v>
      </c>
      <c r="CO137">
        <v>0</v>
      </c>
      <c r="CP137">
        <f t="shared" si="168"/>
        <v>63.59</v>
      </c>
      <c r="CQ137">
        <f t="shared" si="169"/>
        <v>42508.19</v>
      </c>
      <c r="CR137">
        <f t="shared" si="170"/>
        <v>0</v>
      </c>
      <c r="CS137">
        <f t="shared" si="171"/>
        <v>0</v>
      </c>
      <c r="CT137">
        <f t="shared" si="172"/>
        <v>0</v>
      </c>
      <c r="CU137">
        <f t="shared" si="173"/>
        <v>0</v>
      </c>
      <c r="CV137">
        <f t="shared" si="174"/>
        <v>0</v>
      </c>
      <c r="CW137">
        <f t="shared" si="175"/>
        <v>0</v>
      </c>
      <c r="CX137">
        <f t="shared" si="176"/>
        <v>0</v>
      </c>
      <c r="CY137">
        <f t="shared" si="177"/>
        <v>0</v>
      </c>
      <c r="CZ137">
        <f t="shared" si="178"/>
        <v>0</v>
      </c>
      <c r="DC137" t="s">
        <v>6</v>
      </c>
      <c r="DD137" t="s">
        <v>6</v>
      </c>
      <c r="DE137" t="s">
        <v>6</v>
      </c>
      <c r="DF137" t="s">
        <v>6</v>
      </c>
      <c r="DG137" t="s">
        <v>6</v>
      </c>
      <c r="DH137" t="s">
        <v>6</v>
      </c>
      <c r="DI137" t="s">
        <v>6</v>
      </c>
      <c r="DJ137" t="s">
        <v>6</v>
      </c>
      <c r="DK137" t="s">
        <v>6</v>
      </c>
      <c r="DL137" t="s">
        <v>6</v>
      </c>
      <c r="DM137" t="s">
        <v>6</v>
      </c>
      <c r="DN137">
        <v>0</v>
      </c>
      <c r="DO137">
        <v>0</v>
      </c>
      <c r="DP137">
        <v>1</v>
      </c>
      <c r="DQ137">
        <v>1</v>
      </c>
      <c r="DU137">
        <v>1009</v>
      </c>
      <c r="DV137" t="s">
        <v>30</v>
      </c>
      <c r="DW137" t="s">
        <v>30</v>
      </c>
      <c r="DX137">
        <v>1000</v>
      </c>
      <c r="EE137">
        <v>27029049</v>
      </c>
      <c r="EF137">
        <v>2</v>
      </c>
      <c r="EG137" t="s">
        <v>16</v>
      </c>
      <c r="EH137">
        <v>0</v>
      </c>
      <c r="EI137" t="s">
        <v>6</v>
      </c>
      <c r="EJ137">
        <v>1</v>
      </c>
      <c r="EK137">
        <v>15001</v>
      </c>
      <c r="EL137" t="s">
        <v>157</v>
      </c>
      <c r="EM137" t="s">
        <v>158</v>
      </c>
      <c r="EO137" t="s">
        <v>6</v>
      </c>
      <c r="EQ137">
        <v>0</v>
      </c>
      <c r="ER137">
        <v>42508.19</v>
      </c>
      <c r="ES137">
        <v>42508.19</v>
      </c>
      <c r="ET137">
        <v>0</v>
      </c>
      <c r="EU137">
        <v>0</v>
      </c>
      <c r="EV137">
        <v>0</v>
      </c>
      <c r="EW137">
        <v>0</v>
      </c>
      <c r="EX137">
        <v>0</v>
      </c>
      <c r="FQ137">
        <v>0</v>
      </c>
      <c r="FR137">
        <f t="shared" si="179"/>
        <v>0</v>
      </c>
      <c r="FS137">
        <v>0</v>
      </c>
      <c r="FT137" t="s">
        <v>49</v>
      </c>
      <c r="FU137" t="s">
        <v>50</v>
      </c>
      <c r="FX137">
        <v>94.5</v>
      </c>
      <c r="FY137">
        <v>46.75</v>
      </c>
      <c r="GA137" t="s">
        <v>6</v>
      </c>
      <c r="GD137">
        <v>0</v>
      </c>
      <c r="GF137">
        <v>-777870615</v>
      </c>
      <c r="GG137">
        <v>1</v>
      </c>
      <c r="GH137">
        <v>1</v>
      </c>
      <c r="GI137">
        <v>-2</v>
      </c>
      <c r="GJ137">
        <v>0</v>
      </c>
      <c r="GK137">
        <f>ROUND(R137*(S12)/100,2)</f>
        <v>0</v>
      </c>
      <c r="GL137">
        <f t="shared" si="180"/>
        <v>0</v>
      </c>
      <c r="GM137">
        <f t="shared" si="181"/>
        <v>63.59</v>
      </c>
      <c r="GN137">
        <f t="shared" si="182"/>
        <v>63.59</v>
      </c>
      <c r="GO137">
        <f t="shared" si="183"/>
        <v>0</v>
      </c>
      <c r="GP137">
        <f t="shared" si="184"/>
        <v>0</v>
      </c>
      <c r="GR137">
        <v>0</v>
      </c>
      <c r="GS137">
        <v>3</v>
      </c>
      <c r="GT137">
        <v>0</v>
      </c>
      <c r="GU137" t="s">
        <v>6</v>
      </c>
      <c r="GV137">
        <f t="shared" si="185"/>
        <v>0</v>
      </c>
      <c r="GW137">
        <v>1</v>
      </c>
      <c r="GX137">
        <f t="shared" si="186"/>
        <v>0</v>
      </c>
      <c r="HA137">
        <v>0</v>
      </c>
      <c r="HB137">
        <v>0</v>
      </c>
      <c r="IK137">
        <v>0</v>
      </c>
    </row>
    <row r="138" spans="1:255" x14ac:dyDescent="0.2">
      <c r="A138" s="2">
        <v>17</v>
      </c>
      <c r="B138" s="2">
        <v>1</v>
      </c>
      <c r="C138" s="2">
        <f>ROW(SmtRes!A356)</f>
        <v>356</v>
      </c>
      <c r="D138" s="2">
        <f>ROW(EtalonRes!A358)</f>
        <v>358</v>
      </c>
      <c r="E138" s="2" t="s">
        <v>245</v>
      </c>
      <c r="F138" s="2" t="s">
        <v>246</v>
      </c>
      <c r="G138" s="2" t="s">
        <v>247</v>
      </c>
      <c r="H138" s="2" t="s">
        <v>20</v>
      </c>
      <c r="I138" s="2">
        <f>ROUND(9/100,9)</f>
        <v>0.09</v>
      </c>
      <c r="J138" s="2">
        <v>0</v>
      </c>
      <c r="K138" s="2"/>
      <c r="L138" s="2"/>
      <c r="M138" s="2"/>
      <c r="N138" s="2"/>
      <c r="O138" s="2">
        <f t="shared" si="154"/>
        <v>81.31</v>
      </c>
      <c r="P138" s="2">
        <f t="shared" si="155"/>
        <v>13.75</v>
      </c>
      <c r="Q138" s="2">
        <f t="shared" si="156"/>
        <v>7.0000000000000007E-2</v>
      </c>
      <c r="R138" s="2">
        <f t="shared" si="157"/>
        <v>0.01</v>
      </c>
      <c r="S138" s="2">
        <f t="shared" si="158"/>
        <v>67.489999999999995</v>
      </c>
      <c r="T138" s="2">
        <f t="shared" si="159"/>
        <v>0</v>
      </c>
      <c r="U138" s="2">
        <f t="shared" si="160"/>
        <v>8.3420999999999985</v>
      </c>
      <c r="V138" s="2">
        <f t="shared" si="161"/>
        <v>1.0349999999999999E-3</v>
      </c>
      <c r="W138" s="2">
        <f t="shared" si="162"/>
        <v>0</v>
      </c>
      <c r="X138" s="2">
        <f t="shared" si="163"/>
        <v>54</v>
      </c>
      <c r="Y138" s="2">
        <f t="shared" si="164"/>
        <v>33.75</v>
      </c>
      <c r="Z138" s="2"/>
      <c r="AA138" s="2">
        <v>27703374</v>
      </c>
      <c r="AB138" s="2">
        <f t="shared" si="165"/>
        <v>903.34649999999999</v>
      </c>
      <c r="AC138" s="2">
        <f t="shared" si="147"/>
        <v>152.72999999999999</v>
      </c>
      <c r="AD138" s="2">
        <f>ROUND(((((ET138*1.15))-((EU138*1.15)))+AE138),6)</f>
        <v>0.75900000000000001</v>
      </c>
      <c r="AE138" s="2">
        <f>ROUND(((EU138*1.15)),6)</f>
        <v>0.13800000000000001</v>
      </c>
      <c r="AF138" s="2">
        <f>ROUND(((EV138*1.15)),6)</f>
        <v>749.85749999999996</v>
      </c>
      <c r="AG138" s="2">
        <f t="shared" si="166"/>
        <v>0</v>
      </c>
      <c r="AH138" s="2">
        <f>((EW138*1.15))</f>
        <v>92.689999999999984</v>
      </c>
      <c r="AI138" s="2">
        <f>((EX138*1.15))</f>
        <v>1.15E-2</v>
      </c>
      <c r="AJ138" s="2">
        <f t="shared" si="167"/>
        <v>0</v>
      </c>
      <c r="AK138" s="2">
        <v>805.44</v>
      </c>
      <c r="AL138" s="2">
        <v>152.72999999999999</v>
      </c>
      <c r="AM138" s="2">
        <v>0.66</v>
      </c>
      <c r="AN138" s="2">
        <v>0.12</v>
      </c>
      <c r="AO138" s="2">
        <v>652.04999999999995</v>
      </c>
      <c r="AP138" s="2">
        <v>0</v>
      </c>
      <c r="AQ138" s="2">
        <v>80.599999999999994</v>
      </c>
      <c r="AR138" s="2">
        <v>0.01</v>
      </c>
      <c r="AS138" s="2">
        <v>0</v>
      </c>
      <c r="AT138" s="2">
        <v>80</v>
      </c>
      <c r="AU138" s="2">
        <v>50</v>
      </c>
      <c r="AV138" s="2">
        <v>1</v>
      </c>
      <c r="AW138" s="2">
        <v>1</v>
      </c>
      <c r="AX138" s="2"/>
      <c r="AY138" s="2"/>
      <c r="AZ138" s="2">
        <v>1</v>
      </c>
      <c r="BA138" s="2">
        <v>1</v>
      </c>
      <c r="BB138" s="2">
        <v>1</v>
      </c>
      <c r="BC138" s="2">
        <v>1</v>
      </c>
      <c r="BD138" s="2" t="s">
        <v>6</v>
      </c>
      <c r="BE138" s="2" t="s">
        <v>6</v>
      </c>
      <c r="BF138" s="2" t="s">
        <v>6</v>
      </c>
      <c r="BG138" s="2" t="s">
        <v>6</v>
      </c>
      <c r="BH138" s="2">
        <v>0</v>
      </c>
      <c r="BI138" s="2">
        <v>1</v>
      </c>
      <c r="BJ138" s="2" t="s">
        <v>248</v>
      </c>
      <c r="BK138" s="2"/>
      <c r="BL138" s="2"/>
      <c r="BM138" s="2">
        <v>62001</v>
      </c>
      <c r="BN138" s="2">
        <v>0</v>
      </c>
      <c r="BO138" s="2" t="s">
        <v>6</v>
      </c>
      <c r="BP138" s="2">
        <v>0</v>
      </c>
      <c r="BQ138" s="2">
        <v>6</v>
      </c>
      <c r="BR138" s="2">
        <v>0</v>
      </c>
      <c r="BS138" s="2">
        <v>1</v>
      </c>
      <c r="BT138" s="2">
        <v>1</v>
      </c>
      <c r="BU138" s="2">
        <v>1</v>
      </c>
      <c r="BV138" s="2">
        <v>1</v>
      </c>
      <c r="BW138" s="2">
        <v>1</v>
      </c>
      <c r="BX138" s="2">
        <v>1</v>
      </c>
      <c r="BY138" s="2" t="s">
        <v>6</v>
      </c>
      <c r="BZ138" s="2">
        <v>80</v>
      </c>
      <c r="CA138" s="2">
        <v>50</v>
      </c>
      <c r="CB138" s="2"/>
      <c r="CC138" s="2"/>
      <c r="CD138" s="2"/>
      <c r="CE138" s="2"/>
      <c r="CF138" s="2">
        <v>0</v>
      </c>
      <c r="CG138" s="2">
        <v>0</v>
      </c>
      <c r="CH138" s="2"/>
      <c r="CI138" s="2"/>
      <c r="CJ138" s="2"/>
      <c r="CK138" s="2"/>
      <c r="CL138" s="2"/>
      <c r="CM138" s="2">
        <v>0</v>
      </c>
      <c r="CN138" s="2" t="s">
        <v>703</v>
      </c>
      <c r="CO138" s="2">
        <v>0</v>
      </c>
      <c r="CP138" s="2">
        <f t="shared" si="168"/>
        <v>81.31</v>
      </c>
      <c r="CQ138" s="2">
        <f t="shared" si="169"/>
        <v>152.72999999999999</v>
      </c>
      <c r="CR138" s="2">
        <f t="shared" si="170"/>
        <v>0.75900000000000001</v>
      </c>
      <c r="CS138" s="2">
        <f t="shared" si="171"/>
        <v>0.13800000000000001</v>
      </c>
      <c r="CT138" s="2">
        <f t="shared" si="172"/>
        <v>749.85749999999996</v>
      </c>
      <c r="CU138" s="2">
        <f t="shared" si="173"/>
        <v>0</v>
      </c>
      <c r="CV138" s="2">
        <f t="shared" si="174"/>
        <v>92.689999999999984</v>
      </c>
      <c r="CW138" s="2">
        <f t="shared" si="175"/>
        <v>1.15E-2</v>
      </c>
      <c r="CX138" s="2">
        <f t="shared" si="176"/>
        <v>0</v>
      </c>
      <c r="CY138" s="2">
        <f t="shared" si="177"/>
        <v>54</v>
      </c>
      <c r="CZ138" s="2">
        <f t="shared" si="178"/>
        <v>33.75</v>
      </c>
      <c r="DA138" s="2"/>
      <c r="DB138" s="2"/>
      <c r="DC138" s="2" t="s">
        <v>6</v>
      </c>
      <c r="DD138" s="2" t="s">
        <v>6</v>
      </c>
      <c r="DE138" s="2" t="s">
        <v>22</v>
      </c>
      <c r="DF138" s="2" t="s">
        <v>22</v>
      </c>
      <c r="DG138" s="2" t="s">
        <v>22</v>
      </c>
      <c r="DH138" s="2" t="s">
        <v>6</v>
      </c>
      <c r="DI138" s="2" t="s">
        <v>22</v>
      </c>
      <c r="DJ138" s="2" t="s">
        <v>22</v>
      </c>
      <c r="DK138" s="2" t="s">
        <v>6</v>
      </c>
      <c r="DL138" s="2" t="s">
        <v>6</v>
      </c>
      <c r="DM138" s="2" t="s">
        <v>6</v>
      </c>
      <c r="DN138" s="2">
        <v>0</v>
      </c>
      <c r="DO138" s="2">
        <v>0</v>
      </c>
      <c r="DP138" s="2">
        <v>1</v>
      </c>
      <c r="DQ138" s="2">
        <v>1</v>
      </c>
      <c r="DR138" s="2"/>
      <c r="DS138" s="2"/>
      <c r="DT138" s="2"/>
      <c r="DU138" s="2">
        <v>1005</v>
      </c>
      <c r="DV138" s="2" t="s">
        <v>20</v>
      </c>
      <c r="DW138" s="2" t="s">
        <v>20</v>
      </c>
      <c r="DX138" s="2">
        <v>100</v>
      </c>
      <c r="DY138" s="2"/>
      <c r="DZ138" s="2"/>
      <c r="EA138" s="2"/>
      <c r="EB138" s="2"/>
      <c r="EC138" s="2"/>
      <c r="ED138" s="2"/>
      <c r="EE138" s="2">
        <v>27029107</v>
      </c>
      <c r="EF138" s="2">
        <v>6</v>
      </c>
      <c r="EG138" s="2" t="s">
        <v>23</v>
      </c>
      <c r="EH138" s="2">
        <v>0</v>
      </c>
      <c r="EI138" s="2" t="s">
        <v>6</v>
      </c>
      <c r="EJ138" s="2">
        <v>1</v>
      </c>
      <c r="EK138" s="2">
        <v>62001</v>
      </c>
      <c r="EL138" s="2" t="s">
        <v>242</v>
      </c>
      <c r="EM138" s="2" t="s">
        <v>243</v>
      </c>
      <c r="EN138" s="2"/>
      <c r="EO138" s="2" t="s">
        <v>26</v>
      </c>
      <c r="EP138" s="2"/>
      <c r="EQ138" s="2">
        <v>0</v>
      </c>
      <c r="ER138" s="2">
        <v>805.44</v>
      </c>
      <c r="ES138" s="2">
        <v>152.72999999999999</v>
      </c>
      <c r="ET138" s="2">
        <v>0.66</v>
      </c>
      <c r="EU138" s="2">
        <v>0.12</v>
      </c>
      <c r="EV138" s="2">
        <v>652.04999999999995</v>
      </c>
      <c r="EW138" s="2">
        <v>80.599999999999994</v>
      </c>
      <c r="EX138" s="2">
        <v>0.01</v>
      </c>
      <c r="EY138" s="2">
        <v>0</v>
      </c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  <c r="FP138" s="2"/>
      <c r="FQ138" s="2">
        <v>0</v>
      </c>
      <c r="FR138" s="2">
        <f t="shared" si="179"/>
        <v>0</v>
      </c>
      <c r="FS138" s="2">
        <v>0</v>
      </c>
      <c r="FT138" s="2"/>
      <c r="FU138" s="2"/>
      <c r="FV138" s="2"/>
      <c r="FW138" s="2"/>
      <c r="FX138" s="2">
        <v>80</v>
      </c>
      <c r="FY138" s="2">
        <v>50</v>
      </c>
      <c r="FZ138" s="2"/>
      <c r="GA138" s="2" t="s">
        <v>6</v>
      </c>
      <c r="GB138" s="2"/>
      <c r="GC138" s="2"/>
      <c r="GD138" s="2">
        <v>0</v>
      </c>
      <c r="GE138" s="2"/>
      <c r="GF138" s="2">
        <v>-2121367713</v>
      </c>
      <c r="GG138" s="2">
        <v>2</v>
      </c>
      <c r="GH138" s="2">
        <v>1</v>
      </c>
      <c r="GI138" s="2">
        <v>-2</v>
      </c>
      <c r="GJ138" s="2">
        <v>0</v>
      </c>
      <c r="GK138" s="2">
        <f>ROUND(R138*(R12)/100,2)</f>
        <v>0</v>
      </c>
      <c r="GL138" s="2">
        <f t="shared" si="180"/>
        <v>0</v>
      </c>
      <c r="GM138" s="2">
        <f t="shared" si="181"/>
        <v>169.06</v>
      </c>
      <c r="GN138" s="2">
        <f t="shared" si="182"/>
        <v>169.06</v>
      </c>
      <c r="GO138" s="2">
        <f t="shared" si="183"/>
        <v>0</v>
      </c>
      <c r="GP138" s="2">
        <f t="shared" si="184"/>
        <v>0</v>
      </c>
      <c r="GQ138" s="2"/>
      <c r="GR138" s="2">
        <v>0</v>
      </c>
      <c r="GS138" s="2">
        <v>3</v>
      </c>
      <c r="GT138" s="2">
        <v>0</v>
      </c>
      <c r="GU138" s="2" t="s">
        <v>6</v>
      </c>
      <c r="GV138" s="2">
        <f t="shared" si="185"/>
        <v>0</v>
      </c>
      <c r="GW138" s="2">
        <v>1</v>
      </c>
      <c r="GX138" s="2">
        <f t="shared" si="186"/>
        <v>0</v>
      </c>
      <c r="GY138" s="2"/>
      <c r="GZ138" s="2"/>
      <c r="HA138" s="2">
        <v>0</v>
      </c>
      <c r="HB138" s="2">
        <v>0</v>
      </c>
      <c r="HC138" s="2"/>
      <c r="HD138" s="2"/>
      <c r="HE138" s="2"/>
      <c r="HF138" s="2"/>
      <c r="HG138" s="2"/>
      <c r="HH138" s="2"/>
      <c r="HI138" s="2"/>
      <c r="HJ138" s="2"/>
      <c r="HK138" s="2"/>
      <c r="HL138" s="2"/>
      <c r="HM138" s="2"/>
      <c r="HN138" s="2"/>
      <c r="HO138" s="2"/>
      <c r="HP138" s="2"/>
      <c r="HQ138" s="2"/>
      <c r="HR138" s="2"/>
      <c r="HS138" s="2"/>
      <c r="HT138" s="2"/>
      <c r="HU138" s="2"/>
      <c r="HV138" s="2"/>
      <c r="HW138" s="2"/>
      <c r="HX138" s="2"/>
      <c r="HY138" s="2"/>
      <c r="HZ138" s="2"/>
      <c r="IA138" s="2"/>
      <c r="IB138" s="2"/>
      <c r="IC138" s="2"/>
      <c r="ID138" s="2"/>
      <c r="IE138" s="2"/>
      <c r="IF138" s="2"/>
      <c r="IG138" s="2"/>
      <c r="IH138" s="2"/>
      <c r="II138" s="2"/>
      <c r="IJ138" s="2"/>
      <c r="IK138" s="2">
        <v>0</v>
      </c>
      <c r="IL138" s="2"/>
      <c r="IM138" s="2"/>
      <c r="IN138" s="2"/>
      <c r="IO138" s="2"/>
      <c r="IP138" s="2"/>
      <c r="IQ138" s="2"/>
      <c r="IR138" s="2"/>
      <c r="IS138" s="2"/>
      <c r="IT138" s="2"/>
      <c r="IU138" s="2"/>
    </row>
    <row r="139" spans="1:255" x14ac:dyDescent="0.2">
      <c r="A139">
        <v>17</v>
      </c>
      <c r="B139">
        <v>1</v>
      </c>
      <c r="C139">
        <f>ROW(SmtRes!A362)</f>
        <v>362</v>
      </c>
      <c r="D139">
        <f>ROW(EtalonRes!A364)</f>
        <v>364</v>
      </c>
      <c r="E139" t="s">
        <v>245</v>
      </c>
      <c r="F139" t="s">
        <v>246</v>
      </c>
      <c r="G139" t="s">
        <v>247</v>
      </c>
      <c r="H139" t="s">
        <v>20</v>
      </c>
      <c r="I139">
        <f>ROUND(9/100,9)</f>
        <v>0.09</v>
      </c>
      <c r="J139">
        <v>0</v>
      </c>
      <c r="O139">
        <f t="shared" si="154"/>
        <v>81.31</v>
      </c>
      <c r="P139">
        <f t="shared" si="155"/>
        <v>13.75</v>
      </c>
      <c r="Q139">
        <f t="shared" si="156"/>
        <v>7.0000000000000007E-2</v>
      </c>
      <c r="R139">
        <f t="shared" si="157"/>
        <v>0.01</v>
      </c>
      <c r="S139">
        <f t="shared" si="158"/>
        <v>67.489999999999995</v>
      </c>
      <c r="T139">
        <f t="shared" si="159"/>
        <v>0</v>
      </c>
      <c r="U139">
        <f t="shared" si="160"/>
        <v>8.3420999999999985</v>
      </c>
      <c r="V139">
        <f t="shared" si="161"/>
        <v>1.0349999999999999E-3</v>
      </c>
      <c r="W139">
        <f t="shared" si="162"/>
        <v>0</v>
      </c>
      <c r="X139">
        <f t="shared" si="163"/>
        <v>54</v>
      </c>
      <c r="Y139">
        <f t="shared" si="164"/>
        <v>33.75</v>
      </c>
      <c r="AA139">
        <v>27703388</v>
      </c>
      <c r="AB139">
        <f t="shared" si="165"/>
        <v>903.34649999999999</v>
      </c>
      <c r="AC139">
        <f t="shared" si="147"/>
        <v>152.72999999999999</v>
      </c>
      <c r="AD139">
        <f>ROUND(((((ET139*1.15))-((EU139*1.15)))+AE139),6)</f>
        <v>0.75900000000000001</v>
      </c>
      <c r="AE139">
        <f>ROUND(((EU139*1.15)),6)</f>
        <v>0.13800000000000001</v>
      </c>
      <c r="AF139">
        <f>ROUND(((EV139*1.15)),6)</f>
        <v>749.85749999999996</v>
      </c>
      <c r="AG139">
        <f t="shared" si="166"/>
        <v>0</v>
      </c>
      <c r="AH139">
        <f>((EW139*1.15))</f>
        <v>92.689999999999984</v>
      </c>
      <c r="AI139">
        <f>((EX139*1.15))</f>
        <v>1.15E-2</v>
      </c>
      <c r="AJ139">
        <f t="shared" si="167"/>
        <v>0</v>
      </c>
      <c r="AK139">
        <v>805.44</v>
      </c>
      <c r="AL139">
        <v>152.72999999999999</v>
      </c>
      <c r="AM139">
        <v>0.66</v>
      </c>
      <c r="AN139">
        <v>0.12</v>
      </c>
      <c r="AO139">
        <v>652.04999999999995</v>
      </c>
      <c r="AP139">
        <v>0</v>
      </c>
      <c r="AQ139">
        <v>80.599999999999994</v>
      </c>
      <c r="AR139">
        <v>0.01</v>
      </c>
      <c r="AS139">
        <v>0</v>
      </c>
      <c r="AT139">
        <v>80</v>
      </c>
      <c r="AU139">
        <v>50</v>
      </c>
      <c r="AV139">
        <v>1</v>
      </c>
      <c r="AW139">
        <v>1</v>
      </c>
      <c r="AZ139">
        <v>1</v>
      </c>
      <c r="BA139">
        <v>1</v>
      </c>
      <c r="BB139">
        <v>1</v>
      </c>
      <c r="BC139">
        <v>1</v>
      </c>
      <c r="BD139" t="s">
        <v>6</v>
      </c>
      <c r="BE139" t="s">
        <v>6</v>
      </c>
      <c r="BF139" t="s">
        <v>6</v>
      </c>
      <c r="BG139" t="s">
        <v>6</v>
      </c>
      <c r="BH139">
        <v>0</v>
      </c>
      <c r="BI139">
        <v>1</v>
      </c>
      <c r="BJ139" t="s">
        <v>248</v>
      </c>
      <c r="BM139">
        <v>62001</v>
      </c>
      <c r="BN139">
        <v>0</v>
      </c>
      <c r="BO139" t="s">
        <v>6</v>
      </c>
      <c r="BP139">
        <v>0</v>
      </c>
      <c r="BQ139">
        <v>6</v>
      </c>
      <c r="BR139">
        <v>0</v>
      </c>
      <c r="BS139">
        <v>1</v>
      </c>
      <c r="BT139">
        <v>1</v>
      </c>
      <c r="BU139">
        <v>1</v>
      </c>
      <c r="BV139">
        <v>1</v>
      </c>
      <c r="BW139">
        <v>1</v>
      </c>
      <c r="BX139">
        <v>1</v>
      </c>
      <c r="BY139" t="s">
        <v>6</v>
      </c>
      <c r="BZ139">
        <v>80</v>
      </c>
      <c r="CA139">
        <v>50</v>
      </c>
      <c r="CF139">
        <v>0</v>
      </c>
      <c r="CG139">
        <v>0</v>
      </c>
      <c r="CM139">
        <v>0</v>
      </c>
      <c r="CN139" t="s">
        <v>703</v>
      </c>
      <c r="CO139">
        <v>0</v>
      </c>
      <c r="CP139">
        <f t="shared" si="168"/>
        <v>81.31</v>
      </c>
      <c r="CQ139">
        <f t="shared" si="169"/>
        <v>152.72999999999999</v>
      </c>
      <c r="CR139">
        <f t="shared" si="170"/>
        <v>0.75900000000000001</v>
      </c>
      <c r="CS139">
        <f t="shared" si="171"/>
        <v>0.13800000000000001</v>
      </c>
      <c r="CT139">
        <f t="shared" si="172"/>
        <v>749.85749999999996</v>
      </c>
      <c r="CU139">
        <f t="shared" si="173"/>
        <v>0</v>
      </c>
      <c r="CV139">
        <f t="shared" si="174"/>
        <v>92.689999999999984</v>
      </c>
      <c r="CW139">
        <f t="shared" si="175"/>
        <v>1.15E-2</v>
      </c>
      <c r="CX139">
        <f t="shared" si="176"/>
        <v>0</v>
      </c>
      <c r="CY139">
        <f t="shared" si="177"/>
        <v>54</v>
      </c>
      <c r="CZ139">
        <f t="shared" si="178"/>
        <v>33.75</v>
      </c>
      <c r="DC139" t="s">
        <v>6</v>
      </c>
      <c r="DD139" t="s">
        <v>6</v>
      </c>
      <c r="DE139" t="s">
        <v>22</v>
      </c>
      <c r="DF139" t="s">
        <v>22</v>
      </c>
      <c r="DG139" t="s">
        <v>22</v>
      </c>
      <c r="DH139" t="s">
        <v>6</v>
      </c>
      <c r="DI139" t="s">
        <v>22</v>
      </c>
      <c r="DJ139" t="s">
        <v>22</v>
      </c>
      <c r="DK139" t="s">
        <v>6</v>
      </c>
      <c r="DL139" t="s">
        <v>6</v>
      </c>
      <c r="DM139" t="s">
        <v>6</v>
      </c>
      <c r="DN139">
        <v>0</v>
      </c>
      <c r="DO139">
        <v>0</v>
      </c>
      <c r="DP139">
        <v>1</v>
      </c>
      <c r="DQ139">
        <v>1</v>
      </c>
      <c r="DU139">
        <v>1005</v>
      </c>
      <c r="DV139" t="s">
        <v>20</v>
      </c>
      <c r="DW139" t="s">
        <v>20</v>
      </c>
      <c r="DX139">
        <v>100</v>
      </c>
      <c r="EE139">
        <v>27029107</v>
      </c>
      <c r="EF139">
        <v>6</v>
      </c>
      <c r="EG139" t="s">
        <v>23</v>
      </c>
      <c r="EH139">
        <v>0</v>
      </c>
      <c r="EI139" t="s">
        <v>6</v>
      </c>
      <c r="EJ139">
        <v>1</v>
      </c>
      <c r="EK139">
        <v>62001</v>
      </c>
      <c r="EL139" t="s">
        <v>242</v>
      </c>
      <c r="EM139" t="s">
        <v>243</v>
      </c>
      <c r="EO139" t="s">
        <v>26</v>
      </c>
      <c r="EQ139">
        <v>0</v>
      </c>
      <c r="ER139">
        <v>805.44</v>
      </c>
      <c r="ES139">
        <v>152.72999999999999</v>
      </c>
      <c r="ET139">
        <v>0.66</v>
      </c>
      <c r="EU139">
        <v>0.12</v>
      </c>
      <c r="EV139">
        <v>652.04999999999995</v>
      </c>
      <c r="EW139">
        <v>80.599999999999994</v>
      </c>
      <c r="EX139">
        <v>0.01</v>
      </c>
      <c r="EY139">
        <v>0</v>
      </c>
      <c r="FQ139">
        <v>0</v>
      </c>
      <c r="FR139">
        <f t="shared" si="179"/>
        <v>0</v>
      </c>
      <c r="FS139">
        <v>0</v>
      </c>
      <c r="FX139">
        <v>80</v>
      </c>
      <c r="FY139">
        <v>50</v>
      </c>
      <c r="GA139" t="s">
        <v>6</v>
      </c>
      <c r="GD139">
        <v>0</v>
      </c>
      <c r="GF139">
        <v>-2121367713</v>
      </c>
      <c r="GG139">
        <v>1</v>
      </c>
      <c r="GH139">
        <v>1</v>
      </c>
      <c r="GI139">
        <v>-2</v>
      </c>
      <c r="GJ139">
        <v>0</v>
      </c>
      <c r="GK139">
        <f>ROUND(R139*(S12)/100,2)</f>
        <v>0</v>
      </c>
      <c r="GL139">
        <f t="shared" si="180"/>
        <v>0</v>
      </c>
      <c r="GM139">
        <f t="shared" si="181"/>
        <v>169.06</v>
      </c>
      <c r="GN139">
        <f t="shared" si="182"/>
        <v>169.06</v>
      </c>
      <c r="GO139">
        <f t="shared" si="183"/>
        <v>0</v>
      </c>
      <c r="GP139">
        <f t="shared" si="184"/>
        <v>0</v>
      </c>
      <c r="GR139">
        <v>0</v>
      </c>
      <c r="GS139">
        <v>3</v>
      </c>
      <c r="GT139">
        <v>0</v>
      </c>
      <c r="GU139" t="s">
        <v>6</v>
      </c>
      <c r="GV139">
        <f t="shared" si="185"/>
        <v>0</v>
      </c>
      <c r="GW139">
        <v>1</v>
      </c>
      <c r="GX139">
        <f t="shared" si="186"/>
        <v>0</v>
      </c>
      <c r="HA139">
        <v>0</v>
      </c>
      <c r="HB139">
        <v>0</v>
      </c>
      <c r="IK139">
        <v>0</v>
      </c>
    </row>
    <row r="140" spans="1:255" x14ac:dyDescent="0.2">
      <c r="A140" s="2">
        <v>18</v>
      </c>
      <c r="B140" s="2">
        <v>1</v>
      </c>
      <c r="C140" s="2">
        <v>355</v>
      </c>
      <c r="D140" s="2"/>
      <c r="E140" s="2" t="s">
        <v>249</v>
      </c>
      <c r="F140" s="2" t="s">
        <v>235</v>
      </c>
      <c r="G140" s="2" t="s">
        <v>236</v>
      </c>
      <c r="H140" s="2" t="s">
        <v>30</v>
      </c>
      <c r="I140" s="2">
        <f>I138*J140</f>
        <v>1.449E-3</v>
      </c>
      <c r="J140" s="2">
        <v>1.61E-2</v>
      </c>
      <c r="K140" s="2"/>
      <c r="L140" s="2"/>
      <c r="M140" s="2"/>
      <c r="N140" s="2"/>
      <c r="O140" s="2">
        <f t="shared" si="154"/>
        <v>61.59</v>
      </c>
      <c r="P140" s="2">
        <f t="shared" si="155"/>
        <v>61.59</v>
      </c>
      <c r="Q140" s="2">
        <f t="shared" si="156"/>
        <v>0</v>
      </c>
      <c r="R140" s="2">
        <f t="shared" si="157"/>
        <v>0</v>
      </c>
      <c r="S140" s="2">
        <f t="shared" si="158"/>
        <v>0</v>
      </c>
      <c r="T140" s="2">
        <f t="shared" si="159"/>
        <v>0</v>
      </c>
      <c r="U140" s="2">
        <f t="shared" si="160"/>
        <v>0</v>
      </c>
      <c r="V140" s="2">
        <f t="shared" si="161"/>
        <v>0</v>
      </c>
      <c r="W140" s="2">
        <f t="shared" si="162"/>
        <v>0</v>
      </c>
      <c r="X140" s="2">
        <f t="shared" si="163"/>
        <v>0</v>
      </c>
      <c r="Y140" s="2">
        <f t="shared" si="164"/>
        <v>0</v>
      </c>
      <c r="Z140" s="2"/>
      <c r="AA140" s="2">
        <v>27703374</v>
      </c>
      <c r="AB140" s="2">
        <f t="shared" si="165"/>
        <v>42508.19</v>
      </c>
      <c r="AC140" s="2">
        <f t="shared" si="147"/>
        <v>42508.19</v>
      </c>
      <c r="AD140" s="2">
        <f>ROUND((((ET140)-(EU140))+AE140),6)</f>
        <v>0</v>
      </c>
      <c r="AE140" s="2">
        <f>ROUND((EU140),6)</f>
        <v>0</v>
      </c>
      <c r="AF140" s="2">
        <f>ROUND((EV140),6)</f>
        <v>0</v>
      </c>
      <c r="AG140" s="2">
        <f t="shared" si="166"/>
        <v>0</v>
      </c>
      <c r="AH140" s="2">
        <f>(EW140)</f>
        <v>0</v>
      </c>
      <c r="AI140" s="2">
        <f>(EX140)</f>
        <v>0</v>
      </c>
      <c r="AJ140" s="2">
        <f t="shared" si="167"/>
        <v>0</v>
      </c>
      <c r="AK140" s="2">
        <v>42508.19</v>
      </c>
      <c r="AL140" s="2">
        <v>42508.19</v>
      </c>
      <c r="AM140" s="2">
        <v>0</v>
      </c>
      <c r="AN140" s="2">
        <v>0</v>
      </c>
      <c r="AO140" s="2">
        <v>0</v>
      </c>
      <c r="AP140" s="2">
        <v>0</v>
      </c>
      <c r="AQ140" s="2">
        <v>0</v>
      </c>
      <c r="AR140" s="2">
        <v>0</v>
      </c>
      <c r="AS140" s="2">
        <v>0</v>
      </c>
      <c r="AT140" s="2">
        <v>95</v>
      </c>
      <c r="AU140" s="2">
        <v>47</v>
      </c>
      <c r="AV140" s="2">
        <v>1</v>
      </c>
      <c r="AW140" s="2">
        <v>1</v>
      </c>
      <c r="AX140" s="2"/>
      <c r="AY140" s="2"/>
      <c r="AZ140" s="2">
        <v>1</v>
      </c>
      <c r="BA140" s="2">
        <v>1</v>
      </c>
      <c r="BB140" s="2">
        <v>1</v>
      </c>
      <c r="BC140" s="2">
        <v>1</v>
      </c>
      <c r="BD140" s="2" t="s">
        <v>6</v>
      </c>
      <c r="BE140" s="2" t="s">
        <v>6</v>
      </c>
      <c r="BF140" s="2" t="s">
        <v>6</v>
      </c>
      <c r="BG140" s="2" t="s">
        <v>6</v>
      </c>
      <c r="BH140" s="2">
        <v>3</v>
      </c>
      <c r="BI140" s="2">
        <v>1</v>
      </c>
      <c r="BJ140" s="2" t="s">
        <v>237</v>
      </c>
      <c r="BK140" s="2"/>
      <c r="BL140" s="2"/>
      <c r="BM140" s="2">
        <v>15001</v>
      </c>
      <c r="BN140" s="2">
        <v>0</v>
      </c>
      <c r="BO140" s="2" t="s">
        <v>6</v>
      </c>
      <c r="BP140" s="2">
        <v>0</v>
      </c>
      <c r="BQ140" s="2">
        <v>2</v>
      </c>
      <c r="BR140" s="2">
        <v>0</v>
      </c>
      <c r="BS140" s="2">
        <v>1</v>
      </c>
      <c r="BT140" s="2">
        <v>1</v>
      </c>
      <c r="BU140" s="2">
        <v>1</v>
      </c>
      <c r="BV140" s="2">
        <v>1</v>
      </c>
      <c r="BW140" s="2">
        <v>1</v>
      </c>
      <c r="BX140" s="2">
        <v>1</v>
      </c>
      <c r="BY140" s="2" t="s">
        <v>6</v>
      </c>
      <c r="BZ140" s="2">
        <v>105</v>
      </c>
      <c r="CA140" s="2">
        <v>55</v>
      </c>
      <c r="CB140" s="2"/>
      <c r="CC140" s="2"/>
      <c r="CD140" s="2"/>
      <c r="CE140" s="2"/>
      <c r="CF140" s="2">
        <v>0</v>
      </c>
      <c r="CG140" s="2">
        <v>0</v>
      </c>
      <c r="CH140" s="2"/>
      <c r="CI140" s="2"/>
      <c r="CJ140" s="2"/>
      <c r="CK140" s="2"/>
      <c r="CL140" s="2"/>
      <c r="CM140" s="2">
        <v>0</v>
      </c>
      <c r="CN140" s="2" t="s">
        <v>6</v>
      </c>
      <c r="CO140" s="2">
        <v>0</v>
      </c>
      <c r="CP140" s="2">
        <f t="shared" si="168"/>
        <v>61.59</v>
      </c>
      <c r="CQ140" s="2">
        <f t="shared" si="169"/>
        <v>42508.19</v>
      </c>
      <c r="CR140" s="2">
        <f t="shared" si="170"/>
        <v>0</v>
      </c>
      <c r="CS140" s="2">
        <f t="shared" si="171"/>
        <v>0</v>
      </c>
      <c r="CT140" s="2">
        <f t="shared" si="172"/>
        <v>0</v>
      </c>
      <c r="CU140" s="2">
        <f t="shared" si="173"/>
        <v>0</v>
      </c>
      <c r="CV140" s="2">
        <f t="shared" si="174"/>
        <v>0</v>
      </c>
      <c r="CW140" s="2">
        <f t="shared" si="175"/>
        <v>0</v>
      </c>
      <c r="CX140" s="2">
        <f t="shared" si="176"/>
        <v>0</v>
      </c>
      <c r="CY140" s="2">
        <f t="shared" si="177"/>
        <v>0</v>
      </c>
      <c r="CZ140" s="2">
        <f t="shared" si="178"/>
        <v>0</v>
      </c>
      <c r="DA140" s="2"/>
      <c r="DB140" s="2"/>
      <c r="DC140" s="2" t="s">
        <v>6</v>
      </c>
      <c r="DD140" s="2" t="s">
        <v>6</v>
      </c>
      <c r="DE140" s="2" t="s">
        <v>6</v>
      </c>
      <c r="DF140" s="2" t="s">
        <v>6</v>
      </c>
      <c r="DG140" s="2" t="s">
        <v>6</v>
      </c>
      <c r="DH140" s="2" t="s">
        <v>6</v>
      </c>
      <c r="DI140" s="2" t="s">
        <v>6</v>
      </c>
      <c r="DJ140" s="2" t="s">
        <v>6</v>
      </c>
      <c r="DK140" s="2" t="s">
        <v>6</v>
      </c>
      <c r="DL140" s="2" t="s">
        <v>6</v>
      </c>
      <c r="DM140" s="2" t="s">
        <v>6</v>
      </c>
      <c r="DN140" s="2">
        <v>0</v>
      </c>
      <c r="DO140" s="2">
        <v>0</v>
      </c>
      <c r="DP140" s="2">
        <v>1</v>
      </c>
      <c r="DQ140" s="2">
        <v>1</v>
      </c>
      <c r="DR140" s="2"/>
      <c r="DS140" s="2"/>
      <c r="DT140" s="2"/>
      <c r="DU140" s="2">
        <v>1009</v>
      </c>
      <c r="DV140" s="2" t="s">
        <v>30</v>
      </c>
      <c r="DW140" s="2" t="s">
        <v>30</v>
      </c>
      <c r="DX140" s="2">
        <v>1000</v>
      </c>
      <c r="DY140" s="2"/>
      <c r="DZ140" s="2"/>
      <c r="EA140" s="2"/>
      <c r="EB140" s="2"/>
      <c r="EC140" s="2"/>
      <c r="ED140" s="2"/>
      <c r="EE140" s="2">
        <v>27029049</v>
      </c>
      <c r="EF140" s="2">
        <v>2</v>
      </c>
      <c r="EG140" s="2" t="s">
        <v>16</v>
      </c>
      <c r="EH140" s="2">
        <v>0</v>
      </c>
      <c r="EI140" s="2" t="s">
        <v>6</v>
      </c>
      <c r="EJ140" s="2">
        <v>1</v>
      </c>
      <c r="EK140" s="2">
        <v>15001</v>
      </c>
      <c r="EL140" s="2" t="s">
        <v>157</v>
      </c>
      <c r="EM140" s="2" t="s">
        <v>158</v>
      </c>
      <c r="EN140" s="2"/>
      <c r="EO140" s="2" t="s">
        <v>6</v>
      </c>
      <c r="EP140" s="2"/>
      <c r="EQ140" s="2">
        <v>0</v>
      </c>
      <c r="ER140" s="2">
        <v>42508.19</v>
      </c>
      <c r="ES140" s="2">
        <v>42508.19</v>
      </c>
      <c r="ET140" s="2">
        <v>0</v>
      </c>
      <c r="EU140" s="2">
        <v>0</v>
      </c>
      <c r="EV140" s="2">
        <v>0</v>
      </c>
      <c r="EW140" s="2">
        <v>0</v>
      </c>
      <c r="EX140" s="2">
        <v>0</v>
      </c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  <c r="FP140" s="2"/>
      <c r="FQ140" s="2">
        <v>0</v>
      </c>
      <c r="FR140" s="2">
        <f t="shared" si="179"/>
        <v>0</v>
      </c>
      <c r="FS140" s="2">
        <v>0</v>
      </c>
      <c r="FT140" s="2" t="s">
        <v>49</v>
      </c>
      <c r="FU140" s="2" t="s">
        <v>50</v>
      </c>
      <c r="FV140" s="2"/>
      <c r="FW140" s="2"/>
      <c r="FX140" s="2">
        <v>94.5</v>
      </c>
      <c r="FY140" s="2">
        <v>46.75</v>
      </c>
      <c r="FZ140" s="2"/>
      <c r="GA140" s="2" t="s">
        <v>6</v>
      </c>
      <c r="GB140" s="2"/>
      <c r="GC140" s="2"/>
      <c r="GD140" s="2">
        <v>0</v>
      </c>
      <c r="GE140" s="2"/>
      <c r="GF140" s="2">
        <v>-777870615</v>
      </c>
      <c r="GG140" s="2">
        <v>2</v>
      </c>
      <c r="GH140" s="2">
        <v>1</v>
      </c>
      <c r="GI140" s="2">
        <v>-2</v>
      </c>
      <c r="GJ140" s="2">
        <v>0</v>
      </c>
      <c r="GK140" s="2">
        <f>ROUND(R140*(R12)/100,2)</f>
        <v>0</v>
      </c>
      <c r="GL140" s="2">
        <f t="shared" si="180"/>
        <v>0</v>
      </c>
      <c r="GM140" s="2">
        <f t="shared" si="181"/>
        <v>61.59</v>
      </c>
      <c r="GN140" s="2">
        <f t="shared" si="182"/>
        <v>61.59</v>
      </c>
      <c r="GO140" s="2">
        <f t="shared" si="183"/>
        <v>0</v>
      </c>
      <c r="GP140" s="2">
        <f t="shared" si="184"/>
        <v>0</v>
      </c>
      <c r="GQ140" s="2"/>
      <c r="GR140" s="2">
        <v>0</v>
      </c>
      <c r="GS140" s="2">
        <v>3</v>
      </c>
      <c r="GT140" s="2">
        <v>0</v>
      </c>
      <c r="GU140" s="2" t="s">
        <v>6</v>
      </c>
      <c r="GV140" s="2">
        <f t="shared" si="185"/>
        <v>0</v>
      </c>
      <c r="GW140" s="2">
        <v>1</v>
      </c>
      <c r="GX140" s="2">
        <f t="shared" si="186"/>
        <v>0</v>
      </c>
      <c r="GY140" s="2"/>
      <c r="GZ140" s="2"/>
      <c r="HA140" s="2">
        <v>0</v>
      </c>
      <c r="HB140" s="2">
        <v>0</v>
      </c>
      <c r="HC140" s="2"/>
      <c r="HD140" s="2"/>
      <c r="HE140" s="2"/>
      <c r="HF140" s="2"/>
      <c r="HG140" s="2"/>
      <c r="HH140" s="2"/>
      <c r="HI140" s="2"/>
      <c r="HJ140" s="2"/>
      <c r="HK140" s="2"/>
      <c r="HL140" s="2"/>
      <c r="HM140" s="2"/>
      <c r="HN140" s="2"/>
      <c r="HO140" s="2"/>
      <c r="HP140" s="2"/>
      <c r="HQ140" s="2"/>
      <c r="HR140" s="2"/>
      <c r="HS140" s="2"/>
      <c r="HT140" s="2"/>
      <c r="HU140" s="2"/>
      <c r="HV140" s="2"/>
      <c r="HW140" s="2"/>
      <c r="HX140" s="2"/>
      <c r="HY140" s="2"/>
      <c r="HZ140" s="2"/>
      <c r="IA140" s="2"/>
      <c r="IB140" s="2"/>
      <c r="IC140" s="2"/>
      <c r="ID140" s="2"/>
      <c r="IE140" s="2"/>
      <c r="IF140" s="2"/>
      <c r="IG140" s="2"/>
      <c r="IH140" s="2"/>
      <c r="II140" s="2"/>
      <c r="IJ140" s="2"/>
      <c r="IK140" s="2">
        <v>0</v>
      </c>
      <c r="IL140" s="2"/>
      <c r="IM140" s="2"/>
      <c r="IN140" s="2"/>
      <c r="IO140" s="2"/>
      <c r="IP140" s="2"/>
      <c r="IQ140" s="2"/>
      <c r="IR140" s="2"/>
      <c r="IS140" s="2"/>
      <c r="IT140" s="2"/>
      <c r="IU140" s="2"/>
    </row>
    <row r="141" spans="1:255" x14ac:dyDescent="0.2">
      <c r="A141">
        <v>18</v>
      </c>
      <c r="B141">
        <v>1</v>
      </c>
      <c r="C141">
        <v>361</v>
      </c>
      <c r="E141" t="s">
        <v>249</v>
      </c>
      <c r="F141" t="s">
        <v>235</v>
      </c>
      <c r="G141" t="s">
        <v>236</v>
      </c>
      <c r="H141" t="s">
        <v>30</v>
      </c>
      <c r="I141">
        <f>I139*J141</f>
        <v>1.449E-3</v>
      </c>
      <c r="J141">
        <v>1.61E-2</v>
      </c>
      <c r="O141">
        <f t="shared" si="154"/>
        <v>61.59</v>
      </c>
      <c r="P141">
        <f t="shared" si="155"/>
        <v>61.59</v>
      </c>
      <c r="Q141">
        <f t="shared" si="156"/>
        <v>0</v>
      </c>
      <c r="R141">
        <f t="shared" si="157"/>
        <v>0</v>
      </c>
      <c r="S141">
        <f t="shared" si="158"/>
        <v>0</v>
      </c>
      <c r="T141">
        <f t="shared" si="159"/>
        <v>0</v>
      </c>
      <c r="U141">
        <f t="shared" si="160"/>
        <v>0</v>
      </c>
      <c r="V141">
        <f t="shared" si="161"/>
        <v>0</v>
      </c>
      <c r="W141">
        <f t="shared" si="162"/>
        <v>0</v>
      </c>
      <c r="X141">
        <f t="shared" si="163"/>
        <v>0</v>
      </c>
      <c r="Y141">
        <f t="shared" si="164"/>
        <v>0</v>
      </c>
      <c r="AA141">
        <v>27703388</v>
      </c>
      <c r="AB141">
        <f t="shared" si="165"/>
        <v>42508.19</v>
      </c>
      <c r="AC141">
        <f t="shared" si="147"/>
        <v>42508.19</v>
      </c>
      <c r="AD141">
        <f>ROUND((((ET141)-(EU141))+AE141),6)</f>
        <v>0</v>
      </c>
      <c r="AE141">
        <f>ROUND((EU141),6)</f>
        <v>0</v>
      </c>
      <c r="AF141">
        <f>ROUND((EV141),6)</f>
        <v>0</v>
      </c>
      <c r="AG141">
        <f t="shared" si="166"/>
        <v>0</v>
      </c>
      <c r="AH141">
        <f>(EW141)</f>
        <v>0</v>
      </c>
      <c r="AI141">
        <f>(EX141)</f>
        <v>0</v>
      </c>
      <c r="AJ141">
        <f t="shared" si="167"/>
        <v>0</v>
      </c>
      <c r="AK141">
        <v>42508.19</v>
      </c>
      <c r="AL141">
        <v>42508.19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95</v>
      </c>
      <c r="AU141">
        <v>47</v>
      </c>
      <c r="AV141">
        <v>1</v>
      </c>
      <c r="AW141">
        <v>1</v>
      </c>
      <c r="AZ141">
        <v>1</v>
      </c>
      <c r="BA141">
        <v>1</v>
      </c>
      <c r="BB141">
        <v>1</v>
      </c>
      <c r="BC141">
        <v>1</v>
      </c>
      <c r="BD141" t="s">
        <v>6</v>
      </c>
      <c r="BE141" t="s">
        <v>6</v>
      </c>
      <c r="BF141" t="s">
        <v>6</v>
      </c>
      <c r="BG141" t="s">
        <v>6</v>
      </c>
      <c r="BH141">
        <v>3</v>
      </c>
      <c r="BI141">
        <v>1</v>
      </c>
      <c r="BJ141" t="s">
        <v>237</v>
      </c>
      <c r="BM141">
        <v>15001</v>
      </c>
      <c r="BN141">
        <v>0</v>
      </c>
      <c r="BO141" t="s">
        <v>6</v>
      </c>
      <c r="BP141">
        <v>0</v>
      </c>
      <c r="BQ141">
        <v>2</v>
      </c>
      <c r="BR141">
        <v>0</v>
      </c>
      <c r="BS141">
        <v>1</v>
      </c>
      <c r="BT141">
        <v>1</v>
      </c>
      <c r="BU141">
        <v>1</v>
      </c>
      <c r="BV141">
        <v>1</v>
      </c>
      <c r="BW141">
        <v>1</v>
      </c>
      <c r="BX141">
        <v>1</v>
      </c>
      <c r="BY141" t="s">
        <v>6</v>
      </c>
      <c r="BZ141">
        <v>105</v>
      </c>
      <c r="CA141">
        <v>55</v>
      </c>
      <c r="CF141">
        <v>0</v>
      </c>
      <c r="CG141">
        <v>0</v>
      </c>
      <c r="CM141">
        <v>0</v>
      </c>
      <c r="CN141" t="s">
        <v>6</v>
      </c>
      <c r="CO141">
        <v>0</v>
      </c>
      <c r="CP141">
        <f t="shared" si="168"/>
        <v>61.59</v>
      </c>
      <c r="CQ141">
        <f t="shared" si="169"/>
        <v>42508.19</v>
      </c>
      <c r="CR141">
        <f t="shared" si="170"/>
        <v>0</v>
      </c>
      <c r="CS141">
        <f t="shared" si="171"/>
        <v>0</v>
      </c>
      <c r="CT141">
        <f t="shared" si="172"/>
        <v>0</v>
      </c>
      <c r="CU141">
        <f t="shared" si="173"/>
        <v>0</v>
      </c>
      <c r="CV141">
        <f t="shared" si="174"/>
        <v>0</v>
      </c>
      <c r="CW141">
        <f t="shared" si="175"/>
        <v>0</v>
      </c>
      <c r="CX141">
        <f t="shared" si="176"/>
        <v>0</v>
      </c>
      <c r="CY141">
        <f t="shared" si="177"/>
        <v>0</v>
      </c>
      <c r="CZ141">
        <f t="shared" si="178"/>
        <v>0</v>
      </c>
      <c r="DC141" t="s">
        <v>6</v>
      </c>
      <c r="DD141" t="s">
        <v>6</v>
      </c>
      <c r="DE141" t="s">
        <v>6</v>
      </c>
      <c r="DF141" t="s">
        <v>6</v>
      </c>
      <c r="DG141" t="s">
        <v>6</v>
      </c>
      <c r="DH141" t="s">
        <v>6</v>
      </c>
      <c r="DI141" t="s">
        <v>6</v>
      </c>
      <c r="DJ141" t="s">
        <v>6</v>
      </c>
      <c r="DK141" t="s">
        <v>6</v>
      </c>
      <c r="DL141" t="s">
        <v>6</v>
      </c>
      <c r="DM141" t="s">
        <v>6</v>
      </c>
      <c r="DN141">
        <v>0</v>
      </c>
      <c r="DO141">
        <v>0</v>
      </c>
      <c r="DP141">
        <v>1</v>
      </c>
      <c r="DQ141">
        <v>1</v>
      </c>
      <c r="DU141">
        <v>1009</v>
      </c>
      <c r="DV141" t="s">
        <v>30</v>
      </c>
      <c r="DW141" t="s">
        <v>30</v>
      </c>
      <c r="DX141">
        <v>1000</v>
      </c>
      <c r="EE141">
        <v>27029049</v>
      </c>
      <c r="EF141">
        <v>2</v>
      </c>
      <c r="EG141" t="s">
        <v>16</v>
      </c>
      <c r="EH141">
        <v>0</v>
      </c>
      <c r="EI141" t="s">
        <v>6</v>
      </c>
      <c r="EJ141">
        <v>1</v>
      </c>
      <c r="EK141">
        <v>15001</v>
      </c>
      <c r="EL141" t="s">
        <v>157</v>
      </c>
      <c r="EM141" t="s">
        <v>158</v>
      </c>
      <c r="EO141" t="s">
        <v>6</v>
      </c>
      <c r="EQ141">
        <v>0</v>
      </c>
      <c r="ER141">
        <v>42508.19</v>
      </c>
      <c r="ES141">
        <v>42508.19</v>
      </c>
      <c r="ET141">
        <v>0</v>
      </c>
      <c r="EU141">
        <v>0</v>
      </c>
      <c r="EV141">
        <v>0</v>
      </c>
      <c r="EW141">
        <v>0</v>
      </c>
      <c r="EX141">
        <v>0</v>
      </c>
      <c r="FQ141">
        <v>0</v>
      </c>
      <c r="FR141">
        <f t="shared" si="179"/>
        <v>0</v>
      </c>
      <c r="FS141">
        <v>0</v>
      </c>
      <c r="FT141" t="s">
        <v>49</v>
      </c>
      <c r="FU141" t="s">
        <v>50</v>
      </c>
      <c r="FX141">
        <v>94.5</v>
      </c>
      <c r="FY141">
        <v>46.75</v>
      </c>
      <c r="GA141" t="s">
        <v>6</v>
      </c>
      <c r="GD141">
        <v>0</v>
      </c>
      <c r="GF141">
        <v>-777870615</v>
      </c>
      <c r="GG141">
        <v>1</v>
      </c>
      <c r="GH141">
        <v>1</v>
      </c>
      <c r="GI141">
        <v>-2</v>
      </c>
      <c r="GJ141">
        <v>0</v>
      </c>
      <c r="GK141">
        <f>ROUND(R141*(S12)/100,2)</f>
        <v>0</v>
      </c>
      <c r="GL141">
        <f t="shared" si="180"/>
        <v>0</v>
      </c>
      <c r="GM141">
        <f t="shared" si="181"/>
        <v>61.59</v>
      </c>
      <c r="GN141">
        <f t="shared" si="182"/>
        <v>61.59</v>
      </c>
      <c r="GO141">
        <f t="shared" si="183"/>
        <v>0</v>
      </c>
      <c r="GP141">
        <f t="shared" si="184"/>
        <v>0</v>
      </c>
      <c r="GR141">
        <v>0</v>
      </c>
      <c r="GS141">
        <v>3</v>
      </c>
      <c r="GT141">
        <v>0</v>
      </c>
      <c r="GU141" t="s">
        <v>6</v>
      </c>
      <c r="GV141">
        <f t="shared" si="185"/>
        <v>0</v>
      </c>
      <c r="GW141">
        <v>1</v>
      </c>
      <c r="GX141">
        <f t="shared" si="186"/>
        <v>0</v>
      </c>
      <c r="HA141">
        <v>0</v>
      </c>
      <c r="HB141">
        <v>0</v>
      </c>
      <c r="IK141">
        <v>0</v>
      </c>
    </row>
    <row r="142" spans="1:255" x14ac:dyDescent="0.2">
      <c r="A142" s="2">
        <v>17</v>
      </c>
      <c r="B142" s="2">
        <v>1</v>
      </c>
      <c r="C142" s="2">
        <f>ROW(SmtRes!A369)</f>
        <v>369</v>
      </c>
      <c r="D142" s="2">
        <f>ROW(EtalonRes!A376)</f>
        <v>376</v>
      </c>
      <c r="E142" s="2" t="s">
        <v>250</v>
      </c>
      <c r="F142" s="2" t="s">
        <v>251</v>
      </c>
      <c r="G142" s="2" t="s">
        <v>252</v>
      </c>
      <c r="H142" s="2" t="s">
        <v>34</v>
      </c>
      <c r="I142" s="2">
        <f>ROUND(33/100,9)</f>
        <v>0.33</v>
      </c>
      <c r="J142" s="2">
        <v>0</v>
      </c>
      <c r="K142" s="2"/>
      <c r="L142" s="2"/>
      <c r="M142" s="2"/>
      <c r="N142" s="2"/>
      <c r="O142" s="2">
        <f t="shared" si="154"/>
        <v>56.91</v>
      </c>
      <c r="P142" s="2">
        <f t="shared" si="155"/>
        <v>24.3</v>
      </c>
      <c r="Q142" s="2">
        <f t="shared" si="156"/>
        <v>1.19</v>
      </c>
      <c r="R142" s="2">
        <f t="shared" si="157"/>
        <v>0.23</v>
      </c>
      <c r="S142" s="2">
        <f t="shared" si="158"/>
        <v>31.42</v>
      </c>
      <c r="T142" s="2">
        <f t="shared" si="159"/>
        <v>0</v>
      </c>
      <c r="U142" s="2">
        <f t="shared" si="160"/>
        <v>3.4223309999999998</v>
      </c>
      <c r="V142" s="2">
        <f t="shared" si="161"/>
        <v>2.2275000000000003E-2</v>
      </c>
      <c r="W142" s="2">
        <f t="shared" si="162"/>
        <v>0</v>
      </c>
      <c r="X142" s="2">
        <f t="shared" si="163"/>
        <v>35.130000000000003</v>
      </c>
      <c r="Y142" s="2">
        <f t="shared" si="164"/>
        <v>20.260000000000002</v>
      </c>
      <c r="Z142" s="2"/>
      <c r="AA142" s="2">
        <v>27703374</v>
      </c>
      <c r="AB142" s="2">
        <f t="shared" si="165"/>
        <v>172.43367499999999</v>
      </c>
      <c r="AC142" s="2">
        <f t="shared" si="147"/>
        <v>73.64</v>
      </c>
      <c r="AD142" s="2">
        <f>ROUND((((((ET142*1.25)*1.35))-(((EU142*1.25)*1.35)))+AE142),6)</f>
        <v>3.5943749999999999</v>
      </c>
      <c r="AE142" s="2">
        <f>ROUND((((EU142*1.25)*1.35)),6)</f>
        <v>0.70874999999999999</v>
      </c>
      <c r="AF142" s="2">
        <f>ROUND((((EV142*1.15)*1.35)),6)</f>
        <v>95.199299999999994</v>
      </c>
      <c r="AG142" s="2">
        <f t="shared" si="166"/>
        <v>0</v>
      </c>
      <c r="AH142" s="2">
        <f>(((EW142*1.15)*1.35))</f>
        <v>10.370699999999999</v>
      </c>
      <c r="AI142" s="2">
        <f>(((EX142*1.25)*1.35))</f>
        <v>6.7500000000000004E-2</v>
      </c>
      <c r="AJ142" s="2">
        <f t="shared" si="167"/>
        <v>0</v>
      </c>
      <c r="AK142" s="2">
        <v>137.09</v>
      </c>
      <c r="AL142" s="2">
        <v>73.64</v>
      </c>
      <c r="AM142" s="2">
        <v>2.13</v>
      </c>
      <c r="AN142" s="2">
        <v>0.42</v>
      </c>
      <c r="AO142" s="2">
        <v>61.32</v>
      </c>
      <c r="AP142" s="2">
        <v>0</v>
      </c>
      <c r="AQ142" s="2">
        <v>6.68</v>
      </c>
      <c r="AR142" s="2">
        <v>0.04</v>
      </c>
      <c r="AS142" s="2">
        <v>0</v>
      </c>
      <c r="AT142" s="2">
        <v>111</v>
      </c>
      <c r="AU142" s="2">
        <v>64</v>
      </c>
      <c r="AV142" s="2">
        <v>1</v>
      </c>
      <c r="AW142" s="2">
        <v>1</v>
      </c>
      <c r="AX142" s="2"/>
      <c r="AY142" s="2"/>
      <c r="AZ142" s="2">
        <v>1</v>
      </c>
      <c r="BA142" s="2">
        <v>1</v>
      </c>
      <c r="BB142" s="2">
        <v>1</v>
      </c>
      <c r="BC142" s="2">
        <v>1</v>
      </c>
      <c r="BD142" s="2" t="s">
        <v>6</v>
      </c>
      <c r="BE142" s="2" t="s">
        <v>6</v>
      </c>
      <c r="BF142" s="2" t="s">
        <v>6</v>
      </c>
      <c r="BG142" s="2" t="s">
        <v>6</v>
      </c>
      <c r="BH142" s="2">
        <v>0</v>
      </c>
      <c r="BI142" s="2">
        <v>1</v>
      </c>
      <c r="BJ142" s="2" t="s">
        <v>253</v>
      </c>
      <c r="BK142" s="2"/>
      <c r="BL142" s="2"/>
      <c r="BM142" s="2">
        <v>11001</v>
      </c>
      <c r="BN142" s="2">
        <v>0</v>
      </c>
      <c r="BO142" s="2" t="s">
        <v>6</v>
      </c>
      <c r="BP142" s="2">
        <v>0</v>
      </c>
      <c r="BQ142" s="2">
        <v>2</v>
      </c>
      <c r="BR142" s="2">
        <v>0</v>
      </c>
      <c r="BS142" s="2">
        <v>1</v>
      </c>
      <c r="BT142" s="2">
        <v>1</v>
      </c>
      <c r="BU142" s="2">
        <v>1</v>
      </c>
      <c r="BV142" s="2">
        <v>1</v>
      </c>
      <c r="BW142" s="2">
        <v>1</v>
      </c>
      <c r="BX142" s="2">
        <v>1</v>
      </c>
      <c r="BY142" s="2" t="s">
        <v>6</v>
      </c>
      <c r="BZ142" s="2">
        <v>123</v>
      </c>
      <c r="CA142" s="2">
        <v>75</v>
      </c>
      <c r="CB142" s="2"/>
      <c r="CC142" s="2"/>
      <c r="CD142" s="2"/>
      <c r="CE142" s="2"/>
      <c r="CF142" s="2">
        <v>0</v>
      </c>
      <c r="CG142" s="2">
        <v>0</v>
      </c>
      <c r="CH142" s="2"/>
      <c r="CI142" s="2"/>
      <c r="CJ142" s="2"/>
      <c r="CK142" s="2"/>
      <c r="CL142" s="2"/>
      <c r="CM142" s="2">
        <v>0</v>
      </c>
      <c r="CN142" s="2" t="s">
        <v>705</v>
      </c>
      <c r="CO142" s="2">
        <v>0</v>
      </c>
      <c r="CP142" s="2">
        <f t="shared" si="168"/>
        <v>56.910000000000004</v>
      </c>
      <c r="CQ142" s="2">
        <f t="shared" si="169"/>
        <v>73.64</v>
      </c>
      <c r="CR142" s="2">
        <f t="shared" si="170"/>
        <v>3.5943749999999999</v>
      </c>
      <c r="CS142" s="2">
        <f t="shared" si="171"/>
        <v>0.70874999999999999</v>
      </c>
      <c r="CT142" s="2">
        <f t="shared" si="172"/>
        <v>95.199299999999994</v>
      </c>
      <c r="CU142" s="2">
        <f t="shared" si="173"/>
        <v>0</v>
      </c>
      <c r="CV142" s="2">
        <f t="shared" si="174"/>
        <v>10.370699999999999</v>
      </c>
      <c r="CW142" s="2">
        <f t="shared" si="175"/>
        <v>6.7500000000000004E-2</v>
      </c>
      <c r="CX142" s="2">
        <f t="shared" si="176"/>
        <v>0</v>
      </c>
      <c r="CY142" s="2">
        <f t="shared" si="177"/>
        <v>35.131500000000003</v>
      </c>
      <c r="CZ142" s="2">
        <f t="shared" si="178"/>
        <v>20.256</v>
      </c>
      <c r="DA142" s="2"/>
      <c r="DB142" s="2"/>
      <c r="DC142" s="2" t="s">
        <v>6</v>
      </c>
      <c r="DD142" s="2" t="s">
        <v>6</v>
      </c>
      <c r="DE142" s="2" t="s">
        <v>56</v>
      </c>
      <c r="DF142" s="2" t="s">
        <v>56</v>
      </c>
      <c r="DG142" s="2" t="s">
        <v>57</v>
      </c>
      <c r="DH142" s="2" t="s">
        <v>6</v>
      </c>
      <c r="DI142" s="2" t="s">
        <v>57</v>
      </c>
      <c r="DJ142" s="2" t="s">
        <v>56</v>
      </c>
      <c r="DK142" s="2" t="s">
        <v>6</v>
      </c>
      <c r="DL142" s="2" t="s">
        <v>6</v>
      </c>
      <c r="DM142" s="2" t="s">
        <v>6</v>
      </c>
      <c r="DN142" s="2">
        <v>0</v>
      </c>
      <c r="DO142" s="2">
        <v>0</v>
      </c>
      <c r="DP142" s="2">
        <v>1</v>
      </c>
      <c r="DQ142" s="2">
        <v>1</v>
      </c>
      <c r="DR142" s="2"/>
      <c r="DS142" s="2"/>
      <c r="DT142" s="2"/>
      <c r="DU142" s="2">
        <v>1003</v>
      </c>
      <c r="DV142" s="2" t="s">
        <v>34</v>
      </c>
      <c r="DW142" s="2" t="s">
        <v>34</v>
      </c>
      <c r="DX142" s="2">
        <v>100</v>
      </c>
      <c r="DY142" s="2"/>
      <c r="DZ142" s="2"/>
      <c r="EA142" s="2"/>
      <c r="EB142" s="2"/>
      <c r="EC142" s="2"/>
      <c r="ED142" s="2"/>
      <c r="EE142" s="2">
        <v>27029024</v>
      </c>
      <c r="EF142" s="2">
        <v>2</v>
      </c>
      <c r="EG142" s="2" t="s">
        <v>16</v>
      </c>
      <c r="EH142" s="2">
        <v>0</v>
      </c>
      <c r="EI142" s="2" t="s">
        <v>6</v>
      </c>
      <c r="EJ142" s="2">
        <v>1</v>
      </c>
      <c r="EK142" s="2">
        <v>11001</v>
      </c>
      <c r="EL142" s="2" t="s">
        <v>24</v>
      </c>
      <c r="EM142" s="2" t="s">
        <v>177</v>
      </c>
      <c r="EN142" s="2"/>
      <c r="EO142" s="2" t="s">
        <v>60</v>
      </c>
      <c r="EP142" s="2"/>
      <c r="EQ142" s="2">
        <v>0</v>
      </c>
      <c r="ER142" s="2">
        <v>137.09</v>
      </c>
      <c r="ES142" s="2">
        <v>73.64</v>
      </c>
      <c r="ET142" s="2">
        <v>2.13</v>
      </c>
      <c r="EU142" s="2">
        <v>0.42</v>
      </c>
      <c r="EV142" s="2">
        <v>61.32</v>
      </c>
      <c r="EW142" s="2">
        <v>6.68</v>
      </c>
      <c r="EX142" s="2">
        <v>0.04</v>
      </c>
      <c r="EY142" s="2">
        <v>0</v>
      </c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  <c r="FP142" s="2"/>
      <c r="FQ142" s="2">
        <v>0</v>
      </c>
      <c r="FR142" s="2">
        <f t="shared" si="179"/>
        <v>0</v>
      </c>
      <c r="FS142" s="2">
        <v>0</v>
      </c>
      <c r="FT142" s="2" t="s">
        <v>49</v>
      </c>
      <c r="FU142" s="2" t="s">
        <v>50</v>
      </c>
      <c r="FV142" s="2"/>
      <c r="FW142" s="2"/>
      <c r="FX142" s="2">
        <v>110.7</v>
      </c>
      <c r="FY142" s="2">
        <v>63.75</v>
      </c>
      <c r="FZ142" s="2"/>
      <c r="GA142" s="2" t="s">
        <v>6</v>
      </c>
      <c r="GB142" s="2"/>
      <c r="GC142" s="2"/>
      <c r="GD142" s="2">
        <v>0</v>
      </c>
      <c r="GE142" s="2"/>
      <c r="GF142" s="2">
        <v>-1795044548</v>
      </c>
      <c r="GG142" s="2">
        <v>2</v>
      </c>
      <c r="GH142" s="2">
        <v>1</v>
      </c>
      <c r="GI142" s="2">
        <v>-2</v>
      </c>
      <c r="GJ142" s="2">
        <v>0</v>
      </c>
      <c r="GK142" s="2">
        <f>ROUND(R142*(R12)/100,2)</f>
        <v>0</v>
      </c>
      <c r="GL142" s="2">
        <f t="shared" si="180"/>
        <v>0</v>
      </c>
      <c r="GM142" s="2">
        <f t="shared" si="181"/>
        <v>112.3</v>
      </c>
      <c r="GN142" s="2">
        <f t="shared" si="182"/>
        <v>112.3</v>
      </c>
      <c r="GO142" s="2">
        <f t="shared" si="183"/>
        <v>0</v>
      </c>
      <c r="GP142" s="2">
        <f t="shared" si="184"/>
        <v>0</v>
      </c>
      <c r="GQ142" s="2"/>
      <c r="GR142" s="2">
        <v>0</v>
      </c>
      <c r="GS142" s="2">
        <v>3</v>
      </c>
      <c r="GT142" s="2">
        <v>0</v>
      </c>
      <c r="GU142" s="2" t="s">
        <v>6</v>
      </c>
      <c r="GV142" s="2">
        <f t="shared" si="185"/>
        <v>0</v>
      </c>
      <c r="GW142" s="2">
        <v>1</v>
      </c>
      <c r="GX142" s="2">
        <f t="shared" si="186"/>
        <v>0</v>
      </c>
      <c r="GY142" s="2"/>
      <c r="GZ142" s="2"/>
      <c r="HA142" s="2">
        <v>0</v>
      </c>
      <c r="HB142" s="2">
        <v>0</v>
      </c>
      <c r="HC142" s="2"/>
      <c r="HD142" s="2"/>
      <c r="HE142" s="2"/>
      <c r="HF142" s="2"/>
      <c r="HG142" s="2"/>
      <c r="HH142" s="2"/>
      <c r="HI142" s="2"/>
      <c r="HJ142" s="2"/>
      <c r="HK142" s="2"/>
      <c r="HL142" s="2"/>
      <c r="HM142" s="2"/>
      <c r="HN142" s="2"/>
      <c r="HO142" s="2"/>
      <c r="HP142" s="2"/>
      <c r="HQ142" s="2"/>
      <c r="HR142" s="2"/>
      <c r="HS142" s="2"/>
      <c r="HT142" s="2"/>
      <c r="HU142" s="2"/>
      <c r="HV142" s="2"/>
      <c r="HW142" s="2"/>
      <c r="HX142" s="2"/>
      <c r="HY142" s="2"/>
      <c r="HZ142" s="2"/>
      <c r="IA142" s="2"/>
      <c r="IB142" s="2"/>
      <c r="IC142" s="2"/>
      <c r="ID142" s="2"/>
      <c r="IE142" s="2"/>
      <c r="IF142" s="2"/>
      <c r="IG142" s="2"/>
      <c r="IH142" s="2"/>
      <c r="II142" s="2"/>
      <c r="IJ142" s="2"/>
      <c r="IK142" s="2">
        <v>0</v>
      </c>
      <c r="IL142" s="2"/>
      <c r="IM142" s="2"/>
      <c r="IN142" s="2"/>
      <c r="IO142" s="2"/>
      <c r="IP142" s="2"/>
      <c r="IQ142" s="2"/>
      <c r="IR142" s="2"/>
      <c r="IS142" s="2"/>
      <c r="IT142" s="2"/>
      <c r="IU142" s="2"/>
    </row>
    <row r="143" spans="1:255" x14ac:dyDescent="0.2">
      <c r="A143">
        <v>17</v>
      </c>
      <c r="B143">
        <v>1</v>
      </c>
      <c r="C143">
        <f>ROW(SmtRes!A376)</f>
        <v>376</v>
      </c>
      <c r="D143">
        <f>ROW(EtalonRes!A388)</f>
        <v>388</v>
      </c>
      <c r="E143" t="s">
        <v>250</v>
      </c>
      <c r="F143" t="s">
        <v>251</v>
      </c>
      <c r="G143" t="s">
        <v>252</v>
      </c>
      <c r="H143" t="s">
        <v>34</v>
      </c>
      <c r="I143">
        <f>ROUND(33/100,9)</f>
        <v>0.33</v>
      </c>
      <c r="J143">
        <v>0</v>
      </c>
      <c r="O143">
        <f t="shared" si="154"/>
        <v>56.91</v>
      </c>
      <c r="P143">
        <f t="shared" si="155"/>
        <v>24.3</v>
      </c>
      <c r="Q143">
        <f t="shared" si="156"/>
        <v>1.19</v>
      </c>
      <c r="R143">
        <f t="shared" si="157"/>
        <v>0.23</v>
      </c>
      <c r="S143">
        <f t="shared" si="158"/>
        <v>31.42</v>
      </c>
      <c r="T143">
        <f t="shared" si="159"/>
        <v>0</v>
      </c>
      <c r="U143">
        <f t="shared" si="160"/>
        <v>3.4223309999999998</v>
      </c>
      <c r="V143">
        <f t="shared" si="161"/>
        <v>2.2275000000000003E-2</v>
      </c>
      <c r="W143">
        <f t="shared" si="162"/>
        <v>0</v>
      </c>
      <c r="X143">
        <f t="shared" si="163"/>
        <v>35.130000000000003</v>
      </c>
      <c r="Y143">
        <f t="shared" si="164"/>
        <v>20.260000000000002</v>
      </c>
      <c r="AA143">
        <v>27703388</v>
      </c>
      <c r="AB143">
        <f t="shared" si="165"/>
        <v>172.43367499999999</v>
      </c>
      <c r="AC143">
        <f t="shared" si="147"/>
        <v>73.64</v>
      </c>
      <c r="AD143">
        <f>ROUND((((((ET143*1.25)*1.35))-(((EU143*1.25)*1.35)))+AE143),6)</f>
        <v>3.5943749999999999</v>
      </c>
      <c r="AE143">
        <f>ROUND((((EU143*1.25)*1.35)),6)</f>
        <v>0.70874999999999999</v>
      </c>
      <c r="AF143">
        <f>ROUND((((EV143*1.15)*1.35)),6)</f>
        <v>95.199299999999994</v>
      </c>
      <c r="AG143">
        <f t="shared" si="166"/>
        <v>0</v>
      </c>
      <c r="AH143">
        <f>(((EW143*1.15)*1.35))</f>
        <v>10.370699999999999</v>
      </c>
      <c r="AI143">
        <f>(((EX143*1.25)*1.35))</f>
        <v>6.7500000000000004E-2</v>
      </c>
      <c r="AJ143">
        <f t="shared" si="167"/>
        <v>0</v>
      </c>
      <c r="AK143">
        <v>137.09</v>
      </c>
      <c r="AL143">
        <v>73.64</v>
      </c>
      <c r="AM143">
        <v>2.13</v>
      </c>
      <c r="AN143">
        <v>0.42</v>
      </c>
      <c r="AO143">
        <v>61.32</v>
      </c>
      <c r="AP143">
        <v>0</v>
      </c>
      <c r="AQ143">
        <v>6.68</v>
      </c>
      <c r="AR143">
        <v>0.04</v>
      </c>
      <c r="AS143">
        <v>0</v>
      </c>
      <c r="AT143">
        <v>111</v>
      </c>
      <c r="AU143">
        <v>64</v>
      </c>
      <c r="AV143">
        <v>1</v>
      </c>
      <c r="AW143">
        <v>1</v>
      </c>
      <c r="AZ143">
        <v>1</v>
      </c>
      <c r="BA143">
        <v>1</v>
      </c>
      <c r="BB143">
        <v>1</v>
      </c>
      <c r="BC143">
        <v>1</v>
      </c>
      <c r="BD143" t="s">
        <v>6</v>
      </c>
      <c r="BE143" t="s">
        <v>6</v>
      </c>
      <c r="BF143" t="s">
        <v>6</v>
      </c>
      <c r="BG143" t="s">
        <v>6</v>
      </c>
      <c r="BH143">
        <v>0</v>
      </c>
      <c r="BI143">
        <v>1</v>
      </c>
      <c r="BJ143" t="s">
        <v>253</v>
      </c>
      <c r="BM143">
        <v>11001</v>
      </c>
      <c r="BN143">
        <v>0</v>
      </c>
      <c r="BO143" t="s">
        <v>6</v>
      </c>
      <c r="BP143">
        <v>0</v>
      </c>
      <c r="BQ143">
        <v>2</v>
      </c>
      <c r="BR143">
        <v>0</v>
      </c>
      <c r="BS143">
        <v>1</v>
      </c>
      <c r="BT143">
        <v>1</v>
      </c>
      <c r="BU143">
        <v>1</v>
      </c>
      <c r="BV143">
        <v>1</v>
      </c>
      <c r="BW143">
        <v>1</v>
      </c>
      <c r="BX143">
        <v>1</v>
      </c>
      <c r="BY143" t="s">
        <v>6</v>
      </c>
      <c r="BZ143">
        <v>123</v>
      </c>
      <c r="CA143">
        <v>75</v>
      </c>
      <c r="CF143">
        <v>0</v>
      </c>
      <c r="CG143">
        <v>0</v>
      </c>
      <c r="CM143">
        <v>0</v>
      </c>
      <c r="CN143" t="s">
        <v>705</v>
      </c>
      <c r="CO143">
        <v>0</v>
      </c>
      <c r="CP143">
        <f t="shared" si="168"/>
        <v>56.910000000000004</v>
      </c>
      <c r="CQ143">
        <f t="shared" si="169"/>
        <v>73.64</v>
      </c>
      <c r="CR143">
        <f t="shared" si="170"/>
        <v>3.5943749999999999</v>
      </c>
      <c r="CS143">
        <f t="shared" si="171"/>
        <v>0.70874999999999999</v>
      </c>
      <c r="CT143">
        <f t="shared" si="172"/>
        <v>95.199299999999994</v>
      </c>
      <c r="CU143">
        <f t="shared" si="173"/>
        <v>0</v>
      </c>
      <c r="CV143">
        <f t="shared" si="174"/>
        <v>10.370699999999999</v>
      </c>
      <c r="CW143">
        <f t="shared" si="175"/>
        <v>6.7500000000000004E-2</v>
      </c>
      <c r="CX143">
        <f t="shared" si="176"/>
        <v>0</v>
      </c>
      <c r="CY143">
        <f t="shared" si="177"/>
        <v>35.131500000000003</v>
      </c>
      <c r="CZ143">
        <f t="shared" si="178"/>
        <v>20.256</v>
      </c>
      <c r="DC143" t="s">
        <v>6</v>
      </c>
      <c r="DD143" t="s">
        <v>6</v>
      </c>
      <c r="DE143" t="s">
        <v>56</v>
      </c>
      <c r="DF143" t="s">
        <v>56</v>
      </c>
      <c r="DG143" t="s">
        <v>57</v>
      </c>
      <c r="DH143" t="s">
        <v>6</v>
      </c>
      <c r="DI143" t="s">
        <v>57</v>
      </c>
      <c r="DJ143" t="s">
        <v>56</v>
      </c>
      <c r="DK143" t="s">
        <v>6</v>
      </c>
      <c r="DL143" t="s">
        <v>6</v>
      </c>
      <c r="DM143" t="s">
        <v>6</v>
      </c>
      <c r="DN143">
        <v>0</v>
      </c>
      <c r="DO143">
        <v>0</v>
      </c>
      <c r="DP143">
        <v>1</v>
      </c>
      <c r="DQ143">
        <v>1</v>
      </c>
      <c r="DU143">
        <v>1003</v>
      </c>
      <c r="DV143" t="s">
        <v>34</v>
      </c>
      <c r="DW143" t="s">
        <v>34</v>
      </c>
      <c r="DX143">
        <v>100</v>
      </c>
      <c r="EE143">
        <v>27029024</v>
      </c>
      <c r="EF143">
        <v>2</v>
      </c>
      <c r="EG143" t="s">
        <v>16</v>
      </c>
      <c r="EH143">
        <v>0</v>
      </c>
      <c r="EI143" t="s">
        <v>6</v>
      </c>
      <c r="EJ143">
        <v>1</v>
      </c>
      <c r="EK143">
        <v>11001</v>
      </c>
      <c r="EL143" t="s">
        <v>24</v>
      </c>
      <c r="EM143" t="s">
        <v>177</v>
      </c>
      <c r="EO143" t="s">
        <v>60</v>
      </c>
      <c r="EQ143">
        <v>0</v>
      </c>
      <c r="ER143">
        <v>137.09</v>
      </c>
      <c r="ES143">
        <v>73.64</v>
      </c>
      <c r="ET143">
        <v>2.13</v>
      </c>
      <c r="EU143">
        <v>0.42</v>
      </c>
      <c r="EV143">
        <v>61.32</v>
      </c>
      <c r="EW143">
        <v>6.68</v>
      </c>
      <c r="EX143">
        <v>0.04</v>
      </c>
      <c r="EY143">
        <v>0</v>
      </c>
      <c r="FQ143">
        <v>0</v>
      </c>
      <c r="FR143">
        <f t="shared" si="179"/>
        <v>0</v>
      </c>
      <c r="FS143">
        <v>0</v>
      </c>
      <c r="FT143" t="s">
        <v>49</v>
      </c>
      <c r="FU143" t="s">
        <v>50</v>
      </c>
      <c r="FX143">
        <v>110.7</v>
      </c>
      <c r="FY143">
        <v>63.75</v>
      </c>
      <c r="GA143" t="s">
        <v>6</v>
      </c>
      <c r="GD143">
        <v>0</v>
      </c>
      <c r="GF143">
        <v>-1795044548</v>
      </c>
      <c r="GG143">
        <v>1</v>
      </c>
      <c r="GH143">
        <v>1</v>
      </c>
      <c r="GI143">
        <v>-2</v>
      </c>
      <c r="GJ143">
        <v>0</v>
      </c>
      <c r="GK143">
        <f>ROUND(R143*(S12)/100,2)</f>
        <v>0</v>
      </c>
      <c r="GL143">
        <f t="shared" si="180"/>
        <v>0</v>
      </c>
      <c r="GM143">
        <f t="shared" si="181"/>
        <v>112.3</v>
      </c>
      <c r="GN143">
        <f t="shared" si="182"/>
        <v>112.3</v>
      </c>
      <c r="GO143">
        <f t="shared" si="183"/>
        <v>0</v>
      </c>
      <c r="GP143">
        <f t="shared" si="184"/>
        <v>0</v>
      </c>
      <c r="GR143">
        <v>0</v>
      </c>
      <c r="GS143">
        <v>3</v>
      </c>
      <c r="GT143">
        <v>0</v>
      </c>
      <c r="GU143" t="s">
        <v>6</v>
      </c>
      <c r="GV143">
        <f t="shared" si="185"/>
        <v>0</v>
      </c>
      <c r="GW143">
        <v>1</v>
      </c>
      <c r="GX143">
        <f t="shared" si="186"/>
        <v>0</v>
      </c>
      <c r="HA143">
        <v>0</v>
      </c>
      <c r="HB143">
        <v>0</v>
      </c>
      <c r="IK143">
        <v>0</v>
      </c>
    </row>
    <row r="144" spans="1:255" x14ac:dyDescent="0.2">
      <c r="A144" s="2">
        <v>18</v>
      </c>
      <c r="B144" s="2">
        <v>1</v>
      </c>
      <c r="C144" s="2">
        <v>369</v>
      </c>
      <c r="D144" s="2"/>
      <c r="E144" s="2" t="s">
        <v>254</v>
      </c>
      <c r="F144" s="2" t="s">
        <v>255</v>
      </c>
      <c r="G144" s="2" t="s">
        <v>256</v>
      </c>
      <c r="H144" s="2" t="s">
        <v>257</v>
      </c>
      <c r="I144" s="2">
        <f>I142*J144</f>
        <v>33</v>
      </c>
      <c r="J144" s="2">
        <v>100</v>
      </c>
      <c r="K144" s="2"/>
      <c r="L144" s="2"/>
      <c r="M144" s="2"/>
      <c r="N144" s="2"/>
      <c r="O144" s="2">
        <f t="shared" si="154"/>
        <v>901.56</v>
      </c>
      <c r="P144" s="2">
        <f t="shared" si="155"/>
        <v>901.56</v>
      </c>
      <c r="Q144" s="2">
        <f t="shared" si="156"/>
        <v>0</v>
      </c>
      <c r="R144" s="2">
        <f t="shared" si="157"/>
        <v>0</v>
      </c>
      <c r="S144" s="2">
        <f t="shared" si="158"/>
        <v>0</v>
      </c>
      <c r="T144" s="2">
        <f t="shared" si="159"/>
        <v>0</v>
      </c>
      <c r="U144" s="2">
        <f t="shared" si="160"/>
        <v>0</v>
      </c>
      <c r="V144" s="2">
        <f t="shared" si="161"/>
        <v>0</v>
      </c>
      <c r="W144" s="2">
        <f t="shared" si="162"/>
        <v>0</v>
      </c>
      <c r="X144" s="2">
        <f t="shared" si="163"/>
        <v>0</v>
      </c>
      <c r="Y144" s="2">
        <f t="shared" si="164"/>
        <v>0</v>
      </c>
      <c r="Z144" s="2"/>
      <c r="AA144" s="2">
        <v>27703374</v>
      </c>
      <c r="AB144" s="2">
        <f t="shared" si="165"/>
        <v>27.32</v>
      </c>
      <c r="AC144" s="2">
        <f t="shared" si="147"/>
        <v>27.32</v>
      </c>
      <c r="AD144" s="2">
        <f>ROUND((((ET144)-(EU144))+AE144),6)</f>
        <v>0</v>
      </c>
      <c r="AE144" s="2">
        <f>ROUND((EU144),6)</f>
        <v>0</v>
      </c>
      <c r="AF144" s="2">
        <f>ROUND((EV144),6)</f>
        <v>0</v>
      </c>
      <c r="AG144" s="2">
        <f t="shared" si="166"/>
        <v>0</v>
      </c>
      <c r="AH144" s="2">
        <f>(EW144)</f>
        <v>0</v>
      </c>
      <c r="AI144" s="2">
        <f>(EX144)</f>
        <v>0</v>
      </c>
      <c r="AJ144" s="2">
        <f t="shared" si="167"/>
        <v>0</v>
      </c>
      <c r="AK144" s="2">
        <v>27.32</v>
      </c>
      <c r="AL144" s="2">
        <v>27.32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111</v>
      </c>
      <c r="AU144" s="2">
        <v>64</v>
      </c>
      <c r="AV144" s="2">
        <v>1</v>
      </c>
      <c r="AW144" s="2">
        <v>1</v>
      </c>
      <c r="AX144" s="2"/>
      <c r="AY144" s="2"/>
      <c r="AZ144" s="2">
        <v>1</v>
      </c>
      <c r="BA144" s="2">
        <v>1</v>
      </c>
      <c r="BB144" s="2">
        <v>1</v>
      </c>
      <c r="BC144" s="2">
        <v>1</v>
      </c>
      <c r="BD144" s="2" t="s">
        <v>6</v>
      </c>
      <c r="BE144" s="2" t="s">
        <v>6</v>
      </c>
      <c r="BF144" s="2" t="s">
        <v>6</v>
      </c>
      <c r="BG144" s="2" t="s">
        <v>6</v>
      </c>
      <c r="BH144" s="2">
        <v>3</v>
      </c>
      <c r="BI144" s="2">
        <v>1</v>
      </c>
      <c r="BJ144" s="2" t="s">
        <v>258</v>
      </c>
      <c r="BK144" s="2"/>
      <c r="BL144" s="2"/>
      <c r="BM144" s="2">
        <v>11001</v>
      </c>
      <c r="BN144" s="2">
        <v>0</v>
      </c>
      <c r="BO144" s="2" t="s">
        <v>6</v>
      </c>
      <c r="BP144" s="2">
        <v>0</v>
      </c>
      <c r="BQ144" s="2">
        <v>2</v>
      </c>
      <c r="BR144" s="2">
        <v>0</v>
      </c>
      <c r="BS144" s="2">
        <v>1</v>
      </c>
      <c r="BT144" s="2">
        <v>1</v>
      </c>
      <c r="BU144" s="2">
        <v>1</v>
      </c>
      <c r="BV144" s="2">
        <v>1</v>
      </c>
      <c r="BW144" s="2">
        <v>1</v>
      </c>
      <c r="BX144" s="2">
        <v>1</v>
      </c>
      <c r="BY144" s="2" t="s">
        <v>6</v>
      </c>
      <c r="BZ144" s="2">
        <v>123</v>
      </c>
      <c r="CA144" s="2">
        <v>75</v>
      </c>
      <c r="CB144" s="2"/>
      <c r="CC144" s="2"/>
      <c r="CD144" s="2"/>
      <c r="CE144" s="2"/>
      <c r="CF144" s="2">
        <v>0</v>
      </c>
      <c r="CG144" s="2">
        <v>0</v>
      </c>
      <c r="CH144" s="2"/>
      <c r="CI144" s="2"/>
      <c r="CJ144" s="2"/>
      <c r="CK144" s="2"/>
      <c r="CL144" s="2"/>
      <c r="CM144" s="2">
        <v>0</v>
      </c>
      <c r="CN144" s="2" t="s">
        <v>6</v>
      </c>
      <c r="CO144" s="2">
        <v>0</v>
      </c>
      <c r="CP144" s="2">
        <f t="shared" si="168"/>
        <v>901.56</v>
      </c>
      <c r="CQ144" s="2">
        <f t="shared" si="169"/>
        <v>27.32</v>
      </c>
      <c r="CR144" s="2">
        <f t="shared" si="170"/>
        <v>0</v>
      </c>
      <c r="CS144" s="2">
        <f t="shared" si="171"/>
        <v>0</v>
      </c>
      <c r="CT144" s="2">
        <f t="shared" si="172"/>
        <v>0</v>
      </c>
      <c r="CU144" s="2">
        <f t="shared" si="173"/>
        <v>0</v>
      </c>
      <c r="CV144" s="2">
        <f t="shared" si="174"/>
        <v>0</v>
      </c>
      <c r="CW144" s="2">
        <f t="shared" si="175"/>
        <v>0</v>
      </c>
      <c r="CX144" s="2">
        <f t="shared" si="176"/>
        <v>0</v>
      </c>
      <c r="CY144" s="2">
        <f t="shared" si="177"/>
        <v>0</v>
      </c>
      <c r="CZ144" s="2">
        <f t="shared" si="178"/>
        <v>0</v>
      </c>
      <c r="DA144" s="2"/>
      <c r="DB144" s="2"/>
      <c r="DC144" s="2" t="s">
        <v>6</v>
      </c>
      <c r="DD144" s="2" t="s">
        <v>6</v>
      </c>
      <c r="DE144" s="2" t="s">
        <v>6</v>
      </c>
      <c r="DF144" s="2" t="s">
        <v>6</v>
      </c>
      <c r="DG144" s="2" t="s">
        <v>6</v>
      </c>
      <c r="DH144" s="2" t="s">
        <v>6</v>
      </c>
      <c r="DI144" s="2" t="s">
        <v>6</v>
      </c>
      <c r="DJ144" s="2" t="s">
        <v>6</v>
      </c>
      <c r="DK144" s="2" t="s">
        <v>6</v>
      </c>
      <c r="DL144" s="2" t="s">
        <v>6</v>
      </c>
      <c r="DM144" s="2" t="s">
        <v>6</v>
      </c>
      <c r="DN144" s="2">
        <v>0</v>
      </c>
      <c r="DO144" s="2">
        <v>0</v>
      </c>
      <c r="DP144" s="2">
        <v>1</v>
      </c>
      <c r="DQ144" s="2">
        <v>1</v>
      </c>
      <c r="DR144" s="2"/>
      <c r="DS144" s="2"/>
      <c r="DT144" s="2"/>
      <c r="DU144" s="2">
        <v>1003</v>
      </c>
      <c r="DV144" s="2" t="s">
        <v>257</v>
      </c>
      <c r="DW144" s="2" t="s">
        <v>257</v>
      </c>
      <c r="DX144" s="2">
        <v>1</v>
      </c>
      <c r="DY144" s="2"/>
      <c r="DZ144" s="2"/>
      <c r="EA144" s="2"/>
      <c r="EB144" s="2"/>
      <c r="EC144" s="2"/>
      <c r="ED144" s="2"/>
      <c r="EE144" s="2">
        <v>27029024</v>
      </c>
      <c r="EF144" s="2">
        <v>2</v>
      </c>
      <c r="EG144" s="2" t="s">
        <v>16</v>
      </c>
      <c r="EH144" s="2">
        <v>0</v>
      </c>
      <c r="EI144" s="2" t="s">
        <v>6</v>
      </c>
      <c r="EJ144" s="2">
        <v>1</v>
      </c>
      <c r="EK144" s="2">
        <v>11001</v>
      </c>
      <c r="EL144" s="2" t="s">
        <v>24</v>
      </c>
      <c r="EM144" s="2" t="s">
        <v>177</v>
      </c>
      <c r="EN144" s="2"/>
      <c r="EO144" s="2" t="s">
        <v>6</v>
      </c>
      <c r="EP144" s="2"/>
      <c r="EQ144" s="2">
        <v>0</v>
      </c>
      <c r="ER144" s="2">
        <v>27.32</v>
      </c>
      <c r="ES144" s="2">
        <v>27.32</v>
      </c>
      <c r="ET144" s="2">
        <v>0</v>
      </c>
      <c r="EU144" s="2">
        <v>0</v>
      </c>
      <c r="EV144" s="2">
        <v>0</v>
      </c>
      <c r="EW144" s="2">
        <v>0</v>
      </c>
      <c r="EX144" s="2">
        <v>0</v>
      </c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  <c r="FP144" s="2"/>
      <c r="FQ144" s="2">
        <v>0</v>
      </c>
      <c r="FR144" s="2">
        <f t="shared" si="179"/>
        <v>0</v>
      </c>
      <c r="FS144" s="2">
        <v>0</v>
      </c>
      <c r="FT144" s="2" t="s">
        <v>49</v>
      </c>
      <c r="FU144" s="2" t="s">
        <v>50</v>
      </c>
      <c r="FV144" s="2"/>
      <c r="FW144" s="2"/>
      <c r="FX144" s="2">
        <v>110.7</v>
      </c>
      <c r="FY144" s="2">
        <v>63.75</v>
      </c>
      <c r="FZ144" s="2"/>
      <c r="GA144" s="2" t="s">
        <v>6</v>
      </c>
      <c r="GB144" s="2"/>
      <c r="GC144" s="2"/>
      <c r="GD144" s="2">
        <v>0</v>
      </c>
      <c r="GE144" s="2"/>
      <c r="GF144" s="2">
        <v>-1664124077</v>
      </c>
      <c r="GG144" s="2">
        <v>2</v>
      </c>
      <c r="GH144" s="2">
        <v>1</v>
      </c>
      <c r="GI144" s="2">
        <v>-2</v>
      </c>
      <c r="GJ144" s="2">
        <v>0</v>
      </c>
      <c r="GK144" s="2">
        <f>ROUND(R144*(R12)/100,2)</f>
        <v>0</v>
      </c>
      <c r="GL144" s="2">
        <f t="shared" si="180"/>
        <v>0</v>
      </c>
      <c r="GM144" s="2">
        <f t="shared" si="181"/>
        <v>901.56</v>
      </c>
      <c r="GN144" s="2">
        <f t="shared" si="182"/>
        <v>901.56</v>
      </c>
      <c r="GO144" s="2">
        <f t="shared" si="183"/>
        <v>0</v>
      </c>
      <c r="GP144" s="2">
        <f t="shared" si="184"/>
        <v>0</v>
      </c>
      <c r="GQ144" s="2"/>
      <c r="GR144" s="2">
        <v>0</v>
      </c>
      <c r="GS144" s="2">
        <v>3</v>
      </c>
      <c r="GT144" s="2">
        <v>0</v>
      </c>
      <c r="GU144" s="2" t="s">
        <v>6</v>
      </c>
      <c r="GV144" s="2">
        <f t="shared" si="185"/>
        <v>0</v>
      </c>
      <c r="GW144" s="2">
        <v>1</v>
      </c>
      <c r="GX144" s="2">
        <f t="shared" si="186"/>
        <v>0</v>
      </c>
      <c r="GY144" s="2"/>
      <c r="GZ144" s="2"/>
      <c r="HA144" s="2">
        <v>0</v>
      </c>
      <c r="HB144" s="2">
        <v>0</v>
      </c>
      <c r="HC144" s="2"/>
      <c r="HD144" s="2"/>
      <c r="HE144" s="2"/>
      <c r="HF144" s="2"/>
      <c r="HG144" s="2"/>
      <c r="HH144" s="2"/>
      <c r="HI144" s="2"/>
      <c r="HJ144" s="2"/>
      <c r="HK144" s="2"/>
      <c r="HL144" s="2"/>
      <c r="HM144" s="2"/>
      <c r="HN144" s="2"/>
      <c r="HO144" s="2"/>
      <c r="HP144" s="2"/>
      <c r="HQ144" s="2"/>
      <c r="HR144" s="2"/>
      <c r="HS144" s="2"/>
      <c r="HT144" s="2"/>
      <c r="HU144" s="2"/>
      <c r="HV144" s="2"/>
      <c r="HW144" s="2"/>
      <c r="HX144" s="2"/>
      <c r="HY144" s="2"/>
      <c r="HZ144" s="2"/>
      <c r="IA144" s="2"/>
      <c r="IB144" s="2"/>
      <c r="IC144" s="2"/>
      <c r="ID144" s="2"/>
      <c r="IE144" s="2"/>
      <c r="IF144" s="2"/>
      <c r="IG144" s="2"/>
      <c r="IH144" s="2"/>
      <c r="II144" s="2"/>
      <c r="IJ144" s="2"/>
      <c r="IK144" s="2">
        <v>0</v>
      </c>
      <c r="IL144" s="2"/>
      <c r="IM144" s="2"/>
      <c r="IN144" s="2"/>
      <c r="IO144" s="2"/>
      <c r="IP144" s="2"/>
      <c r="IQ144" s="2"/>
      <c r="IR144" s="2"/>
      <c r="IS144" s="2"/>
      <c r="IT144" s="2"/>
      <c r="IU144" s="2"/>
    </row>
    <row r="145" spans="1:255" x14ac:dyDescent="0.2">
      <c r="A145">
        <v>18</v>
      </c>
      <c r="B145">
        <v>1</v>
      </c>
      <c r="C145">
        <v>376</v>
      </c>
      <c r="E145" t="s">
        <v>254</v>
      </c>
      <c r="F145" t="s">
        <v>255</v>
      </c>
      <c r="G145" t="s">
        <v>256</v>
      </c>
      <c r="H145" t="s">
        <v>257</v>
      </c>
      <c r="I145">
        <f>I143*J145</f>
        <v>33</v>
      </c>
      <c r="J145">
        <v>100</v>
      </c>
      <c r="O145">
        <f t="shared" si="154"/>
        <v>901.56</v>
      </c>
      <c r="P145">
        <f t="shared" si="155"/>
        <v>901.56</v>
      </c>
      <c r="Q145">
        <f t="shared" si="156"/>
        <v>0</v>
      </c>
      <c r="R145">
        <f t="shared" si="157"/>
        <v>0</v>
      </c>
      <c r="S145">
        <f t="shared" si="158"/>
        <v>0</v>
      </c>
      <c r="T145">
        <f t="shared" si="159"/>
        <v>0</v>
      </c>
      <c r="U145">
        <f t="shared" si="160"/>
        <v>0</v>
      </c>
      <c r="V145">
        <f t="shared" si="161"/>
        <v>0</v>
      </c>
      <c r="W145">
        <f t="shared" si="162"/>
        <v>0</v>
      </c>
      <c r="X145">
        <f t="shared" si="163"/>
        <v>0</v>
      </c>
      <c r="Y145">
        <f t="shared" si="164"/>
        <v>0</v>
      </c>
      <c r="AA145">
        <v>27703388</v>
      </c>
      <c r="AB145">
        <f t="shared" si="165"/>
        <v>27.32</v>
      </c>
      <c r="AC145">
        <f t="shared" si="147"/>
        <v>27.32</v>
      </c>
      <c r="AD145">
        <f>ROUND((((ET145)-(EU145))+AE145),6)</f>
        <v>0</v>
      </c>
      <c r="AE145">
        <f>ROUND((EU145),6)</f>
        <v>0</v>
      </c>
      <c r="AF145">
        <f>ROUND((EV145),6)</f>
        <v>0</v>
      </c>
      <c r="AG145">
        <f t="shared" si="166"/>
        <v>0</v>
      </c>
      <c r="AH145">
        <f>(EW145)</f>
        <v>0</v>
      </c>
      <c r="AI145">
        <f>(EX145)</f>
        <v>0</v>
      </c>
      <c r="AJ145">
        <f t="shared" si="167"/>
        <v>0</v>
      </c>
      <c r="AK145">
        <v>27.32</v>
      </c>
      <c r="AL145">
        <v>27.32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111</v>
      </c>
      <c r="AU145">
        <v>64</v>
      </c>
      <c r="AV145">
        <v>1</v>
      </c>
      <c r="AW145">
        <v>1</v>
      </c>
      <c r="AZ145">
        <v>1</v>
      </c>
      <c r="BA145">
        <v>1</v>
      </c>
      <c r="BB145">
        <v>1</v>
      </c>
      <c r="BC145">
        <v>1</v>
      </c>
      <c r="BD145" t="s">
        <v>6</v>
      </c>
      <c r="BE145" t="s">
        <v>6</v>
      </c>
      <c r="BF145" t="s">
        <v>6</v>
      </c>
      <c r="BG145" t="s">
        <v>6</v>
      </c>
      <c r="BH145">
        <v>3</v>
      </c>
      <c r="BI145">
        <v>1</v>
      </c>
      <c r="BJ145" t="s">
        <v>258</v>
      </c>
      <c r="BM145">
        <v>11001</v>
      </c>
      <c r="BN145">
        <v>0</v>
      </c>
      <c r="BO145" t="s">
        <v>6</v>
      </c>
      <c r="BP145">
        <v>0</v>
      </c>
      <c r="BQ145">
        <v>2</v>
      </c>
      <c r="BR145">
        <v>0</v>
      </c>
      <c r="BS145">
        <v>1</v>
      </c>
      <c r="BT145">
        <v>1</v>
      </c>
      <c r="BU145">
        <v>1</v>
      </c>
      <c r="BV145">
        <v>1</v>
      </c>
      <c r="BW145">
        <v>1</v>
      </c>
      <c r="BX145">
        <v>1</v>
      </c>
      <c r="BY145" t="s">
        <v>6</v>
      </c>
      <c r="BZ145">
        <v>123</v>
      </c>
      <c r="CA145">
        <v>75</v>
      </c>
      <c r="CF145">
        <v>0</v>
      </c>
      <c r="CG145">
        <v>0</v>
      </c>
      <c r="CM145">
        <v>0</v>
      </c>
      <c r="CN145" t="s">
        <v>6</v>
      </c>
      <c r="CO145">
        <v>0</v>
      </c>
      <c r="CP145">
        <f t="shared" si="168"/>
        <v>901.56</v>
      </c>
      <c r="CQ145">
        <f t="shared" si="169"/>
        <v>27.32</v>
      </c>
      <c r="CR145">
        <f t="shared" si="170"/>
        <v>0</v>
      </c>
      <c r="CS145">
        <f t="shared" si="171"/>
        <v>0</v>
      </c>
      <c r="CT145">
        <f t="shared" si="172"/>
        <v>0</v>
      </c>
      <c r="CU145">
        <f t="shared" si="173"/>
        <v>0</v>
      </c>
      <c r="CV145">
        <f t="shared" si="174"/>
        <v>0</v>
      </c>
      <c r="CW145">
        <f t="shared" si="175"/>
        <v>0</v>
      </c>
      <c r="CX145">
        <f t="shared" si="176"/>
        <v>0</v>
      </c>
      <c r="CY145">
        <f t="shared" si="177"/>
        <v>0</v>
      </c>
      <c r="CZ145">
        <f t="shared" si="178"/>
        <v>0</v>
      </c>
      <c r="DC145" t="s">
        <v>6</v>
      </c>
      <c r="DD145" t="s">
        <v>6</v>
      </c>
      <c r="DE145" t="s">
        <v>6</v>
      </c>
      <c r="DF145" t="s">
        <v>6</v>
      </c>
      <c r="DG145" t="s">
        <v>6</v>
      </c>
      <c r="DH145" t="s">
        <v>6</v>
      </c>
      <c r="DI145" t="s">
        <v>6</v>
      </c>
      <c r="DJ145" t="s">
        <v>6</v>
      </c>
      <c r="DK145" t="s">
        <v>6</v>
      </c>
      <c r="DL145" t="s">
        <v>6</v>
      </c>
      <c r="DM145" t="s">
        <v>6</v>
      </c>
      <c r="DN145">
        <v>0</v>
      </c>
      <c r="DO145">
        <v>0</v>
      </c>
      <c r="DP145">
        <v>1</v>
      </c>
      <c r="DQ145">
        <v>1</v>
      </c>
      <c r="DU145">
        <v>1003</v>
      </c>
      <c r="DV145" t="s">
        <v>257</v>
      </c>
      <c r="DW145" t="s">
        <v>257</v>
      </c>
      <c r="DX145">
        <v>1</v>
      </c>
      <c r="EE145">
        <v>27029024</v>
      </c>
      <c r="EF145">
        <v>2</v>
      </c>
      <c r="EG145" t="s">
        <v>16</v>
      </c>
      <c r="EH145">
        <v>0</v>
      </c>
      <c r="EI145" t="s">
        <v>6</v>
      </c>
      <c r="EJ145">
        <v>1</v>
      </c>
      <c r="EK145">
        <v>11001</v>
      </c>
      <c r="EL145" t="s">
        <v>24</v>
      </c>
      <c r="EM145" t="s">
        <v>177</v>
      </c>
      <c r="EO145" t="s">
        <v>6</v>
      </c>
      <c r="EQ145">
        <v>0</v>
      </c>
      <c r="ER145">
        <v>27.32</v>
      </c>
      <c r="ES145">
        <v>27.32</v>
      </c>
      <c r="ET145">
        <v>0</v>
      </c>
      <c r="EU145">
        <v>0</v>
      </c>
      <c r="EV145">
        <v>0</v>
      </c>
      <c r="EW145">
        <v>0</v>
      </c>
      <c r="EX145">
        <v>0</v>
      </c>
      <c r="FQ145">
        <v>0</v>
      </c>
      <c r="FR145">
        <f t="shared" si="179"/>
        <v>0</v>
      </c>
      <c r="FS145">
        <v>0</v>
      </c>
      <c r="FT145" t="s">
        <v>49</v>
      </c>
      <c r="FU145" t="s">
        <v>50</v>
      </c>
      <c r="FX145">
        <v>110.7</v>
      </c>
      <c r="FY145">
        <v>63.75</v>
      </c>
      <c r="GA145" t="s">
        <v>6</v>
      </c>
      <c r="GD145">
        <v>0</v>
      </c>
      <c r="GF145">
        <v>-1664124077</v>
      </c>
      <c r="GG145">
        <v>1</v>
      </c>
      <c r="GH145">
        <v>1</v>
      </c>
      <c r="GI145">
        <v>-2</v>
      </c>
      <c r="GJ145">
        <v>0</v>
      </c>
      <c r="GK145">
        <f>ROUND(R145*(S12)/100,2)</f>
        <v>0</v>
      </c>
      <c r="GL145">
        <f t="shared" si="180"/>
        <v>0</v>
      </c>
      <c r="GM145">
        <f t="shared" si="181"/>
        <v>901.56</v>
      </c>
      <c r="GN145">
        <f t="shared" si="182"/>
        <v>901.56</v>
      </c>
      <c r="GO145">
        <f t="shared" si="183"/>
        <v>0</v>
      </c>
      <c r="GP145">
        <f t="shared" si="184"/>
        <v>0</v>
      </c>
      <c r="GR145">
        <v>0</v>
      </c>
      <c r="GS145">
        <v>3</v>
      </c>
      <c r="GT145">
        <v>0</v>
      </c>
      <c r="GU145" t="s">
        <v>6</v>
      </c>
      <c r="GV145">
        <f t="shared" si="185"/>
        <v>0</v>
      </c>
      <c r="GW145">
        <v>1</v>
      </c>
      <c r="GX145">
        <f t="shared" si="186"/>
        <v>0</v>
      </c>
      <c r="HA145">
        <v>0</v>
      </c>
      <c r="HB145">
        <v>0</v>
      </c>
      <c r="IK145">
        <v>0</v>
      </c>
    </row>
    <row r="146" spans="1:255" x14ac:dyDescent="0.2">
      <c r="A146" s="2">
        <v>17</v>
      </c>
      <c r="B146" s="2">
        <v>1</v>
      </c>
      <c r="C146" s="2">
        <f>ROW(SmtRes!A384)</f>
        <v>384</v>
      </c>
      <c r="D146" s="2">
        <f>ROW(EtalonRes!A396)</f>
        <v>396</v>
      </c>
      <c r="E146" s="2" t="s">
        <v>259</v>
      </c>
      <c r="F146" s="2" t="s">
        <v>40</v>
      </c>
      <c r="G146" s="2" t="s">
        <v>260</v>
      </c>
      <c r="H146" s="2" t="s">
        <v>42</v>
      </c>
      <c r="I146" s="2">
        <f>ROUND(5/100,9)</f>
        <v>0.05</v>
      </c>
      <c r="J146" s="2">
        <v>0</v>
      </c>
      <c r="K146" s="2"/>
      <c r="L146" s="2"/>
      <c r="M146" s="2"/>
      <c r="N146" s="2"/>
      <c r="O146" s="2">
        <f t="shared" si="154"/>
        <v>146.71</v>
      </c>
      <c r="P146" s="2">
        <f t="shared" si="155"/>
        <v>81.67</v>
      </c>
      <c r="Q146" s="2">
        <f t="shared" si="156"/>
        <v>18.260000000000002</v>
      </c>
      <c r="R146" s="2">
        <f t="shared" si="157"/>
        <v>4.3899999999999997</v>
      </c>
      <c r="S146" s="2">
        <f t="shared" si="158"/>
        <v>46.78</v>
      </c>
      <c r="T146" s="2">
        <f t="shared" si="159"/>
        <v>0</v>
      </c>
      <c r="U146" s="2">
        <f t="shared" si="160"/>
        <v>5.8335187500000005</v>
      </c>
      <c r="V146" s="2">
        <f t="shared" si="161"/>
        <v>0.35437500000000005</v>
      </c>
      <c r="W146" s="2">
        <f t="shared" si="162"/>
        <v>0</v>
      </c>
      <c r="X146" s="2">
        <f t="shared" si="163"/>
        <v>54.24</v>
      </c>
      <c r="Y146" s="2">
        <f t="shared" si="164"/>
        <v>27.63</v>
      </c>
      <c r="Z146" s="2"/>
      <c r="AA146" s="2">
        <v>27703374</v>
      </c>
      <c r="AB146" s="2">
        <f t="shared" si="165"/>
        <v>2934.1930000000002</v>
      </c>
      <c r="AC146" s="2">
        <f t="shared" ref="AC146:AC151" si="187">ROUND((ES146),6)</f>
        <v>1633.36</v>
      </c>
      <c r="AD146" s="2">
        <f>ROUND((((((ET146*1.25)*1.35))-(((EU146*1.25)*1.35)))+AE146),6)</f>
        <v>365.14125000000001</v>
      </c>
      <c r="AE146" s="2">
        <f>ROUND((((EU146*1.25)*1.35)),6)</f>
        <v>87.766874999999999</v>
      </c>
      <c r="AF146" s="2">
        <f>ROUND((((EV146*1.15)*1.35)),6)</f>
        <v>935.69174999999996</v>
      </c>
      <c r="AG146" s="2">
        <f t="shared" si="166"/>
        <v>0</v>
      </c>
      <c r="AH146" s="2">
        <f>(((EW146*1.15)*1.35))</f>
        <v>116.67037500000001</v>
      </c>
      <c r="AI146" s="2">
        <f>(((EX146*1.25)*1.35))</f>
        <v>7.0875000000000004</v>
      </c>
      <c r="AJ146" s="2">
        <f t="shared" si="167"/>
        <v>0</v>
      </c>
      <c r="AK146" s="2">
        <v>2452.44</v>
      </c>
      <c r="AL146" s="2">
        <v>1633.36</v>
      </c>
      <c r="AM146" s="2">
        <v>216.38</v>
      </c>
      <c r="AN146" s="2">
        <v>52.01</v>
      </c>
      <c r="AO146" s="2">
        <v>602.70000000000005</v>
      </c>
      <c r="AP146" s="2">
        <v>0</v>
      </c>
      <c r="AQ146" s="2">
        <v>75.150000000000006</v>
      </c>
      <c r="AR146" s="2">
        <v>4.2</v>
      </c>
      <c r="AS146" s="2">
        <v>0</v>
      </c>
      <c r="AT146" s="2">
        <v>106</v>
      </c>
      <c r="AU146" s="2">
        <v>54</v>
      </c>
      <c r="AV146" s="2">
        <v>1</v>
      </c>
      <c r="AW146" s="2">
        <v>1</v>
      </c>
      <c r="AX146" s="2"/>
      <c r="AY146" s="2"/>
      <c r="AZ146" s="2">
        <v>1</v>
      </c>
      <c r="BA146" s="2">
        <v>1</v>
      </c>
      <c r="BB146" s="2">
        <v>1</v>
      </c>
      <c r="BC146" s="2">
        <v>1</v>
      </c>
      <c r="BD146" s="2" t="s">
        <v>6</v>
      </c>
      <c r="BE146" s="2" t="s">
        <v>6</v>
      </c>
      <c r="BF146" s="2" t="s">
        <v>6</v>
      </c>
      <c r="BG146" s="2" t="s">
        <v>6</v>
      </c>
      <c r="BH146" s="2">
        <v>0</v>
      </c>
      <c r="BI146" s="2">
        <v>1</v>
      </c>
      <c r="BJ146" s="2" t="s">
        <v>43</v>
      </c>
      <c r="BK146" s="2"/>
      <c r="BL146" s="2"/>
      <c r="BM146" s="2">
        <v>10001</v>
      </c>
      <c r="BN146" s="2">
        <v>0</v>
      </c>
      <c r="BO146" s="2" t="s">
        <v>6</v>
      </c>
      <c r="BP146" s="2">
        <v>0</v>
      </c>
      <c r="BQ146" s="2">
        <v>2</v>
      </c>
      <c r="BR146" s="2">
        <v>0</v>
      </c>
      <c r="BS146" s="2">
        <v>1</v>
      </c>
      <c r="BT146" s="2">
        <v>1</v>
      </c>
      <c r="BU146" s="2">
        <v>1</v>
      </c>
      <c r="BV146" s="2">
        <v>1</v>
      </c>
      <c r="BW146" s="2">
        <v>1</v>
      </c>
      <c r="BX146" s="2">
        <v>1</v>
      </c>
      <c r="BY146" s="2" t="s">
        <v>6</v>
      </c>
      <c r="BZ146" s="2">
        <v>118</v>
      </c>
      <c r="CA146" s="2">
        <v>63</v>
      </c>
      <c r="CB146" s="2"/>
      <c r="CC146" s="2"/>
      <c r="CD146" s="2"/>
      <c r="CE146" s="2"/>
      <c r="CF146" s="2">
        <v>0</v>
      </c>
      <c r="CG146" s="2">
        <v>0</v>
      </c>
      <c r="CH146" s="2"/>
      <c r="CI146" s="2"/>
      <c r="CJ146" s="2"/>
      <c r="CK146" s="2"/>
      <c r="CL146" s="2"/>
      <c r="CM146" s="2">
        <v>0</v>
      </c>
      <c r="CN146" s="2" t="s">
        <v>705</v>
      </c>
      <c r="CO146" s="2">
        <v>0</v>
      </c>
      <c r="CP146" s="2">
        <f t="shared" si="168"/>
        <v>146.71</v>
      </c>
      <c r="CQ146" s="2">
        <f t="shared" si="169"/>
        <v>1633.36</v>
      </c>
      <c r="CR146" s="2">
        <f t="shared" si="170"/>
        <v>365.14125000000001</v>
      </c>
      <c r="CS146" s="2">
        <f t="shared" si="171"/>
        <v>87.766874999999999</v>
      </c>
      <c r="CT146" s="2">
        <f t="shared" si="172"/>
        <v>935.69174999999996</v>
      </c>
      <c r="CU146" s="2">
        <f t="shared" si="173"/>
        <v>0</v>
      </c>
      <c r="CV146" s="2">
        <f t="shared" si="174"/>
        <v>116.67037500000001</v>
      </c>
      <c r="CW146" s="2">
        <f t="shared" si="175"/>
        <v>7.0875000000000004</v>
      </c>
      <c r="CX146" s="2">
        <f t="shared" si="176"/>
        <v>0</v>
      </c>
      <c r="CY146" s="2">
        <f t="shared" si="177"/>
        <v>54.240200000000002</v>
      </c>
      <c r="CZ146" s="2">
        <f t="shared" si="178"/>
        <v>27.631800000000002</v>
      </c>
      <c r="DA146" s="2"/>
      <c r="DB146" s="2"/>
      <c r="DC146" s="2" t="s">
        <v>6</v>
      </c>
      <c r="DD146" s="2" t="s">
        <v>6</v>
      </c>
      <c r="DE146" s="2" t="s">
        <v>56</v>
      </c>
      <c r="DF146" s="2" t="s">
        <v>56</v>
      </c>
      <c r="DG146" s="2" t="s">
        <v>57</v>
      </c>
      <c r="DH146" s="2" t="s">
        <v>6</v>
      </c>
      <c r="DI146" s="2" t="s">
        <v>57</v>
      </c>
      <c r="DJ146" s="2" t="s">
        <v>56</v>
      </c>
      <c r="DK146" s="2" t="s">
        <v>6</v>
      </c>
      <c r="DL146" s="2" t="s">
        <v>6</v>
      </c>
      <c r="DM146" s="2" t="s">
        <v>6</v>
      </c>
      <c r="DN146" s="2">
        <v>0</v>
      </c>
      <c r="DO146" s="2">
        <v>0</v>
      </c>
      <c r="DP146" s="2">
        <v>1</v>
      </c>
      <c r="DQ146" s="2">
        <v>1</v>
      </c>
      <c r="DR146" s="2"/>
      <c r="DS146" s="2"/>
      <c r="DT146" s="2"/>
      <c r="DU146" s="2">
        <v>1013</v>
      </c>
      <c r="DV146" s="2" t="s">
        <v>42</v>
      </c>
      <c r="DW146" s="2" t="s">
        <v>42</v>
      </c>
      <c r="DX146" s="2">
        <v>1</v>
      </c>
      <c r="DY146" s="2"/>
      <c r="DZ146" s="2"/>
      <c r="EA146" s="2"/>
      <c r="EB146" s="2"/>
      <c r="EC146" s="2"/>
      <c r="ED146" s="2"/>
      <c r="EE146" s="2">
        <v>27029023</v>
      </c>
      <c r="EF146" s="2">
        <v>2</v>
      </c>
      <c r="EG146" s="2" t="s">
        <v>16</v>
      </c>
      <c r="EH146" s="2">
        <v>0</v>
      </c>
      <c r="EI146" s="2" t="s">
        <v>6</v>
      </c>
      <c r="EJ146" s="2">
        <v>1</v>
      </c>
      <c r="EK146" s="2">
        <v>10001</v>
      </c>
      <c r="EL146" s="2" t="s">
        <v>46</v>
      </c>
      <c r="EM146" s="2" t="s">
        <v>47</v>
      </c>
      <c r="EN146" s="2"/>
      <c r="EO146" s="2" t="s">
        <v>60</v>
      </c>
      <c r="EP146" s="2"/>
      <c r="EQ146" s="2">
        <v>0</v>
      </c>
      <c r="ER146" s="2">
        <v>2452.44</v>
      </c>
      <c r="ES146" s="2">
        <v>1633.36</v>
      </c>
      <c r="ET146" s="2">
        <v>216.38</v>
      </c>
      <c r="EU146" s="2">
        <v>52.01</v>
      </c>
      <c r="EV146" s="2">
        <v>602.70000000000005</v>
      </c>
      <c r="EW146" s="2">
        <v>75.150000000000006</v>
      </c>
      <c r="EX146" s="2">
        <v>4.2</v>
      </c>
      <c r="EY146" s="2">
        <v>0</v>
      </c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  <c r="FP146" s="2"/>
      <c r="FQ146" s="2">
        <v>0</v>
      </c>
      <c r="FR146" s="2">
        <f t="shared" si="179"/>
        <v>0</v>
      </c>
      <c r="FS146" s="2">
        <v>0</v>
      </c>
      <c r="FT146" s="2" t="s">
        <v>49</v>
      </c>
      <c r="FU146" s="2" t="s">
        <v>50</v>
      </c>
      <c r="FV146" s="2"/>
      <c r="FW146" s="2"/>
      <c r="FX146" s="2">
        <v>106.2</v>
      </c>
      <c r="FY146" s="2">
        <v>53.55</v>
      </c>
      <c r="FZ146" s="2"/>
      <c r="GA146" s="2" t="s">
        <v>6</v>
      </c>
      <c r="GB146" s="2"/>
      <c r="GC146" s="2"/>
      <c r="GD146" s="2">
        <v>0</v>
      </c>
      <c r="GE146" s="2"/>
      <c r="GF146" s="2">
        <v>-864879479</v>
      </c>
      <c r="GG146" s="2">
        <v>2</v>
      </c>
      <c r="GH146" s="2">
        <v>1</v>
      </c>
      <c r="GI146" s="2">
        <v>-2</v>
      </c>
      <c r="GJ146" s="2">
        <v>0</v>
      </c>
      <c r="GK146" s="2">
        <f>ROUND(R146*(R12)/100,2)</f>
        <v>0</v>
      </c>
      <c r="GL146" s="2">
        <f t="shared" si="180"/>
        <v>0</v>
      </c>
      <c r="GM146" s="2">
        <f t="shared" si="181"/>
        <v>228.58</v>
      </c>
      <c r="GN146" s="2">
        <f t="shared" si="182"/>
        <v>228.58</v>
      </c>
      <c r="GO146" s="2">
        <f t="shared" si="183"/>
        <v>0</v>
      </c>
      <c r="GP146" s="2">
        <f t="shared" si="184"/>
        <v>0</v>
      </c>
      <c r="GQ146" s="2"/>
      <c r="GR146" s="2">
        <v>0</v>
      </c>
      <c r="GS146" s="2">
        <v>3</v>
      </c>
      <c r="GT146" s="2">
        <v>0</v>
      </c>
      <c r="GU146" s="2" t="s">
        <v>6</v>
      </c>
      <c r="GV146" s="2">
        <f t="shared" si="185"/>
        <v>0</v>
      </c>
      <c r="GW146" s="2">
        <v>1</v>
      </c>
      <c r="GX146" s="2">
        <f t="shared" si="186"/>
        <v>0</v>
      </c>
      <c r="GY146" s="2"/>
      <c r="GZ146" s="2"/>
      <c r="HA146" s="2">
        <v>0</v>
      </c>
      <c r="HB146" s="2">
        <v>0</v>
      </c>
      <c r="HC146" s="2"/>
      <c r="HD146" s="2"/>
      <c r="HE146" s="2"/>
      <c r="HF146" s="2"/>
      <c r="HG146" s="2"/>
      <c r="HH146" s="2"/>
      <c r="HI146" s="2"/>
      <c r="HJ146" s="2"/>
      <c r="HK146" s="2"/>
      <c r="HL146" s="2"/>
      <c r="HM146" s="2"/>
      <c r="HN146" s="2"/>
      <c r="HO146" s="2"/>
      <c r="HP146" s="2"/>
      <c r="HQ146" s="2"/>
      <c r="HR146" s="2"/>
      <c r="HS146" s="2"/>
      <c r="HT146" s="2"/>
      <c r="HU146" s="2"/>
      <c r="HV146" s="2"/>
      <c r="HW146" s="2"/>
      <c r="HX146" s="2"/>
      <c r="HY146" s="2"/>
      <c r="HZ146" s="2"/>
      <c r="IA146" s="2"/>
      <c r="IB146" s="2"/>
      <c r="IC146" s="2"/>
      <c r="ID146" s="2"/>
      <c r="IE146" s="2"/>
      <c r="IF146" s="2"/>
      <c r="IG146" s="2"/>
      <c r="IH146" s="2"/>
      <c r="II146" s="2"/>
      <c r="IJ146" s="2"/>
      <c r="IK146" s="2">
        <v>0</v>
      </c>
      <c r="IL146" s="2"/>
      <c r="IM146" s="2"/>
      <c r="IN146" s="2"/>
      <c r="IO146" s="2"/>
      <c r="IP146" s="2"/>
      <c r="IQ146" s="2"/>
      <c r="IR146" s="2"/>
      <c r="IS146" s="2"/>
      <c r="IT146" s="2"/>
      <c r="IU146" s="2"/>
    </row>
    <row r="147" spans="1:255" x14ac:dyDescent="0.2">
      <c r="A147">
        <v>17</v>
      </c>
      <c r="B147">
        <v>1</v>
      </c>
      <c r="C147">
        <f>ROW(SmtRes!A392)</f>
        <v>392</v>
      </c>
      <c r="D147">
        <f>ROW(EtalonRes!A404)</f>
        <v>404</v>
      </c>
      <c r="E147" t="s">
        <v>259</v>
      </c>
      <c r="F147" t="s">
        <v>40</v>
      </c>
      <c r="G147" t="s">
        <v>260</v>
      </c>
      <c r="H147" t="s">
        <v>42</v>
      </c>
      <c r="I147">
        <f>ROUND(5/100,9)</f>
        <v>0.05</v>
      </c>
      <c r="J147">
        <v>0</v>
      </c>
      <c r="O147">
        <f t="shared" si="154"/>
        <v>146.71</v>
      </c>
      <c r="P147">
        <f t="shared" si="155"/>
        <v>81.67</v>
      </c>
      <c r="Q147">
        <f t="shared" si="156"/>
        <v>18.260000000000002</v>
      </c>
      <c r="R147">
        <f t="shared" si="157"/>
        <v>4.3899999999999997</v>
      </c>
      <c r="S147">
        <f t="shared" si="158"/>
        <v>46.78</v>
      </c>
      <c r="T147">
        <f t="shared" si="159"/>
        <v>0</v>
      </c>
      <c r="U147">
        <f t="shared" si="160"/>
        <v>5.8335187500000005</v>
      </c>
      <c r="V147">
        <f t="shared" si="161"/>
        <v>0.35437500000000005</v>
      </c>
      <c r="W147">
        <f t="shared" si="162"/>
        <v>0</v>
      </c>
      <c r="X147">
        <f t="shared" si="163"/>
        <v>54.24</v>
      </c>
      <c r="Y147">
        <f t="shared" si="164"/>
        <v>27.63</v>
      </c>
      <c r="AA147">
        <v>27703388</v>
      </c>
      <c r="AB147">
        <f t="shared" si="165"/>
        <v>2934.1930000000002</v>
      </c>
      <c r="AC147">
        <f t="shared" si="187"/>
        <v>1633.36</v>
      </c>
      <c r="AD147">
        <f>ROUND((((((ET147*1.25)*1.35))-(((EU147*1.25)*1.35)))+AE147),6)</f>
        <v>365.14125000000001</v>
      </c>
      <c r="AE147">
        <f>ROUND((((EU147*1.25)*1.35)),6)</f>
        <v>87.766874999999999</v>
      </c>
      <c r="AF147">
        <f>ROUND((((EV147*1.15)*1.35)),6)</f>
        <v>935.69174999999996</v>
      </c>
      <c r="AG147">
        <f t="shared" si="166"/>
        <v>0</v>
      </c>
      <c r="AH147">
        <f>(((EW147*1.15)*1.35))</f>
        <v>116.67037500000001</v>
      </c>
      <c r="AI147">
        <f>(((EX147*1.25)*1.35))</f>
        <v>7.0875000000000004</v>
      </c>
      <c r="AJ147">
        <f t="shared" si="167"/>
        <v>0</v>
      </c>
      <c r="AK147">
        <v>2452.44</v>
      </c>
      <c r="AL147">
        <v>1633.36</v>
      </c>
      <c r="AM147">
        <v>216.38</v>
      </c>
      <c r="AN147">
        <v>52.01</v>
      </c>
      <c r="AO147">
        <v>602.70000000000005</v>
      </c>
      <c r="AP147">
        <v>0</v>
      </c>
      <c r="AQ147">
        <v>75.150000000000006</v>
      </c>
      <c r="AR147">
        <v>4.2</v>
      </c>
      <c r="AS147">
        <v>0</v>
      </c>
      <c r="AT147">
        <v>106</v>
      </c>
      <c r="AU147">
        <v>54</v>
      </c>
      <c r="AV147">
        <v>1</v>
      </c>
      <c r="AW147">
        <v>1</v>
      </c>
      <c r="AZ147">
        <v>1</v>
      </c>
      <c r="BA147">
        <v>1</v>
      </c>
      <c r="BB147">
        <v>1</v>
      </c>
      <c r="BC147">
        <v>1</v>
      </c>
      <c r="BD147" t="s">
        <v>6</v>
      </c>
      <c r="BE147" t="s">
        <v>6</v>
      </c>
      <c r="BF147" t="s">
        <v>6</v>
      </c>
      <c r="BG147" t="s">
        <v>6</v>
      </c>
      <c r="BH147">
        <v>0</v>
      </c>
      <c r="BI147">
        <v>1</v>
      </c>
      <c r="BJ147" t="s">
        <v>43</v>
      </c>
      <c r="BM147">
        <v>10001</v>
      </c>
      <c r="BN147">
        <v>0</v>
      </c>
      <c r="BO147" t="s">
        <v>6</v>
      </c>
      <c r="BP147">
        <v>0</v>
      </c>
      <c r="BQ147">
        <v>2</v>
      </c>
      <c r="BR147">
        <v>0</v>
      </c>
      <c r="BS147">
        <v>1</v>
      </c>
      <c r="BT147">
        <v>1</v>
      </c>
      <c r="BU147">
        <v>1</v>
      </c>
      <c r="BV147">
        <v>1</v>
      </c>
      <c r="BW147">
        <v>1</v>
      </c>
      <c r="BX147">
        <v>1</v>
      </c>
      <c r="BY147" t="s">
        <v>6</v>
      </c>
      <c r="BZ147">
        <v>118</v>
      </c>
      <c r="CA147">
        <v>63</v>
      </c>
      <c r="CF147">
        <v>0</v>
      </c>
      <c r="CG147">
        <v>0</v>
      </c>
      <c r="CM147">
        <v>0</v>
      </c>
      <c r="CN147" t="s">
        <v>705</v>
      </c>
      <c r="CO147">
        <v>0</v>
      </c>
      <c r="CP147">
        <f t="shared" si="168"/>
        <v>146.71</v>
      </c>
      <c r="CQ147">
        <f t="shared" si="169"/>
        <v>1633.36</v>
      </c>
      <c r="CR147">
        <f t="shared" si="170"/>
        <v>365.14125000000001</v>
      </c>
      <c r="CS147">
        <f t="shared" si="171"/>
        <v>87.766874999999999</v>
      </c>
      <c r="CT147">
        <f t="shared" si="172"/>
        <v>935.69174999999996</v>
      </c>
      <c r="CU147">
        <f t="shared" si="173"/>
        <v>0</v>
      </c>
      <c r="CV147">
        <f t="shared" si="174"/>
        <v>116.67037500000001</v>
      </c>
      <c r="CW147">
        <f t="shared" si="175"/>
        <v>7.0875000000000004</v>
      </c>
      <c r="CX147">
        <f t="shared" si="176"/>
        <v>0</v>
      </c>
      <c r="CY147">
        <f t="shared" si="177"/>
        <v>54.240200000000002</v>
      </c>
      <c r="CZ147">
        <f t="shared" si="178"/>
        <v>27.631800000000002</v>
      </c>
      <c r="DC147" t="s">
        <v>6</v>
      </c>
      <c r="DD147" t="s">
        <v>6</v>
      </c>
      <c r="DE147" t="s">
        <v>56</v>
      </c>
      <c r="DF147" t="s">
        <v>56</v>
      </c>
      <c r="DG147" t="s">
        <v>57</v>
      </c>
      <c r="DH147" t="s">
        <v>6</v>
      </c>
      <c r="DI147" t="s">
        <v>57</v>
      </c>
      <c r="DJ147" t="s">
        <v>56</v>
      </c>
      <c r="DK147" t="s">
        <v>6</v>
      </c>
      <c r="DL147" t="s">
        <v>6</v>
      </c>
      <c r="DM147" t="s">
        <v>6</v>
      </c>
      <c r="DN147">
        <v>0</v>
      </c>
      <c r="DO147">
        <v>0</v>
      </c>
      <c r="DP147">
        <v>1</v>
      </c>
      <c r="DQ147">
        <v>1</v>
      </c>
      <c r="DU147">
        <v>1013</v>
      </c>
      <c r="DV147" t="s">
        <v>42</v>
      </c>
      <c r="DW147" t="s">
        <v>42</v>
      </c>
      <c r="DX147">
        <v>1</v>
      </c>
      <c r="EE147">
        <v>27029023</v>
      </c>
      <c r="EF147">
        <v>2</v>
      </c>
      <c r="EG147" t="s">
        <v>16</v>
      </c>
      <c r="EH147">
        <v>0</v>
      </c>
      <c r="EI147" t="s">
        <v>6</v>
      </c>
      <c r="EJ147">
        <v>1</v>
      </c>
      <c r="EK147">
        <v>10001</v>
      </c>
      <c r="EL147" t="s">
        <v>46</v>
      </c>
      <c r="EM147" t="s">
        <v>47</v>
      </c>
      <c r="EO147" t="s">
        <v>60</v>
      </c>
      <c r="EQ147">
        <v>0</v>
      </c>
      <c r="ER147">
        <v>2452.44</v>
      </c>
      <c r="ES147">
        <v>1633.36</v>
      </c>
      <c r="ET147">
        <v>216.38</v>
      </c>
      <c r="EU147">
        <v>52.01</v>
      </c>
      <c r="EV147">
        <v>602.70000000000005</v>
      </c>
      <c r="EW147">
        <v>75.150000000000006</v>
      </c>
      <c r="EX147">
        <v>4.2</v>
      </c>
      <c r="EY147">
        <v>0</v>
      </c>
      <c r="FQ147">
        <v>0</v>
      </c>
      <c r="FR147">
        <f t="shared" si="179"/>
        <v>0</v>
      </c>
      <c r="FS147">
        <v>0</v>
      </c>
      <c r="FT147" t="s">
        <v>49</v>
      </c>
      <c r="FU147" t="s">
        <v>50</v>
      </c>
      <c r="FX147">
        <v>106.2</v>
      </c>
      <c r="FY147">
        <v>53.55</v>
      </c>
      <c r="GA147" t="s">
        <v>6</v>
      </c>
      <c r="GD147">
        <v>0</v>
      </c>
      <c r="GF147">
        <v>-864879479</v>
      </c>
      <c r="GG147">
        <v>1</v>
      </c>
      <c r="GH147">
        <v>1</v>
      </c>
      <c r="GI147">
        <v>-2</v>
      </c>
      <c r="GJ147">
        <v>0</v>
      </c>
      <c r="GK147">
        <f>ROUND(R147*(S12)/100,2)</f>
        <v>0</v>
      </c>
      <c r="GL147">
        <f t="shared" si="180"/>
        <v>0</v>
      </c>
      <c r="GM147">
        <f t="shared" si="181"/>
        <v>228.58</v>
      </c>
      <c r="GN147">
        <f t="shared" si="182"/>
        <v>228.58</v>
      </c>
      <c r="GO147">
        <f t="shared" si="183"/>
        <v>0</v>
      </c>
      <c r="GP147">
        <f t="shared" si="184"/>
        <v>0</v>
      </c>
      <c r="GR147">
        <v>0</v>
      </c>
      <c r="GS147">
        <v>3</v>
      </c>
      <c r="GT147">
        <v>0</v>
      </c>
      <c r="GU147" t="s">
        <v>6</v>
      </c>
      <c r="GV147">
        <f t="shared" si="185"/>
        <v>0</v>
      </c>
      <c r="GW147">
        <v>1</v>
      </c>
      <c r="GX147">
        <f t="shared" si="186"/>
        <v>0</v>
      </c>
      <c r="HA147">
        <v>0</v>
      </c>
      <c r="HB147">
        <v>0</v>
      </c>
      <c r="IK147">
        <v>0</v>
      </c>
    </row>
    <row r="148" spans="1:255" x14ac:dyDescent="0.2">
      <c r="A148" s="2">
        <v>18</v>
      </c>
      <c r="B148" s="2">
        <v>1</v>
      </c>
      <c r="C148" s="2">
        <v>384</v>
      </c>
      <c r="D148" s="2"/>
      <c r="E148" s="2" t="s">
        <v>261</v>
      </c>
      <c r="F148" s="2" t="s">
        <v>262</v>
      </c>
      <c r="G148" s="2" t="s">
        <v>263</v>
      </c>
      <c r="H148" s="2" t="s">
        <v>136</v>
      </c>
      <c r="I148" s="2">
        <f>I146*J148</f>
        <v>5</v>
      </c>
      <c r="J148" s="2">
        <v>100</v>
      </c>
      <c r="K148" s="2"/>
      <c r="L148" s="2"/>
      <c r="M148" s="2"/>
      <c r="N148" s="2"/>
      <c r="O148" s="2">
        <f t="shared" si="154"/>
        <v>955.95</v>
      </c>
      <c r="P148" s="2">
        <f t="shared" si="155"/>
        <v>955.95</v>
      </c>
      <c r="Q148" s="2">
        <f t="shared" si="156"/>
        <v>0</v>
      </c>
      <c r="R148" s="2">
        <f t="shared" si="157"/>
        <v>0</v>
      </c>
      <c r="S148" s="2">
        <f t="shared" si="158"/>
        <v>0</v>
      </c>
      <c r="T148" s="2">
        <f t="shared" si="159"/>
        <v>0</v>
      </c>
      <c r="U148" s="2">
        <f t="shared" si="160"/>
        <v>0</v>
      </c>
      <c r="V148" s="2">
        <f t="shared" si="161"/>
        <v>0</v>
      </c>
      <c r="W148" s="2">
        <f t="shared" si="162"/>
        <v>0</v>
      </c>
      <c r="X148" s="2">
        <f t="shared" si="163"/>
        <v>0</v>
      </c>
      <c r="Y148" s="2">
        <f t="shared" si="164"/>
        <v>0</v>
      </c>
      <c r="Z148" s="2"/>
      <c r="AA148" s="2">
        <v>27703374</v>
      </c>
      <c r="AB148" s="2">
        <f t="shared" si="165"/>
        <v>191.19</v>
      </c>
      <c r="AC148" s="2">
        <f t="shared" si="187"/>
        <v>191.19</v>
      </c>
      <c r="AD148" s="2">
        <f>ROUND((((ET148)-(EU148))+AE148),6)</f>
        <v>0</v>
      </c>
      <c r="AE148" s="2">
        <f>ROUND((EU148),6)</f>
        <v>0</v>
      </c>
      <c r="AF148" s="2">
        <f>ROUND((EV148),6)</f>
        <v>0</v>
      </c>
      <c r="AG148" s="2">
        <f t="shared" si="166"/>
        <v>0</v>
      </c>
      <c r="AH148" s="2">
        <f>(EW148)</f>
        <v>0</v>
      </c>
      <c r="AI148" s="2">
        <f>(EX148)</f>
        <v>0</v>
      </c>
      <c r="AJ148" s="2">
        <f t="shared" si="167"/>
        <v>0</v>
      </c>
      <c r="AK148" s="2">
        <v>191.19</v>
      </c>
      <c r="AL148" s="2">
        <v>191.19</v>
      </c>
      <c r="AM148" s="2">
        <v>0</v>
      </c>
      <c r="AN148" s="2">
        <v>0</v>
      </c>
      <c r="AO148" s="2">
        <v>0</v>
      </c>
      <c r="AP148" s="2">
        <v>0</v>
      </c>
      <c r="AQ148" s="2">
        <v>0</v>
      </c>
      <c r="AR148" s="2">
        <v>0</v>
      </c>
      <c r="AS148" s="2">
        <v>0</v>
      </c>
      <c r="AT148" s="2">
        <v>106</v>
      </c>
      <c r="AU148" s="2">
        <v>54</v>
      </c>
      <c r="AV148" s="2">
        <v>1</v>
      </c>
      <c r="AW148" s="2">
        <v>1</v>
      </c>
      <c r="AX148" s="2"/>
      <c r="AY148" s="2"/>
      <c r="AZ148" s="2">
        <v>1</v>
      </c>
      <c r="BA148" s="2">
        <v>1</v>
      </c>
      <c r="BB148" s="2">
        <v>1</v>
      </c>
      <c r="BC148" s="2">
        <v>1</v>
      </c>
      <c r="BD148" s="2" t="s">
        <v>6</v>
      </c>
      <c r="BE148" s="2" t="s">
        <v>6</v>
      </c>
      <c r="BF148" s="2" t="s">
        <v>6</v>
      </c>
      <c r="BG148" s="2" t="s">
        <v>6</v>
      </c>
      <c r="BH148" s="2">
        <v>3</v>
      </c>
      <c r="BI148" s="2">
        <v>1</v>
      </c>
      <c r="BJ148" s="2" t="s">
        <v>264</v>
      </c>
      <c r="BK148" s="2"/>
      <c r="BL148" s="2"/>
      <c r="BM148" s="2">
        <v>10001</v>
      </c>
      <c r="BN148" s="2">
        <v>0</v>
      </c>
      <c r="BO148" s="2" t="s">
        <v>6</v>
      </c>
      <c r="BP148" s="2">
        <v>0</v>
      </c>
      <c r="BQ148" s="2">
        <v>2</v>
      </c>
      <c r="BR148" s="2">
        <v>0</v>
      </c>
      <c r="BS148" s="2">
        <v>1</v>
      </c>
      <c r="BT148" s="2">
        <v>1</v>
      </c>
      <c r="BU148" s="2">
        <v>1</v>
      </c>
      <c r="BV148" s="2">
        <v>1</v>
      </c>
      <c r="BW148" s="2">
        <v>1</v>
      </c>
      <c r="BX148" s="2">
        <v>1</v>
      </c>
      <c r="BY148" s="2" t="s">
        <v>6</v>
      </c>
      <c r="BZ148" s="2">
        <v>118</v>
      </c>
      <c r="CA148" s="2">
        <v>63</v>
      </c>
      <c r="CB148" s="2"/>
      <c r="CC148" s="2"/>
      <c r="CD148" s="2"/>
      <c r="CE148" s="2"/>
      <c r="CF148" s="2">
        <v>0</v>
      </c>
      <c r="CG148" s="2">
        <v>0</v>
      </c>
      <c r="CH148" s="2"/>
      <c r="CI148" s="2"/>
      <c r="CJ148" s="2"/>
      <c r="CK148" s="2"/>
      <c r="CL148" s="2"/>
      <c r="CM148" s="2">
        <v>0</v>
      </c>
      <c r="CN148" s="2" t="s">
        <v>6</v>
      </c>
      <c r="CO148" s="2">
        <v>0</v>
      </c>
      <c r="CP148" s="2">
        <f t="shared" si="168"/>
        <v>955.95</v>
      </c>
      <c r="CQ148" s="2">
        <f t="shared" si="169"/>
        <v>191.19</v>
      </c>
      <c r="CR148" s="2">
        <f t="shared" si="170"/>
        <v>0</v>
      </c>
      <c r="CS148" s="2">
        <f t="shared" si="171"/>
        <v>0</v>
      </c>
      <c r="CT148" s="2">
        <f t="shared" si="172"/>
        <v>0</v>
      </c>
      <c r="CU148" s="2">
        <f t="shared" si="173"/>
        <v>0</v>
      </c>
      <c r="CV148" s="2">
        <f t="shared" si="174"/>
        <v>0</v>
      </c>
      <c r="CW148" s="2">
        <f t="shared" si="175"/>
        <v>0</v>
      </c>
      <c r="CX148" s="2">
        <f t="shared" si="176"/>
        <v>0</v>
      </c>
      <c r="CY148" s="2">
        <f t="shared" si="177"/>
        <v>0</v>
      </c>
      <c r="CZ148" s="2">
        <f t="shared" si="178"/>
        <v>0</v>
      </c>
      <c r="DA148" s="2"/>
      <c r="DB148" s="2"/>
      <c r="DC148" s="2" t="s">
        <v>6</v>
      </c>
      <c r="DD148" s="2" t="s">
        <v>6</v>
      </c>
      <c r="DE148" s="2" t="s">
        <v>6</v>
      </c>
      <c r="DF148" s="2" t="s">
        <v>6</v>
      </c>
      <c r="DG148" s="2" t="s">
        <v>6</v>
      </c>
      <c r="DH148" s="2" t="s">
        <v>6</v>
      </c>
      <c r="DI148" s="2" t="s">
        <v>6</v>
      </c>
      <c r="DJ148" s="2" t="s">
        <v>6</v>
      </c>
      <c r="DK148" s="2" t="s">
        <v>6</v>
      </c>
      <c r="DL148" s="2" t="s">
        <v>6</v>
      </c>
      <c r="DM148" s="2" t="s">
        <v>6</v>
      </c>
      <c r="DN148" s="2">
        <v>0</v>
      </c>
      <c r="DO148" s="2">
        <v>0</v>
      </c>
      <c r="DP148" s="2">
        <v>1</v>
      </c>
      <c r="DQ148" s="2">
        <v>1</v>
      </c>
      <c r="DR148" s="2"/>
      <c r="DS148" s="2"/>
      <c r="DT148" s="2"/>
      <c r="DU148" s="2">
        <v>1010</v>
      </c>
      <c r="DV148" s="2" t="s">
        <v>136</v>
      </c>
      <c r="DW148" s="2" t="s">
        <v>136</v>
      </c>
      <c r="DX148" s="2">
        <v>1</v>
      </c>
      <c r="DY148" s="2"/>
      <c r="DZ148" s="2"/>
      <c r="EA148" s="2"/>
      <c r="EB148" s="2"/>
      <c r="EC148" s="2"/>
      <c r="ED148" s="2"/>
      <c r="EE148" s="2">
        <v>27029023</v>
      </c>
      <c r="EF148" s="2">
        <v>2</v>
      </c>
      <c r="EG148" s="2" t="s">
        <v>16</v>
      </c>
      <c r="EH148" s="2">
        <v>0</v>
      </c>
      <c r="EI148" s="2" t="s">
        <v>6</v>
      </c>
      <c r="EJ148" s="2">
        <v>1</v>
      </c>
      <c r="EK148" s="2">
        <v>10001</v>
      </c>
      <c r="EL148" s="2" t="s">
        <v>46</v>
      </c>
      <c r="EM148" s="2" t="s">
        <v>47</v>
      </c>
      <c r="EN148" s="2"/>
      <c r="EO148" s="2" t="s">
        <v>6</v>
      </c>
      <c r="EP148" s="2"/>
      <c r="EQ148" s="2">
        <v>0</v>
      </c>
      <c r="ER148" s="2">
        <v>191.19</v>
      </c>
      <c r="ES148" s="2">
        <v>191.19</v>
      </c>
      <c r="ET148" s="2">
        <v>0</v>
      </c>
      <c r="EU148" s="2">
        <v>0</v>
      </c>
      <c r="EV148" s="2">
        <v>0</v>
      </c>
      <c r="EW148" s="2">
        <v>0</v>
      </c>
      <c r="EX148" s="2">
        <v>0</v>
      </c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  <c r="FP148" s="2"/>
      <c r="FQ148" s="2">
        <v>0</v>
      </c>
      <c r="FR148" s="2">
        <f t="shared" si="179"/>
        <v>0</v>
      </c>
      <c r="FS148" s="2">
        <v>0</v>
      </c>
      <c r="FT148" s="2" t="s">
        <v>49</v>
      </c>
      <c r="FU148" s="2" t="s">
        <v>50</v>
      </c>
      <c r="FV148" s="2"/>
      <c r="FW148" s="2"/>
      <c r="FX148" s="2">
        <v>106.2</v>
      </c>
      <c r="FY148" s="2">
        <v>53.55</v>
      </c>
      <c r="FZ148" s="2"/>
      <c r="GA148" s="2" t="s">
        <v>6</v>
      </c>
      <c r="GB148" s="2"/>
      <c r="GC148" s="2"/>
      <c r="GD148" s="2">
        <v>0</v>
      </c>
      <c r="GE148" s="2"/>
      <c r="GF148" s="2">
        <v>-2113163932</v>
      </c>
      <c r="GG148" s="2">
        <v>2</v>
      </c>
      <c r="GH148" s="2">
        <v>1</v>
      </c>
      <c r="GI148" s="2">
        <v>-2</v>
      </c>
      <c r="GJ148" s="2">
        <v>0</v>
      </c>
      <c r="GK148" s="2">
        <f>ROUND(R148*(R12)/100,2)</f>
        <v>0</v>
      </c>
      <c r="GL148" s="2">
        <f t="shared" si="180"/>
        <v>0</v>
      </c>
      <c r="GM148" s="2">
        <f t="shared" si="181"/>
        <v>955.95</v>
      </c>
      <c r="GN148" s="2">
        <f t="shared" si="182"/>
        <v>955.95</v>
      </c>
      <c r="GO148" s="2">
        <f t="shared" si="183"/>
        <v>0</v>
      </c>
      <c r="GP148" s="2">
        <f t="shared" si="184"/>
        <v>0</v>
      </c>
      <c r="GQ148" s="2"/>
      <c r="GR148" s="2">
        <v>0</v>
      </c>
      <c r="GS148" s="2">
        <v>3</v>
      </c>
      <c r="GT148" s="2">
        <v>0</v>
      </c>
      <c r="GU148" s="2" t="s">
        <v>6</v>
      </c>
      <c r="GV148" s="2">
        <f t="shared" si="185"/>
        <v>0</v>
      </c>
      <c r="GW148" s="2">
        <v>1</v>
      </c>
      <c r="GX148" s="2">
        <f t="shared" si="186"/>
        <v>0</v>
      </c>
      <c r="GY148" s="2"/>
      <c r="GZ148" s="2"/>
      <c r="HA148" s="2">
        <v>0</v>
      </c>
      <c r="HB148" s="2">
        <v>0</v>
      </c>
      <c r="HC148" s="2"/>
      <c r="HD148" s="2"/>
      <c r="HE148" s="2"/>
      <c r="HF148" s="2"/>
      <c r="HG148" s="2"/>
      <c r="HH148" s="2"/>
      <c r="HI148" s="2"/>
      <c r="HJ148" s="2"/>
      <c r="HK148" s="2"/>
      <c r="HL148" s="2"/>
      <c r="HM148" s="2"/>
      <c r="HN148" s="2"/>
      <c r="HO148" s="2"/>
      <c r="HP148" s="2"/>
      <c r="HQ148" s="2"/>
      <c r="HR148" s="2"/>
      <c r="HS148" s="2"/>
      <c r="HT148" s="2"/>
      <c r="HU148" s="2"/>
      <c r="HV148" s="2"/>
      <c r="HW148" s="2"/>
      <c r="HX148" s="2"/>
      <c r="HY148" s="2"/>
      <c r="HZ148" s="2"/>
      <c r="IA148" s="2"/>
      <c r="IB148" s="2"/>
      <c r="IC148" s="2"/>
      <c r="ID148" s="2"/>
      <c r="IE148" s="2"/>
      <c r="IF148" s="2"/>
      <c r="IG148" s="2"/>
      <c r="IH148" s="2"/>
      <c r="II148" s="2"/>
      <c r="IJ148" s="2"/>
      <c r="IK148" s="2">
        <v>0</v>
      </c>
      <c r="IL148" s="2"/>
      <c r="IM148" s="2"/>
      <c r="IN148" s="2"/>
      <c r="IO148" s="2"/>
      <c r="IP148" s="2"/>
      <c r="IQ148" s="2"/>
      <c r="IR148" s="2"/>
      <c r="IS148" s="2"/>
      <c r="IT148" s="2"/>
      <c r="IU148" s="2"/>
    </row>
    <row r="149" spans="1:255" x14ac:dyDescent="0.2">
      <c r="A149">
        <v>18</v>
      </c>
      <c r="B149">
        <v>1</v>
      </c>
      <c r="C149">
        <v>392</v>
      </c>
      <c r="E149" t="s">
        <v>261</v>
      </c>
      <c r="F149" t="s">
        <v>262</v>
      </c>
      <c r="G149" t="s">
        <v>263</v>
      </c>
      <c r="H149" t="s">
        <v>136</v>
      </c>
      <c r="I149">
        <f>I147*J149</f>
        <v>5</v>
      </c>
      <c r="J149">
        <v>100</v>
      </c>
      <c r="O149">
        <f t="shared" si="154"/>
        <v>955.95</v>
      </c>
      <c r="P149">
        <f t="shared" si="155"/>
        <v>955.95</v>
      </c>
      <c r="Q149">
        <f t="shared" si="156"/>
        <v>0</v>
      </c>
      <c r="R149">
        <f t="shared" si="157"/>
        <v>0</v>
      </c>
      <c r="S149">
        <f t="shared" si="158"/>
        <v>0</v>
      </c>
      <c r="T149">
        <f t="shared" si="159"/>
        <v>0</v>
      </c>
      <c r="U149">
        <f t="shared" si="160"/>
        <v>0</v>
      </c>
      <c r="V149">
        <f t="shared" si="161"/>
        <v>0</v>
      </c>
      <c r="W149">
        <f t="shared" si="162"/>
        <v>0</v>
      </c>
      <c r="X149">
        <f t="shared" si="163"/>
        <v>0</v>
      </c>
      <c r="Y149">
        <f t="shared" si="164"/>
        <v>0</v>
      </c>
      <c r="AA149">
        <v>27703388</v>
      </c>
      <c r="AB149">
        <f t="shared" si="165"/>
        <v>191.19</v>
      </c>
      <c r="AC149">
        <f t="shared" si="187"/>
        <v>191.19</v>
      </c>
      <c r="AD149">
        <f>ROUND((((ET149)-(EU149))+AE149),6)</f>
        <v>0</v>
      </c>
      <c r="AE149">
        <f>ROUND((EU149),6)</f>
        <v>0</v>
      </c>
      <c r="AF149">
        <f>ROUND((EV149),6)</f>
        <v>0</v>
      </c>
      <c r="AG149">
        <f t="shared" si="166"/>
        <v>0</v>
      </c>
      <c r="AH149">
        <f>(EW149)</f>
        <v>0</v>
      </c>
      <c r="AI149">
        <f>(EX149)</f>
        <v>0</v>
      </c>
      <c r="AJ149">
        <f t="shared" si="167"/>
        <v>0</v>
      </c>
      <c r="AK149">
        <v>191.19</v>
      </c>
      <c r="AL149">
        <v>191.19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  <c r="AS149">
        <v>0</v>
      </c>
      <c r="AT149">
        <v>106</v>
      </c>
      <c r="AU149">
        <v>54</v>
      </c>
      <c r="AV149">
        <v>1</v>
      </c>
      <c r="AW149">
        <v>1</v>
      </c>
      <c r="AZ149">
        <v>1</v>
      </c>
      <c r="BA149">
        <v>1</v>
      </c>
      <c r="BB149">
        <v>1</v>
      </c>
      <c r="BC149">
        <v>1</v>
      </c>
      <c r="BD149" t="s">
        <v>6</v>
      </c>
      <c r="BE149" t="s">
        <v>6</v>
      </c>
      <c r="BF149" t="s">
        <v>6</v>
      </c>
      <c r="BG149" t="s">
        <v>6</v>
      </c>
      <c r="BH149">
        <v>3</v>
      </c>
      <c r="BI149">
        <v>1</v>
      </c>
      <c r="BJ149" t="s">
        <v>264</v>
      </c>
      <c r="BM149">
        <v>10001</v>
      </c>
      <c r="BN149">
        <v>0</v>
      </c>
      <c r="BO149" t="s">
        <v>6</v>
      </c>
      <c r="BP149">
        <v>0</v>
      </c>
      <c r="BQ149">
        <v>2</v>
      </c>
      <c r="BR149">
        <v>0</v>
      </c>
      <c r="BS149">
        <v>1</v>
      </c>
      <c r="BT149">
        <v>1</v>
      </c>
      <c r="BU149">
        <v>1</v>
      </c>
      <c r="BV149">
        <v>1</v>
      </c>
      <c r="BW149">
        <v>1</v>
      </c>
      <c r="BX149">
        <v>1</v>
      </c>
      <c r="BY149" t="s">
        <v>6</v>
      </c>
      <c r="BZ149">
        <v>118</v>
      </c>
      <c r="CA149">
        <v>63</v>
      </c>
      <c r="CF149">
        <v>0</v>
      </c>
      <c r="CG149">
        <v>0</v>
      </c>
      <c r="CM149">
        <v>0</v>
      </c>
      <c r="CN149" t="s">
        <v>6</v>
      </c>
      <c r="CO149">
        <v>0</v>
      </c>
      <c r="CP149">
        <f t="shared" si="168"/>
        <v>955.95</v>
      </c>
      <c r="CQ149">
        <f t="shared" si="169"/>
        <v>191.19</v>
      </c>
      <c r="CR149">
        <f t="shared" si="170"/>
        <v>0</v>
      </c>
      <c r="CS149">
        <f t="shared" si="171"/>
        <v>0</v>
      </c>
      <c r="CT149">
        <f t="shared" si="172"/>
        <v>0</v>
      </c>
      <c r="CU149">
        <f t="shared" si="173"/>
        <v>0</v>
      </c>
      <c r="CV149">
        <f t="shared" si="174"/>
        <v>0</v>
      </c>
      <c r="CW149">
        <f t="shared" si="175"/>
        <v>0</v>
      </c>
      <c r="CX149">
        <f t="shared" si="176"/>
        <v>0</v>
      </c>
      <c r="CY149">
        <f t="shared" si="177"/>
        <v>0</v>
      </c>
      <c r="CZ149">
        <f t="shared" si="178"/>
        <v>0</v>
      </c>
      <c r="DC149" t="s">
        <v>6</v>
      </c>
      <c r="DD149" t="s">
        <v>6</v>
      </c>
      <c r="DE149" t="s">
        <v>6</v>
      </c>
      <c r="DF149" t="s">
        <v>6</v>
      </c>
      <c r="DG149" t="s">
        <v>6</v>
      </c>
      <c r="DH149" t="s">
        <v>6</v>
      </c>
      <c r="DI149" t="s">
        <v>6</v>
      </c>
      <c r="DJ149" t="s">
        <v>6</v>
      </c>
      <c r="DK149" t="s">
        <v>6</v>
      </c>
      <c r="DL149" t="s">
        <v>6</v>
      </c>
      <c r="DM149" t="s">
        <v>6</v>
      </c>
      <c r="DN149">
        <v>0</v>
      </c>
      <c r="DO149">
        <v>0</v>
      </c>
      <c r="DP149">
        <v>1</v>
      </c>
      <c r="DQ149">
        <v>1</v>
      </c>
      <c r="DU149">
        <v>1010</v>
      </c>
      <c r="DV149" t="s">
        <v>136</v>
      </c>
      <c r="DW149" t="s">
        <v>136</v>
      </c>
      <c r="DX149">
        <v>1</v>
      </c>
      <c r="EE149">
        <v>27029023</v>
      </c>
      <c r="EF149">
        <v>2</v>
      </c>
      <c r="EG149" t="s">
        <v>16</v>
      </c>
      <c r="EH149">
        <v>0</v>
      </c>
      <c r="EI149" t="s">
        <v>6</v>
      </c>
      <c r="EJ149">
        <v>1</v>
      </c>
      <c r="EK149">
        <v>10001</v>
      </c>
      <c r="EL149" t="s">
        <v>46</v>
      </c>
      <c r="EM149" t="s">
        <v>47</v>
      </c>
      <c r="EO149" t="s">
        <v>6</v>
      </c>
      <c r="EQ149">
        <v>0</v>
      </c>
      <c r="ER149">
        <v>191.19</v>
      </c>
      <c r="ES149">
        <v>191.19</v>
      </c>
      <c r="ET149">
        <v>0</v>
      </c>
      <c r="EU149">
        <v>0</v>
      </c>
      <c r="EV149">
        <v>0</v>
      </c>
      <c r="EW149">
        <v>0</v>
      </c>
      <c r="EX149">
        <v>0</v>
      </c>
      <c r="FQ149">
        <v>0</v>
      </c>
      <c r="FR149">
        <f t="shared" si="179"/>
        <v>0</v>
      </c>
      <c r="FS149">
        <v>0</v>
      </c>
      <c r="FT149" t="s">
        <v>49</v>
      </c>
      <c r="FU149" t="s">
        <v>50</v>
      </c>
      <c r="FX149">
        <v>106.2</v>
      </c>
      <c r="FY149">
        <v>53.55</v>
      </c>
      <c r="GA149" t="s">
        <v>6</v>
      </c>
      <c r="GD149">
        <v>0</v>
      </c>
      <c r="GF149">
        <v>-2113163932</v>
      </c>
      <c r="GG149">
        <v>1</v>
      </c>
      <c r="GH149">
        <v>1</v>
      </c>
      <c r="GI149">
        <v>-2</v>
      </c>
      <c r="GJ149">
        <v>0</v>
      </c>
      <c r="GK149">
        <f>ROUND(R149*(S12)/100,2)</f>
        <v>0</v>
      </c>
      <c r="GL149">
        <f t="shared" si="180"/>
        <v>0</v>
      </c>
      <c r="GM149">
        <f t="shared" si="181"/>
        <v>955.95</v>
      </c>
      <c r="GN149">
        <f t="shared" si="182"/>
        <v>955.95</v>
      </c>
      <c r="GO149">
        <f t="shared" si="183"/>
        <v>0</v>
      </c>
      <c r="GP149">
        <f t="shared" si="184"/>
        <v>0</v>
      </c>
      <c r="GR149">
        <v>0</v>
      </c>
      <c r="GS149">
        <v>3</v>
      </c>
      <c r="GT149">
        <v>0</v>
      </c>
      <c r="GU149" t="s">
        <v>6</v>
      </c>
      <c r="GV149">
        <f t="shared" si="185"/>
        <v>0</v>
      </c>
      <c r="GW149">
        <v>1</v>
      </c>
      <c r="GX149">
        <f t="shared" si="186"/>
        <v>0</v>
      </c>
      <c r="HA149">
        <v>0</v>
      </c>
      <c r="HB149">
        <v>0</v>
      </c>
      <c r="IK149">
        <v>0</v>
      </c>
    </row>
    <row r="150" spans="1:255" x14ac:dyDescent="0.2">
      <c r="A150" s="2">
        <v>17</v>
      </c>
      <c r="B150" s="2">
        <v>1</v>
      </c>
      <c r="C150" s="2">
        <f>ROW(SmtRes!A394)</f>
        <v>394</v>
      </c>
      <c r="D150" s="2">
        <f>ROW(EtalonRes!A406)</f>
        <v>406</v>
      </c>
      <c r="E150" s="2" t="s">
        <v>265</v>
      </c>
      <c r="F150" s="2" t="s">
        <v>266</v>
      </c>
      <c r="G150" s="2" t="s">
        <v>267</v>
      </c>
      <c r="H150" s="2" t="s">
        <v>30</v>
      </c>
      <c r="I150" s="2">
        <v>5</v>
      </c>
      <c r="J150" s="2">
        <v>0</v>
      </c>
      <c r="K150" s="2"/>
      <c r="L150" s="2"/>
      <c r="M150" s="2"/>
      <c r="N150" s="2"/>
      <c r="O150" s="2">
        <f t="shared" si="154"/>
        <v>124.61</v>
      </c>
      <c r="P150" s="2">
        <f t="shared" si="155"/>
        <v>82</v>
      </c>
      <c r="Q150" s="2">
        <f t="shared" si="156"/>
        <v>0</v>
      </c>
      <c r="R150" s="2">
        <f t="shared" si="157"/>
        <v>0</v>
      </c>
      <c r="S150" s="2">
        <f t="shared" si="158"/>
        <v>42.61</v>
      </c>
      <c r="T150" s="2">
        <f t="shared" si="159"/>
        <v>0</v>
      </c>
      <c r="U150" s="2">
        <f t="shared" si="160"/>
        <v>5.9224999999999994</v>
      </c>
      <c r="V150" s="2">
        <f t="shared" si="161"/>
        <v>0</v>
      </c>
      <c r="W150" s="2">
        <f t="shared" si="162"/>
        <v>0</v>
      </c>
      <c r="X150" s="2">
        <f t="shared" si="163"/>
        <v>33.24</v>
      </c>
      <c r="Y150" s="2">
        <f t="shared" si="164"/>
        <v>21.31</v>
      </c>
      <c r="Z150" s="2"/>
      <c r="AA150" s="2">
        <v>27703374</v>
      </c>
      <c r="AB150" s="2">
        <f t="shared" si="165"/>
        <v>24.921500000000002</v>
      </c>
      <c r="AC150" s="2">
        <f t="shared" si="187"/>
        <v>16.399999999999999</v>
      </c>
      <c r="AD150" s="2">
        <f>ROUND(((((ET150*1.15))-((EU150*1.15)))+AE150),6)</f>
        <v>0</v>
      </c>
      <c r="AE150" s="2">
        <f>ROUND(((EU150*1.15)),6)</f>
        <v>0</v>
      </c>
      <c r="AF150" s="2">
        <f>ROUND(((EV150*1.15)),6)</f>
        <v>8.5214999999999996</v>
      </c>
      <c r="AG150" s="2">
        <f t="shared" si="166"/>
        <v>0</v>
      </c>
      <c r="AH150" s="2">
        <f>((EW150*1.15))</f>
        <v>1.1844999999999999</v>
      </c>
      <c r="AI150" s="2">
        <f>((EX150*1.15))</f>
        <v>0</v>
      </c>
      <c r="AJ150" s="2">
        <f t="shared" si="167"/>
        <v>0</v>
      </c>
      <c r="AK150" s="2">
        <v>23.81</v>
      </c>
      <c r="AL150" s="2">
        <v>16.399999999999999</v>
      </c>
      <c r="AM150" s="2">
        <v>0</v>
      </c>
      <c r="AN150" s="2">
        <v>0</v>
      </c>
      <c r="AO150" s="2">
        <v>7.41</v>
      </c>
      <c r="AP150" s="2">
        <v>0</v>
      </c>
      <c r="AQ150" s="2">
        <v>1.03</v>
      </c>
      <c r="AR150" s="2">
        <v>0</v>
      </c>
      <c r="AS150" s="2">
        <v>0</v>
      </c>
      <c r="AT150" s="2">
        <v>78</v>
      </c>
      <c r="AU150" s="2">
        <v>50</v>
      </c>
      <c r="AV150" s="2">
        <v>1</v>
      </c>
      <c r="AW150" s="2">
        <v>1</v>
      </c>
      <c r="AX150" s="2"/>
      <c r="AY150" s="2"/>
      <c r="AZ150" s="2">
        <v>1</v>
      </c>
      <c r="BA150" s="2">
        <v>1</v>
      </c>
      <c r="BB150" s="2">
        <v>1</v>
      </c>
      <c r="BC150" s="2">
        <v>1</v>
      </c>
      <c r="BD150" s="2" t="s">
        <v>6</v>
      </c>
      <c r="BE150" s="2" t="s">
        <v>6</v>
      </c>
      <c r="BF150" s="2" t="s">
        <v>6</v>
      </c>
      <c r="BG150" s="2" t="s">
        <v>6</v>
      </c>
      <c r="BH150" s="2">
        <v>0</v>
      </c>
      <c r="BI150" s="2">
        <v>1</v>
      </c>
      <c r="BJ150" s="2" t="s">
        <v>268</v>
      </c>
      <c r="BK150" s="2"/>
      <c r="BL150" s="2"/>
      <c r="BM150" s="2">
        <v>69001</v>
      </c>
      <c r="BN150" s="2">
        <v>0</v>
      </c>
      <c r="BO150" s="2" t="s">
        <v>6</v>
      </c>
      <c r="BP150" s="2">
        <v>0</v>
      </c>
      <c r="BQ150" s="2">
        <v>6</v>
      </c>
      <c r="BR150" s="2">
        <v>0</v>
      </c>
      <c r="BS150" s="2">
        <v>1</v>
      </c>
      <c r="BT150" s="2">
        <v>1</v>
      </c>
      <c r="BU150" s="2">
        <v>1</v>
      </c>
      <c r="BV150" s="2">
        <v>1</v>
      </c>
      <c r="BW150" s="2">
        <v>1</v>
      </c>
      <c r="BX150" s="2">
        <v>1</v>
      </c>
      <c r="BY150" s="2" t="s">
        <v>6</v>
      </c>
      <c r="BZ150" s="2">
        <v>78</v>
      </c>
      <c r="CA150" s="2">
        <v>50</v>
      </c>
      <c r="CB150" s="2"/>
      <c r="CC150" s="2"/>
      <c r="CD150" s="2"/>
      <c r="CE150" s="2"/>
      <c r="CF150" s="2">
        <v>0</v>
      </c>
      <c r="CG150" s="2">
        <v>0</v>
      </c>
      <c r="CH150" s="2"/>
      <c r="CI150" s="2"/>
      <c r="CJ150" s="2"/>
      <c r="CK150" s="2"/>
      <c r="CL150" s="2"/>
      <c r="CM150" s="2">
        <v>0</v>
      </c>
      <c r="CN150" s="2" t="s">
        <v>703</v>
      </c>
      <c r="CO150" s="2">
        <v>0</v>
      </c>
      <c r="CP150" s="2">
        <f t="shared" si="168"/>
        <v>124.61</v>
      </c>
      <c r="CQ150" s="2">
        <f t="shared" si="169"/>
        <v>16.399999999999999</v>
      </c>
      <c r="CR150" s="2">
        <f t="shared" si="170"/>
        <v>0</v>
      </c>
      <c r="CS150" s="2">
        <f t="shared" si="171"/>
        <v>0</v>
      </c>
      <c r="CT150" s="2">
        <f t="shared" si="172"/>
        <v>8.5214999999999996</v>
      </c>
      <c r="CU150" s="2">
        <f t="shared" si="173"/>
        <v>0</v>
      </c>
      <c r="CV150" s="2">
        <f t="shared" si="174"/>
        <v>1.1844999999999999</v>
      </c>
      <c r="CW150" s="2">
        <f t="shared" si="175"/>
        <v>0</v>
      </c>
      <c r="CX150" s="2">
        <f t="shared" si="176"/>
        <v>0</v>
      </c>
      <c r="CY150" s="2">
        <f t="shared" si="177"/>
        <v>33.235799999999998</v>
      </c>
      <c r="CZ150" s="2">
        <f t="shared" si="178"/>
        <v>21.305</v>
      </c>
      <c r="DA150" s="2"/>
      <c r="DB150" s="2"/>
      <c r="DC150" s="2" t="s">
        <v>6</v>
      </c>
      <c r="DD150" s="2" t="s">
        <v>6</v>
      </c>
      <c r="DE150" s="2" t="s">
        <v>22</v>
      </c>
      <c r="DF150" s="2" t="s">
        <v>22</v>
      </c>
      <c r="DG150" s="2" t="s">
        <v>22</v>
      </c>
      <c r="DH150" s="2" t="s">
        <v>6</v>
      </c>
      <c r="DI150" s="2" t="s">
        <v>22</v>
      </c>
      <c r="DJ150" s="2" t="s">
        <v>22</v>
      </c>
      <c r="DK150" s="2" t="s">
        <v>6</v>
      </c>
      <c r="DL150" s="2" t="s">
        <v>6</v>
      </c>
      <c r="DM150" s="2" t="s">
        <v>6</v>
      </c>
      <c r="DN150" s="2">
        <v>0</v>
      </c>
      <c r="DO150" s="2">
        <v>0</v>
      </c>
      <c r="DP150" s="2">
        <v>1</v>
      </c>
      <c r="DQ150" s="2">
        <v>1</v>
      </c>
      <c r="DR150" s="2"/>
      <c r="DS150" s="2"/>
      <c r="DT150" s="2"/>
      <c r="DU150" s="2">
        <v>1009</v>
      </c>
      <c r="DV150" s="2" t="s">
        <v>30</v>
      </c>
      <c r="DW150" s="2" t="s">
        <v>30</v>
      </c>
      <c r="DX150" s="2">
        <v>1000</v>
      </c>
      <c r="DY150" s="2"/>
      <c r="DZ150" s="2"/>
      <c r="EA150" s="2"/>
      <c r="EB150" s="2"/>
      <c r="EC150" s="2"/>
      <c r="ED150" s="2"/>
      <c r="EE150" s="2">
        <v>27029150</v>
      </c>
      <c r="EF150" s="2">
        <v>6</v>
      </c>
      <c r="EG150" s="2" t="s">
        <v>23</v>
      </c>
      <c r="EH150" s="2">
        <v>0</v>
      </c>
      <c r="EI150" s="2" t="s">
        <v>6</v>
      </c>
      <c r="EJ150" s="2">
        <v>1</v>
      </c>
      <c r="EK150" s="2">
        <v>69001</v>
      </c>
      <c r="EL150" s="2" t="s">
        <v>269</v>
      </c>
      <c r="EM150" s="2" t="s">
        <v>270</v>
      </c>
      <c r="EN150" s="2"/>
      <c r="EO150" s="2" t="s">
        <v>26</v>
      </c>
      <c r="EP150" s="2"/>
      <c r="EQ150" s="2">
        <v>0</v>
      </c>
      <c r="ER150" s="2">
        <v>23.81</v>
      </c>
      <c r="ES150" s="2">
        <v>16.399999999999999</v>
      </c>
      <c r="ET150" s="2">
        <v>0</v>
      </c>
      <c r="EU150" s="2">
        <v>0</v>
      </c>
      <c r="EV150" s="2">
        <v>7.41</v>
      </c>
      <c r="EW150" s="2">
        <v>1.03</v>
      </c>
      <c r="EX150" s="2">
        <v>0</v>
      </c>
      <c r="EY150" s="2">
        <v>0</v>
      </c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  <c r="FP150" s="2"/>
      <c r="FQ150" s="2">
        <v>0</v>
      </c>
      <c r="FR150" s="2">
        <f t="shared" si="179"/>
        <v>0</v>
      </c>
      <c r="FS150" s="2">
        <v>0</v>
      </c>
      <c r="FT150" s="2"/>
      <c r="FU150" s="2"/>
      <c r="FV150" s="2"/>
      <c r="FW150" s="2"/>
      <c r="FX150" s="2">
        <v>78</v>
      </c>
      <c r="FY150" s="2">
        <v>50</v>
      </c>
      <c r="FZ150" s="2"/>
      <c r="GA150" s="2" t="s">
        <v>6</v>
      </c>
      <c r="GB150" s="2"/>
      <c r="GC150" s="2"/>
      <c r="GD150" s="2">
        <v>0</v>
      </c>
      <c r="GE150" s="2"/>
      <c r="GF150" s="2">
        <v>-38060493</v>
      </c>
      <c r="GG150" s="2">
        <v>2</v>
      </c>
      <c r="GH150" s="2">
        <v>1</v>
      </c>
      <c r="GI150" s="2">
        <v>-2</v>
      </c>
      <c r="GJ150" s="2">
        <v>0</v>
      </c>
      <c r="GK150" s="2">
        <f>ROUND(R150*(R12)/100,2)</f>
        <v>0</v>
      </c>
      <c r="GL150" s="2">
        <f t="shared" si="180"/>
        <v>0</v>
      </c>
      <c r="GM150" s="2">
        <f t="shared" si="181"/>
        <v>179.16</v>
      </c>
      <c r="GN150" s="2">
        <f t="shared" si="182"/>
        <v>179.16</v>
      </c>
      <c r="GO150" s="2">
        <f t="shared" si="183"/>
        <v>0</v>
      </c>
      <c r="GP150" s="2">
        <f t="shared" si="184"/>
        <v>0</v>
      </c>
      <c r="GQ150" s="2"/>
      <c r="GR150" s="2">
        <v>0</v>
      </c>
      <c r="GS150" s="2">
        <v>3</v>
      </c>
      <c r="GT150" s="2">
        <v>0</v>
      </c>
      <c r="GU150" s="2" t="s">
        <v>6</v>
      </c>
      <c r="GV150" s="2">
        <f t="shared" si="185"/>
        <v>0</v>
      </c>
      <c r="GW150" s="2">
        <v>1</v>
      </c>
      <c r="GX150" s="2">
        <f t="shared" si="186"/>
        <v>0</v>
      </c>
      <c r="GY150" s="2"/>
      <c r="GZ150" s="2"/>
      <c r="HA150" s="2">
        <v>0</v>
      </c>
      <c r="HB150" s="2">
        <v>0</v>
      </c>
      <c r="HC150" s="2"/>
      <c r="HD150" s="2"/>
      <c r="HE150" s="2"/>
      <c r="HF150" s="2"/>
      <c r="HG150" s="2"/>
      <c r="HH150" s="2"/>
      <c r="HI150" s="2"/>
      <c r="HJ150" s="2"/>
      <c r="HK150" s="2"/>
      <c r="HL150" s="2"/>
      <c r="HM150" s="2"/>
      <c r="HN150" s="2"/>
      <c r="HO150" s="2"/>
      <c r="HP150" s="2"/>
      <c r="HQ150" s="2"/>
      <c r="HR150" s="2"/>
      <c r="HS150" s="2"/>
      <c r="HT150" s="2"/>
      <c r="HU150" s="2"/>
      <c r="HV150" s="2"/>
      <c r="HW150" s="2"/>
      <c r="HX150" s="2"/>
      <c r="HY150" s="2"/>
      <c r="HZ150" s="2"/>
      <c r="IA150" s="2"/>
      <c r="IB150" s="2"/>
      <c r="IC150" s="2"/>
      <c r="ID150" s="2"/>
      <c r="IE150" s="2"/>
      <c r="IF150" s="2"/>
      <c r="IG150" s="2"/>
      <c r="IH150" s="2"/>
      <c r="II150" s="2"/>
      <c r="IJ150" s="2"/>
      <c r="IK150" s="2">
        <v>0</v>
      </c>
      <c r="IL150" s="2"/>
      <c r="IM150" s="2"/>
      <c r="IN150" s="2"/>
      <c r="IO150" s="2"/>
      <c r="IP150" s="2"/>
      <c r="IQ150" s="2"/>
      <c r="IR150" s="2"/>
      <c r="IS150" s="2"/>
      <c r="IT150" s="2"/>
      <c r="IU150" s="2"/>
    </row>
    <row r="151" spans="1:255" x14ac:dyDescent="0.2">
      <c r="A151">
        <v>17</v>
      </c>
      <c r="B151">
        <v>1</v>
      </c>
      <c r="C151">
        <f>ROW(SmtRes!A396)</f>
        <v>396</v>
      </c>
      <c r="D151">
        <f>ROW(EtalonRes!A408)</f>
        <v>408</v>
      </c>
      <c r="E151" t="s">
        <v>265</v>
      </c>
      <c r="F151" t="s">
        <v>266</v>
      </c>
      <c r="G151" t="s">
        <v>267</v>
      </c>
      <c r="H151" t="s">
        <v>30</v>
      </c>
      <c r="I151">
        <v>5</v>
      </c>
      <c r="J151">
        <v>0</v>
      </c>
      <c r="O151">
        <f t="shared" si="154"/>
        <v>124.61</v>
      </c>
      <c r="P151">
        <f t="shared" si="155"/>
        <v>82</v>
      </c>
      <c r="Q151">
        <f t="shared" si="156"/>
        <v>0</v>
      </c>
      <c r="R151">
        <f t="shared" si="157"/>
        <v>0</v>
      </c>
      <c r="S151">
        <f t="shared" si="158"/>
        <v>42.61</v>
      </c>
      <c r="T151">
        <f t="shared" si="159"/>
        <v>0</v>
      </c>
      <c r="U151">
        <f t="shared" si="160"/>
        <v>5.9224999999999994</v>
      </c>
      <c r="V151">
        <f t="shared" si="161"/>
        <v>0</v>
      </c>
      <c r="W151">
        <f t="shared" si="162"/>
        <v>0</v>
      </c>
      <c r="X151">
        <f t="shared" si="163"/>
        <v>33.24</v>
      </c>
      <c r="Y151">
        <f t="shared" si="164"/>
        <v>21.31</v>
      </c>
      <c r="AA151">
        <v>27703388</v>
      </c>
      <c r="AB151">
        <f t="shared" si="165"/>
        <v>24.921500000000002</v>
      </c>
      <c r="AC151">
        <f t="shared" si="187"/>
        <v>16.399999999999999</v>
      </c>
      <c r="AD151">
        <f>ROUND(((((ET151*1.15))-((EU151*1.15)))+AE151),6)</f>
        <v>0</v>
      </c>
      <c r="AE151">
        <f>ROUND(((EU151*1.15)),6)</f>
        <v>0</v>
      </c>
      <c r="AF151">
        <f>ROUND(((EV151*1.15)),6)</f>
        <v>8.5214999999999996</v>
      </c>
      <c r="AG151">
        <f t="shared" si="166"/>
        <v>0</v>
      </c>
      <c r="AH151">
        <f>((EW151*1.15))</f>
        <v>1.1844999999999999</v>
      </c>
      <c r="AI151">
        <f>((EX151*1.15))</f>
        <v>0</v>
      </c>
      <c r="AJ151">
        <f t="shared" si="167"/>
        <v>0</v>
      </c>
      <c r="AK151">
        <v>23.81</v>
      </c>
      <c r="AL151">
        <v>16.399999999999999</v>
      </c>
      <c r="AM151">
        <v>0</v>
      </c>
      <c r="AN151">
        <v>0</v>
      </c>
      <c r="AO151">
        <v>7.41</v>
      </c>
      <c r="AP151">
        <v>0</v>
      </c>
      <c r="AQ151">
        <v>1.03</v>
      </c>
      <c r="AR151">
        <v>0</v>
      </c>
      <c r="AS151">
        <v>0</v>
      </c>
      <c r="AT151">
        <v>78</v>
      </c>
      <c r="AU151">
        <v>50</v>
      </c>
      <c r="AV151">
        <v>1</v>
      </c>
      <c r="AW151">
        <v>1</v>
      </c>
      <c r="AZ151">
        <v>1</v>
      </c>
      <c r="BA151">
        <v>1</v>
      </c>
      <c r="BB151">
        <v>1</v>
      </c>
      <c r="BC151">
        <v>1</v>
      </c>
      <c r="BD151" t="s">
        <v>6</v>
      </c>
      <c r="BE151" t="s">
        <v>6</v>
      </c>
      <c r="BF151" t="s">
        <v>6</v>
      </c>
      <c r="BG151" t="s">
        <v>6</v>
      </c>
      <c r="BH151">
        <v>0</v>
      </c>
      <c r="BI151">
        <v>1</v>
      </c>
      <c r="BJ151" t="s">
        <v>268</v>
      </c>
      <c r="BM151">
        <v>69001</v>
      </c>
      <c r="BN151">
        <v>0</v>
      </c>
      <c r="BO151" t="s">
        <v>6</v>
      </c>
      <c r="BP151">
        <v>0</v>
      </c>
      <c r="BQ151">
        <v>6</v>
      </c>
      <c r="BR151">
        <v>0</v>
      </c>
      <c r="BS151">
        <v>1</v>
      </c>
      <c r="BT151">
        <v>1</v>
      </c>
      <c r="BU151">
        <v>1</v>
      </c>
      <c r="BV151">
        <v>1</v>
      </c>
      <c r="BW151">
        <v>1</v>
      </c>
      <c r="BX151">
        <v>1</v>
      </c>
      <c r="BY151" t="s">
        <v>6</v>
      </c>
      <c r="BZ151">
        <v>78</v>
      </c>
      <c r="CA151">
        <v>50</v>
      </c>
      <c r="CF151">
        <v>0</v>
      </c>
      <c r="CG151">
        <v>0</v>
      </c>
      <c r="CM151">
        <v>0</v>
      </c>
      <c r="CN151" t="s">
        <v>703</v>
      </c>
      <c r="CO151">
        <v>0</v>
      </c>
      <c r="CP151">
        <f t="shared" si="168"/>
        <v>124.61</v>
      </c>
      <c r="CQ151">
        <f t="shared" si="169"/>
        <v>16.399999999999999</v>
      </c>
      <c r="CR151">
        <f t="shared" si="170"/>
        <v>0</v>
      </c>
      <c r="CS151">
        <f t="shared" si="171"/>
        <v>0</v>
      </c>
      <c r="CT151">
        <f t="shared" si="172"/>
        <v>8.5214999999999996</v>
      </c>
      <c r="CU151">
        <f t="shared" si="173"/>
        <v>0</v>
      </c>
      <c r="CV151">
        <f t="shared" si="174"/>
        <v>1.1844999999999999</v>
      </c>
      <c r="CW151">
        <f t="shared" si="175"/>
        <v>0</v>
      </c>
      <c r="CX151">
        <f t="shared" si="176"/>
        <v>0</v>
      </c>
      <c r="CY151">
        <f t="shared" si="177"/>
        <v>33.235799999999998</v>
      </c>
      <c r="CZ151">
        <f t="shared" si="178"/>
        <v>21.305</v>
      </c>
      <c r="DC151" t="s">
        <v>6</v>
      </c>
      <c r="DD151" t="s">
        <v>6</v>
      </c>
      <c r="DE151" t="s">
        <v>22</v>
      </c>
      <c r="DF151" t="s">
        <v>22</v>
      </c>
      <c r="DG151" t="s">
        <v>22</v>
      </c>
      <c r="DH151" t="s">
        <v>6</v>
      </c>
      <c r="DI151" t="s">
        <v>22</v>
      </c>
      <c r="DJ151" t="s">
        <v>22</v>
      </c>
      <c r="DK151" t="s">
        <v>6</v>
      </c>
      <c r="DL151" t="s">
        <v>6</v>
      </c>
      <c r="DM151" t="s">
        <v>6</v>
      </c>
      <c r="DN151">
        <v>0</v>
      </c>
      <c r="DO151">
        <v>0</v>
      </c>
      <c r="DP151">
        <v>1</v>
      </c>
      <c r="DQ151">
        <v>1</v>
      </c>
      <c r="DU151">
        <v>1009</v>
      </c>
      <c r="DV151" t="s">
        <v>30</v>
      </c>
      <c r="DW151" t="s">
        <v>30</v>
      </c>
      <c r="DX151">
        <v>1000</v>
      </c>
      <c r="EE151">
        <v>27029150</v>
      </c>
      <c r="EF151">
        <v>6</v>
      </c>
      <c r="EG151" t="s">
        <v>23</v>
      </c>
      <c r="EH151">
        <v>0</v>
      </c>
      <c r="EI151" t="s">
        <v>6</v>
      </c>
      <c r="EJ151">
        <v>1</v>
      </c>
      <c r="EK151">
        <v>69001</v>
      </c>
      <c r="EL151" t="s">
        <v>269</v>
      </c>
      <c r="EM151" t="s">
        <v>270</v>
      </c>
      <c r="EO151" t="s">
        <v>26</v>
      </c>
      <c r="EQ151">
        <v>0</v>
      </c>
      <c r="ER151">
        <v>23.81</v>
      </c>
      <c r="ES151">
        <v>16.399999999999999</v>
      </c>
      <c r="ET151">
        <v>0</v>
      </c>
      <c r="EU151">
        <v>0</v>
      </c>
      <c r="EV151">
        <v>7.41</v>
      </c>
      <c r="EW151">
        <v>1.03</v>
      </c>
      <c r="EX151">
        <v>0</v>
      </c>
      <c r="EY151">
        <v>0</v>
      </c>
      <c r="FQ151">
        <v>0</v>
      </c>
      <c r="FR151">
        <f t="shared" si="179"/>
        <v>0</v>
      </c>
      <c r="FS151">
        <v>0</v>
      </c>
      <c r="FX151">
        <v>78</v>
      </c>
      <c r="FY151">
        <v>50</v>
      </c>
      <c r="GA151" t="s">
        <v>6</v>
      </c>
      <c r="GD151">
        <v>0</v>
      </c>
      <c r="GF151">
        <v>-38060493</v>
      </c>
      <c r="GG151">
        <v>1</v>
      </c>
      <c r="GH151">
        <v>1</v>
      </c>
      <c r="GI151">
        <v>-2</v>
      </c>
      <c r="GJ151">
        <v>0</v>
      </c>
      <c r="GK151">
        <f>ROUND(R151*(S12)/100,2)</f>
        <v>0</v>
      </c>
      <c r="GL151">
        <f t="shared" si="180"/>
        <v>0</v>
      </c>
      <c r="GM151">
        <f t="shared" si="181"/>
        <v>179.16</v>
      </c>
      <c r="GN151">
        <f t="shared" si="182"/>
        <v>179.16</v>
      </c>
      <c r="GO151">
        <f t="shared" si="183"/>
        <v>0</v>
      </c>
      <c r="GP151">
        <f t="shared" si="184"/>
        <v>0</v>
      </c>
      <c r="GR151">
        <v>0</v>
      </c>
      <c r="GS151">
        <v>3</v>
      </c>
      <c r="GT151">
        <v>0</v>
      </c>
      <c r="GU151" t="s">
        <v>6</v>
      </c>
      <c r="GV151">
        <f t="shared" si="185"/>
        <v>0</v>
      </c>
      <c r="GW151">
        <v>1</v>
      </c>
      <c r="GX151">
        <f t="shared" si="186"/>
        <v>0</v>
      </c>
      <c r="HA151">
        <v>0</v>
      </c>
      <c r="HB151">
        <v>0</v>
      </c>
      <c r="IK151">
        <v>0</v>
      </c>
    </row>
    <row r="152" spans="1:255" x14ac:dyDescent="0.2">
      <c r="A152" s="2">
        <v>17</v>
      </c>
      <c r="B152" s="2">
        <v>1</v>
      </c>
      <c r="C152" s="2"/>
      <c r="D152" s="2"/>
      <c r="E152" s="2" t="s">
        <v>271</v>
      </c>
      <c r="F152" s="2" t="s">
        <v>272</v>
      </c>
      <c r="G152" s="2" t="s">
        <v>273</v>
      </c>
      <c r="H152" s="2" t="s">
        <v>274</v>
      </c>
      <c r="I152" s="2">
        <v>5</v>
      </c>
      <c r="J152" s="2">
        <v>0</v>
      </c>
      <c r="K152" s="2"/>
      <c r="L152" s="2"/>
      <c r="M152" s="2"/>
      <c r="N152" s="2"/>
      <c r="O152" s="2">
        <f>0</f>
        <v>0</v>
      </c>
      <c r="P152" s="2">
        <f>0</f>
        <v>0</v>
      </c>
      <c r="Q152" s="2">
        <f>0</f>
        <v>0</v>
      </c>
      <c r="R152" s="2">
        <f>0</f>
        <v>0</v>
      </c>
      <c r="S152" s="2">
        <f>0</f>
        <v>0</v>
      </c>
      <c r="T152" s="2">
        <f>0</f>
        <v>0</v>
      </c>
      <c r="U152" s="2">
        <f>0</f>
        <v>0</v>
      </c>
      <c r="V152" s="2">
        <f>0</f>
        <v>0</v>
      </c>
      <c r="W152" s="2">
        <f>0</f>
        <v>0</v>
      </c>
      <c r="X152" s="2">
        <f>0</f>
        <v>0</v>
      </c>
      <c r="Y152" s="2">
        <f>0</f>
        <v>0</v>
      </c>
      <c r="Z152" s="2"/>
      <c r="AA152" s="2">
        <v>27703374</v>
      </c>
      <c r="AB152" s="2">
        <f>ROUND((AK152),6)</f>
        <v>42.98</v>
      </c>
      <c r="AC152" s="2">
        <f>0</f>
        <v>0</v>
      </c>
      <c r="AD152" s="2">
        <f>0</f>
        <v>0</v>
      </c>
      <c r="AE152" s="2">
        <f>0</f>
        <v>0</v>
      </c>
      <c r="AF152" s="2">
        <f>0</f>
        <v>0</v>
      </c>
      <c r="AG152" s="2">
        <f>0</f>
        <v>0</v>
      </c>
      <c r="AH152" s="2">
        <f>0</f>
        <v>0</v>
      </c>
      <c r="AI152" s="2">
        <f>0</f>
        <v>0</v>
      </c>
      <c r="AJ152" s="2">
        <f>0</f>
        <v>0</v>
      </c>
      <c r="AK152" s="2">
        <v>42.98</v>
      </c>
      <c r="AL152" s="2">
        <v>0</v>
      </c>
      <c r="AM152" s="2">
        <v>0</v>
      </c>
      <c r="AN152" s="2">
        <v>0</v>
      </c>
      <c r="AO152" s="2">
        <v>0</v>
      </c>
      <c r="AP152" s="2">
        <v>0</v>
      </c>
      <c r="AQ152" s="2">
        <v>0</v>
      </c>
      <c r="AR152" s="2">
        <v>0</v>
      </c>
      <c r="AS152" s="2">
        <v>0</v>
      </c>
      <c r="AT152" s="2">
        <v>0</v>
      </c>
      <c r="AU152" s="2">
        <v>0</v>
      </c>
      <c r="AV152" s="2">
        <v>1</v>
      </c>
      <c r="AW152" s="2">
        <v>1</v>
      </c>
      <c r="AX152" s="2"/>
      <c r="AY152" s="2"/>
      <c r="AZ152" s="2">
        <v>1</v>
      </c>
      <c r="BA152" s="2">
        <v>1</v>
      </c>
      <c r="BB152" s="2">
        <v>1</v>
      </c>
      <c r="BC152" s="2">
        <v>1</v>
      </c>
      <c r="BD152" s="2" t="s">
        <v>6</v>
      </c>
      <c r="BE152" s="2" t="s">
        <v>6</v>
      </c>
      <c r="BF152" s="2" t="s">
        <v>6</v>
      </c>
      <c r="BG152" s="2" t="s">
        <v>6</v>
      </c>
      <c r="BH152" s="2">
        <v>0</v>
      </c>
      <c r="BI152" s="2">
        <v>1</v>
      </c>
      <c r="BJ152" s="2" t="s">
        <v>275</v>
      </c>
      <c r="BK152" s="2"/>
      <c r="BL152" s="2"/>
      <c r="BM152" s="2">
        <v>700004</v>
      </c>
      <c r="BN152" s="2">
        <v>0</v>
      </c>
      <c r="BO152" s="2" t="s">
        <v>6</v>
      </c>
      <c r="BP152" s="2">
        <v>0</v>
      </c>
      <c r="BQ152" s="2">
        <v>19</v>
      </c>
      <c r="BR152" s="2">
        <v>0</v>
      </c>
      <c r="BS152" s="2">
        <v>1</v>
      </c>
      <c r="BT152" s="2">
        <v>1</v>
      </c>
      <c r="BU152" s="2">
        <v>1</v>
      </c>
      <c r="BV152" s="2">
        <v>1</v>
      </c>
      <c r="BW152" s="2">
        <v>1</v>
      </c>
      <c r="BX152" s="2">
        <v>1</v>
      </c>
      <c r="BY152" s="2" t="s">
        <v>6</v>
      </c>
      <c r="BZ152" s="2">
        <v>0</v>
      </c>
      <c r="CA152" s="2">
        <v>0</v>
      </c>
      <c r="CB152" s="2"/>
      <c r="CC152" s="2"/>
      <c r="CD152" s="2"/>
      <c r="CE152" s="2"/>
      <c r="CF152" s="2">
        <v>0</v>
      </c>
      <c r="CG152" s="2">
        <v>0</v>
      </c>
      <c r="CH152" s="2"/>
      <c r="CI152" s="2"/>
      <c r="CJ152" s="2"/>
      <c r="CK152" s="2"/>
      <c r="CL152" s="2"/>
      <c r="CM152" s="2">
        <v>0</v>
      </c>
      <c r="CN152" s="2" t="s">
        <v>6</v>
      </c>
      <c r="CO152" s="2">
        <v>0</v>
      </c>
      <c r="CP152" s="2">
        <f>AB152*AZ152</f>
        <v>42.98</v>
      </c>
      <c r="CQ152" s="2">
        <v>0</v>
      </c>
      <c r="CR152" s="2">
        <v>0</v>
      </c>
      <c r="CS152" s="2">
        <v>0</v>
      </c>
      <c r="CT152" s="2">
        <v>0</v>
      </c>
      <c r="CU152" s="2">
        <v>0</v>
      </c>
      <c r="CV152" s="2">
        <v>0</v>
      </c>
      <c r="CW152" s="2">
        <v>0</v>
      </c>
      <c r="CX152" s="2">
        <v>0</v>
      </c>
      <c r="CY152" s="2">
        <v>0</v>
      </c>
      <c r="CZ152" s="2">
        <v>0</v>
      </c>
      <c r="DA152" s="2"/>
      <c r="DB152" s="2"/>
      <c r="DC152" s="2" t="s">
        <v>6</v>
      </c>
      <c r="DD152" s="2" t="s">
        <v>6</v>
      </c>
      <c r="DE152" s="2" t="s">
        <v>6</v>
      </c>
      <c r="DF152" s="2" t="s">
        <v>6</v>
      </c>
      <c r="DG152" s="2" t="s">
        <v>6</v>
      </c>
      <c r="DH152" s="2" t="s">
        <v>6</v>
      </c>
      <c r="DI152" s="2" t="s">
        <v>6</v>
      </c>
      <c r="DJ152" s="2" t="s">
        <v>6</v>
      </c>
      <c r="DK152" s="2" t="s">
        <v>6</v>
      </c>
      <c r="DL152" s="2" t="s">
        <v>6</v>
      </c>
      <c r="DM152" s="2" t="s">
        <v>6</v>
      </c>
      <c r="DN152" s="2">
        <v>0</v>
      </c>
      <c r="DO152" s="2">
        <v>0</v>
      </c>
      <c r="DP152" s="2">
        <v>1</v>
      </c>
      <c r="DQ152" s="2">
        <v>1</v>
      </c>
      <c r="DR152" s="2"/>
      <c r="DS152" s="2"/>
      <c r="DT152" s="2"/>
      <c r="DU152" s="2">
        <v>1013</v>
      </c>
      <c r="DV152" s="2" t="s">
        <v>274</v>
      </c>
      <c r="DW152" s="2" t="s">
        <v>274</v>
      </c>
      <c r="DX152" s="2">
        <v>1</v>
      </c>
      <c r="DY152" s="2"/>
      <c r="DZ152" s="2"/>
      <c r="EA152" s="2"/>
      <c r="EB152" s="2"/>
      <c r="EC152" s="2"/>
      <c r="ED152" s="2"/>
      <c r="EE152" s="2">
        <v>27029211</v>
      </c>
      <c r="EF152" s="2">
        <v>19</v>
      </c>
      <c r="EG152" s="2" t="s">
        <v>276</v>
      </c>
      <c r="EH152" s="2">
        <v>0</v>
      </c>
      <c r="EI152" s="2" t="s">
        <v>6</v>
      </c>
      <c r="EJ152" s="2">
        <v>1</v>
      </c>
      <c r="EK152" s="2">
        <v>700004</v>
      </c>
      <c r="EL152" s="2" t="s">
        <v>277</v>
      </c>
      <c r="EM152" s="2" t="s">
        <v>278</v>
      </c>
      <c r="EN152" s="2"/>
      <c r="EO152" s="2" t="s">
        <v>6</v>
      </c>
      <c r="EP152" s="2"/>
      <c r="EQ152" s="2">
        <v>0</v>
      </c>
      <c r="ER152" s="2">
        <v>0</v>
      </c>
      <c r="ES152" s="2">
        <v>0</v>
      </c>
      <c r="ET152" s="2">
        <v>0</v>
      </c>
      <c r="EU152" s="2">
        <v>0</v>
      </c>
      <c r="EV152" s="2">
        <v>0</v>
      </c>
      <c r="EW152" s="2">
        <v>0</v>
      </c>
      <c r="EX152" s="2">
        <v>0</v>
      </c>
      <c r="EY152" s="2">
        <v>0</v>
      </c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  <c r="FP152" s="2"/>
      <c r="FQ152" s="2">
        <v>0</v>
      </c>
      <c r="FR152" s="2">
        <f t="shared" si="179"/>
        <v>0</v>
      </c>
      <c r="FS152" s="2">
        <v>0</v>
      </c>
      <c r="FT152" s="2"/>
      <c r="FU152" s="2"/>
      <c r="FV152" s="2"/>
      <c r="FW152" s="2"/>
      <c r="FX152" s="2">
        <v>0</v>
      </c>
      <c r="FY152" s="2">
        <v>0</v>
      </c>
      <c r="FZ152" s="2"/>
      <c r="GA152" s="2" t="s">
        <v>6</v>
      </c>
      <c r="GB152" s="2"/>
      <c r="GC152" s="2"/>
      <c r="GD152" s="2">
        <v>0</v>
      </c>
      <c r="GE152" s="2"/>
      <c r="GF152" s="2">
        <v>68385352</v>
      </c>
      <c r="GG152" s="2">
        <v>2</v>
      </c>
      <c r="GH152" s="2">
        <v>1</v>
      </c>
      <c r="GI152" s="2">
        <v>-2</v>
      </c>
      <c r="GJ152" s="2">
        <v>2</v>
      </c>
      <c r="GK152" s="2">
        <f>ROUND(R152*(R12)/100,2)</f>
        <v>0</v>
      </c>
      <c r="GL152" s="2">
        <f t="shared" si="180"/>
        <v>0</v>
      </c>
      <c r="GM152" s="2">
        <f>ROUND(CP152*I152,2)</f>
        <v>214.9</v>
      </c>
      <c r="GN152" s="2">
        <f>IF(OR(BI152=0,BI152=1),ROUND(CP152*I152,2),0)</f>
        <v>214.9</v>
      </c>
      <c r="GO152" s="2">
        <f>IF(BI152=2,ROUND(CP152*I152,2),0)</f>
        <v>0</v>
      </c>
      <c r="GP152" s="2">
        <f>IF(BI152=4,ROUND(CP152*I152,2)+GX152,0)</f>
        <v>0</v>
      </c>
      <c r="GQ152" s="2"/>
      <c r="GR152" s="2">
        <v>0</v>
      </c>
      <c r="GS152" s="2">
        <v>3</v>
      </c>
      <c r="GT152" s="2"/>
      <c r="GU152" s="2" t="s">
        <v>6</v>
      </c>
      <c r="GV152" s="2">
        <f>0</f>
        <v>0</v>
      </c>
      <c r="GW152" s="2">
        <v>1</v>
      </c>
      <c r="GX152" s="2">
        <f t="shared" si="186"/>
        <v>0</v>
      </c>
      <c r="GY152" s="2">
        <v>0</v>
      </c>
      <c r="GZ152" s="2">
        <v>0</v>
      </c>
      <c r="HA152" s="2">
        <v>0</v>
      </c>
      <c r="HB152" s="2">
        <v>0</v>
      </c>
      <c r="HC152" s="2"/>
      <c r="HD152" s="2"/>
      <c r="HE152" s="2"/>
      <c r="HF152" s="2"/>
      <c r="HG152" s="2"/>
      <c r="HH152" s="2"/>
      <c r="HI152" s="2"/>
      <c r="HJ152" s="2"/>
      <c r="HK152" s="2"/>
      <c r="HL152" s="2"/>
      <c r="HM152" s="2"/>
      <c r="HN152" s="2"/>
      <c r="HO152" s="2"/>
      <c r="HP152" s="2"/>
      <c r="HQ152" s="2"/>
      <c r="HR152" s="2"/>
      <c r="HS152" s="2"/>
      <c r="HT152" s="2"/>
      <c r="HU152" s="2"/>
      <c r="HV152" s="2"/>
      <c r="HW152" s="2"/>
      <c r="HX152" s="2"/>
      <c r="HY152" s="2"/>
      <c r="HZ152" s="2"/>
      <c r="IA152" s="2"/>
      <c r="IB152" s="2"/>
      <c r="IC152" s="2"/>
      <c r="ID152" s="2"/>
      <c r="IE152" s="2"/>
      <c r="IF152" s="2"/>
      <c r="IG152" s="2"/>
      <c r="IH152" s="2"/>
      <c r="II152" s="2"/>
      <c r="IJ152" s="2"/>
      <c r="IK152" s="2">
        <v>0</v>
      </c>
      <c r="IL152" s="2"/>
      <c r="IM152" s="2"/>
      <c r="IN152" s="2"/>
      <c r="IO152" s="2"/>
      <c r="IP152" s="2"/>
      <c r="IQ152" s="2"/>
      <c r="IR152" s="2"/>
      <c r="IS152" s="2"/>
      <c r="IT152" s="2"/>
      <c r="IU152" s="2"/>
    </row>
    <row r="153" spans="1:255" x14ac:dyDescent="0.2">
      <c r="A153">
        <v>17</v>
      </c>
      <c r="B153">
        <v>1</v>
      </c>
      <c r="E153" t="s">
        <v>271</v>
      </c>
      <c r="F153" t="s">
        <v>272</v>
      </c>
      <c r="G153" t="s">
        <v>273</v>
      </c>
      <c r="H153" t="s">
        <v>274</v>
      </c>
      <c r="I153">
        <v>5</v>
      </c>
      <c r="J153">
        <v>0</v>
      </c>
      <c r="O153">
        <f>0</f>
        <v>0</v>
      </c>
      <c r="P153">
        <f>0</f>
        <v>0</v>
      </c>
      <c r="Q153">
        <f>0</f>
        <v>0</v>
      </c>
      <c r="R153">
        <f>0</f>
        <v>0</v>
      </c>
      <c r="S153">
        <f>0</f>
        <v>0</v>
      </c>
      <c r="T153">
        <f>0</f>
        <v>0</v>
      </c>
      <c r="U153">
        <f>0</f>
        <v>0</v>
      </c>
      <c r="V153">
        <f>0</f>
        <v>0</v>
      </c>
      <c r="W153">
        <f>0</f>
        <v>0</v>
      </c>
      <c r="X153">
        <f>0</f>
        <v>0</v>
      </c>
      <c r="Y153">
        <f>0</f>
        <v>0</v>
      </c>
      <c r="AA153">
        <v>27703388</v>
      </c>
      <c r="AB153">
        <f>ROUND((AK153),6)</f>
        <v>42.98</v>
      </c>
      <c r="AC153">
        <f>0</f>
        <v>0</v>
      </c>
      <c r="AD153">
        <f>0</f>
        <v>0</v>
      </c>
      <c r="AE153">
        <f>0</f>
        <v>0</v>
      </c>
      <c r="AF153">
        <f>0</f>
        <v>0</v>
      </c>
      <c r="AG153">
        <f>0</f>
        <v>0</v>
      </c>
      <c r="AH153">
        <f>0</f>
        <v>0</v>
      </c>
      <c r="AI153">
        <f>0</f>
        <v>0</v>
      </c>
      <c r="AJ153">
        <f>0</f>
        <v>0</v>
      </c>
      <c r="AK153">
        <v>42.98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1</v>
      </c>
      <c r="AW153">
        <v>1</v>
      </c>
      <c r="AZ153">
        <v>1</v>
      </c>
      <c r="BA153">
        <v>1</v>
      </c>
      <c r="BB153">
        <v>1</v>
      </c>
      <c r="BC153">
        <v>1</v>
      </c>
      <c r="BD153" t="s">
        <v>6</v>
      </c>
      <c r="BE153" t="s">
        <v>6</v>
      </c>
      <c r="BF153" t="s">
        <v>6</v>
      </c>
      <c r="BG153" t="s">
        <v>6</v>
      </c>
      <c r="BH153">
        <v>0</v>
      </c>
      <c r="BI153">
        <v>1</v>
      </c>
      <c r="BJ153" t="s">
        <v>275</v>
      </c>
      <c r="BM153">
        <v>700004</v>
      </c>
      <c r="BN153">
        <v>0</v>
      </c>
      <c r="BO153" t="s">
        <v>6</v>
      </c>
      <c r="BP153">
        <v>0</v>
      </c>
      <c r="BQ153">
        <v>19</v>
      </c>
      <c r="BR153">
        <v>0</v>
      </c>
      <c r="BS153">
        <v>1</v>
      </c>
      <c r="BT153">
        <v>1</v>
      </c>
      <c r="BU153">
        <v>1</v>
      </c>
      <c r="BV153">
        <v>1</v>
      </c>
      <c r="BW153">
        <v>1</v>
      </c>
      <c r="BX153">
        <v>1</v>
      </c>
      <c r="BY153" t="s">
        <v>6</v>
      </c>
      <c r="BZ153">
        <v>0</v>
      </c>
      <c r="CA153">
        <v>0</v>
      </c>
      <c r="CF153">
        <v>0</v>
      </c>
      <c r="CG153">
        <v>0</v>
      </c>
      <c r="CM153">
        <v>0</v>
      </c>
      <c r="CN153" t="s">
        <v>6</v>
      </c>
      <c r="CO153">
        <v>0</v>
      </c>
      <c r="CP153">
        <f>AB153*AZ153</f>
        <v>42.98</v>
      </c>
      <c r="CQ153">
        <v>0</v>
      </c>
      <c r="CR153">
        <v>0</v>
      </c>
      <c r="CS153">
        <v>0</v>
      </c>
      <c r="CT153">
        <v>0</v>
      </c>
      <c r="CU153">
        <v>0</v>
      </c>
      <c r="CV153">
        <v>0</v>
      </c>
      <c r="CW153">
        <v>0</v>
      </c>
      <c r="CX153">
        <v>0</v>
      </c>
      <c r="CY153">
        <v>0</v>
      </c>
      <c r="CZ153">
        <v>0</v>
      </c>
      <c r="DC153" t="s">
        <v>6</v>
      </c>
      <c r="DD153" t="s">
        <v>6</v>
      </c>
      <c r="DE153" t="s">
        <v>6</v>
      </c>
      <c r="DF153" t="s">
        <v>6</v>
      </c>
      <c r="DG153" t="s">
        <v>6</v>
      </c>
      <c r="DH153" t="s">
        <v>6</v>
      </c>
      <c r="DI153" t="s">
        <v>6</v>
      </c>
      <c r="DJ153" t="s">
        <v>6</v>
      </c>
      <c r="DK153" t="s">
        <v>6</v>
      </c>
      <c r="DL153" t="s">
        <v>6</v>
      </c>
      <c r="DM153" t="s">
        <v>6</v>
      </c>
      <c r="DN153">
        <v>0</v>
      </c>
      <c r="DO153">
        <v>0</v>
      </c>
      <c r="DP153">
        <v>1</v>
      </c>
      <c r="DQ153">
        <v>1</v>
      </c>
      <c r="DU153">
        <v>1013</v>
      </c>
      <c r="DV153" t="s">
        <v>274</v>
      </c>
      <c r="DW153" t="s">
        <v>274</v>
      </c>
      <c r="DX153">
        <v>1</v>
      </c>
      <c r="EE153">
        <v>27029211</v>
      </c>
      <c r="EF153">
        <v>19</v>
      </c>
      <c r="EG153" t="s">
        <v>276</v>
      </c>
      <c r="EH153">
        <v>0</v>
      </c>
      <c r="EI153" t="s">
        <v>6</v>
      </c>
      <c r="EJ153">
        <v>1</v>
      </c>
      <c r="EK153">
        <v>700004</v>
      </c>
      <c r="EL153" t="s">
        <v>277</v>
      </c>
      <c r="EM153" t="s">
        <v>278</v>
      </c>
      <c r="EO153" t="s">
        <v>6</v>
      </c>
      <c r="EQ153">
        <v>0</v>
      </c>
      <c r="ER153">
        <v>0</v>
      </c>
      <c r="ES153">
        <v>0</v>
      </c>
      <c r="ET153">
        <v>0</v>
      </c>
      <c r="EU153">
        <v>0</v>
      </c>
      <c r="EV153">
        <v>0</v>
      </c>
      <c r="EW153">
        <v>0</v>
      </c>
      <c r="EX153">
        <v>0</v>
      </c>
      <c r="EY153">
        <v>0</v>
      </c>
      <c r="FQ153">
        <v>0</v>
      </c>
      <c r="FR153">
        <f t="shared" si="179"/>
        <v>0</v>
      </c>
      <c r="FS153">
        <v>0</v>
      </c>
      <c r="FX153">
        <v>0</v>
      </c>
      <c r="FY153">
        <v>0</v>
      </c>
      <c r="GA153" t="s">
        <v>6</v>
      </c>
      <c r="GD153">
        <v>0</v>
      </c>
      <c r="GF153">
        <v>68385352</v>
      </c>
      <c r="GG153">
        <v>1</v>
      </c>
      <c r="GH153">
        <v>1</v>
      </c>
      <c r="GI153">
        <v>-2</v>
      </c>
      <c r="GJ153">
        <v>2</v>
      </c>
      <c r="GK153">
        <f>ROUND(R153*(S12)/100,2)</f>
        <v>0</v>
      </c>
      <c r="GL153">
        <f t="shared" si="180"/>
        <v>0</v>
      </c>
      <c r="GM153">
        <f>ROUND(CP153*I153,2)</f>
        <v>214.9</v>
      </c>
      <c r="GN153">
        <f>IF(OR(BI153=0,BI153=1),ROUND(CP153*I153,2),0)</f>
        <v>214.9</v>
      </c>
      <c r="GO153">
        <f>IF(BI153=2,ROUND(CP153*I153,2),0)</f>
        <v>0</v>
      </c>
      <c r="GP153">
        <f>IF(BI153=4,ROUND(CP153*I153,2)+GX153,0)</f>
        <v>0</v>
      </c>
      <c r="GR153">
        <v>0</v>
      </c>
      <c r="GS153">
        <v>3</v>
      </c>
      <c r="GU153" t="s">
        <v>6</v>
      </c>
      <c r="GV153">
        <f>0</f>
        <v>0</v>
      </c>
      <c r="GW153">
        <v>1</v>
      </c>
      <c r="GX153">
        <f t="shared" si="186"/>
        <v>0</v>
      </c>
      <c r="GY153">
        <v>0</v>
      </c>
      <c r="GZ153">
        <v>0</v>
      </c>
      <c r="HA153">
        <v>0</v>
      </c>
      <c r="HB153">
        <v>0</v>
      </c>
      <c r="IK153">
        <v>0</v>
      </c>
    </row>
    <row r="154" spans="1:255" x14ac:dyDescent="0.2">
      <c r="A154" s="2">
        <v>17</v>
      </c>
      <c r="B154" s="2">
        <v>1</v>
      </c>
      <c r="C154" s="2"/>
      <c r="D154" s="2"/>
      <c r="E154" s="2" t="s">
        <v>279</v>
      </c>
      <c r="F154" s="2" t="s">
        <v>280</v>
      </c>
      <c r="G154" s="2" t="s">
        <v>281</v>
      </c>
      <c r="H154" s="2" t="s">
        <v>274</v>
      </c>
      <c r="I154" s="2">
        <v>5</v>
      </c>
      <c r="J154" s="2">
        <v>0</v>
      </c>
      <c r="K154" s="2"/>
      <c r="L154" s="2"/>
      <c r="M154" s="2"/>
      <c r="N154" s="2"/>
      <c r="O154" s="2">
        <f>0</f>
        <v>0</v>
      </c>
      <c r="P154" s="2">
        <f>0</f>
        <v>0</v>
      </c>
      <c r="Q154" s="2">
        <f>0</f>
        <v>0</v>
      </c>
      <c r="R154" s="2">
        <f>0</f>
        <v>0</v>
      </c>
      <c r="S154" s="2">
        <f>0</f>
        <v>0</v>
      </c>
      <c r="T154" s="2">
        <f>0</f>
        <v>0</v>
      </c>
      <c r="U154" s="2">
        <f>0</f>
        <v>0</v>
      </c>
      <c r="V154" s="2">
        <f>0</f>
        <v>0</v>
      </c>
      <c r="W154" s="2">
        <f>0</f>
        <v>0</v>
      </c>
      <c r="X154" s="2">
        <f>0</f>
        <v>0</v>
      </c>
      <c r="Y154" s="2">
        <f>0</f>
        <v>0</v>
      </c>
      <c r="Z154" s="2"/>
      <c r="AA154" s="2">
        <v>27703374</v>
      </c>
      <c r="AB154" s="2">
        <f>ROUND((AK154),6)</f>
        <v>37.22</v>
      </c>
      <c r="AC154" s="2">
        <f>0</f>
        <v>0</v>
      </c>
      <c r="AD154" s="2">
        <f>0</f>
        <v>0</v>
      </c>
      <c r="AE154" s="2">
        <f>0</f>
        <v>0</v>
      </c>
      <c r="AF154" s="2">
        <f>0</f>
        <v>0</v>
      </c>
      <c r="AG154" s="2">
        <f>0</f>
        <v>0</v>
      </c>
      <c r="AH154" s="2">
        <f>0</f>
        <v>0</v>
      </c>
      <c r="AI154" s="2">
        <f>0</f>
        <v>0</v>
      </c>
      <c r="AJ154" s="2">
        <f>0</f>
        <v>0</v>
      </c>
      <c r="AK154" s="2">
        <v>37.22</v>
      </c>
      <c r="AL154" s="2">
        <v>0</v>
      </c>
      <c r="AM154" s="2">
        <v>0</v>
      </c>
      <c r="AN154" s="2">
        <v>0</v>
      </c>
      <c r="AO154" s="2">
        <v>0</v>
      </c>
      <c r="AP154" s="2">
        <v>0</v>
      </c>
      <c r="AQ154" s="2">
        <v>0</v>
      </c>
      <c r="AR154" s="2">
        <v>0</v>
      </c>
      <c r="AS154" s="2">
        <v>0</v>
      </c>
      <c r="AT154" s="2">
        <v>0</v>
      </c>
      <c r="AU154" s="2">
        <v>0</v>
      </c>
      <c r="AV154" s="2">
        <v>1</v>
      </c>
      <c r="AW154" s="2">
        <v>1</v>
      </c>
      <c r="AX154" s="2"/>
      <c r="AY154" s="2"/>
      <c r="AZ154" s="2">
        <v>1</v>
      </c>
      <c r="BA154" s="2">
        <v>1</v>
      </c>
      <c r="BB154" s="2">
        <v>1</v>
      </c>
      <c r="BC154" s="2">
        <v>1</v>
      </c>
      <c r="BD154" s="2" t="s">
        <v>6</v>
      </c>
      <c r="BE154" s="2" t="s">
        <v>6</v>
      </c>
      <c r="BF154" s="2" t="s">
        <v>6</v>
      </c>
      <c r="BG154" s="2" t="s">
        <v>6</v>
      </c>
      <c r="BH154" s="2">
        <v>0</v>
      </c>
      <c r="BI154" s="2">
        <v>1</v>
      </c>
      <c r="BJ154" s="2" t="s">
        <v>282</v>
      </c>
      <c r="BK154" s="2"/>
      <c r="BL154" s="2"/>
      <c r="BM154" s="2">
        <v>700005</v>
      </c>
      <c r="BN154" s="2">
        <v>0</v>
      </c>
      <c r="BO154" s="2" t="s">
        <v>6</v>
      </c>
      <c r="BP154" s="2">
        <v>0</v>
      </c>
      <c r="BQ154" s="2">
        <v>10</v>
      </c>
      <c r="BR154" s="2">
        <v>0</v>
      </c>
      <c r="BS154" s="2">
        <v>1</v>
      </c>
      <c r="BT154" s="2">
        <v>1</v>
      </c>
      <c r="BU154" s="2">
        <v>1</v>
      </c>
      <c r="BV154" s="2">
        <v>1</v>
      </c>
      <c r="BW154" s="2">
        <v>1</v>
      </c>
      <c r="BX154" s="2">
        <v>1</v>
      </c>
      <c r="BY154" s="2" t="s">
        <v>6</v>
      </c>
      <c r="BZ154" s="2">
        <v>0</v>
      </c>
      <c r="CA154" s="2">
        <v>0</v>
      </c>
      <c r="CB154" s="2"/>
      <c r="CC154" s="2"/>
      <c r="CD154" s="2"/>
      <c r="CE154" s="2"/>
      <c r="CF154" s="2">
        <v>0</v>
      </c>
      <c r="CG154" s="2">
        <v>0</v>
      </c>
      <c r="CH154" s="2"/>
      <c r="CI154" s="2"/>
      <c r="CJ154" s="2"/>
      <c r="CK154" s="2"/>
      <c r="CL154" s="2"/>
      <c r="CM154" s="2">
        <v>0</v>
      </c>
      <c r="CN154" s="2" t="s">
        <v>6</v>
      </c>
      <c r="CO154" s="2">
        <v>0</v>
      </c>
      <c r="CP154" s="2">
        <f>AB154*AZ154</f>
        <v>37.22</v>
      </c>
      <c r="CQ154" s="2">
        <v>0</v>
      </c>
      <c r="CR154" s="2">
        <v>0</v>
      </c>
      <c r="CS154" s="2">
        <v>0</v>
      </c>
      <c r="CT154" s="2">
        <v>0</v>
      </c>
      <c r="CU154" s="2">
        <v>0</v>
      </c>
      <c r="CV154" s="2">
        <v>0</v>
      </c>
      <c r="CW154" s="2">
        <v>0</v>
      </c>
      <c r="CX154" s="2">
        <v>0</v>
      </c>
      <c r="CY154" s="2">
        <v>0</v>
      </c>
      <c r="CZ154" s="2">
        <v>0</v>
      </c>
      <c r="DA154" s="2"/>
      <c r="DB154" s="2"/>
      <c r="DC154" s="2" t="s">
        <v>6</v>
      </c>
      <c r="DD154" s="2" t="s">
        <v>6</v>
      </c>
      <c r="DE154" s="2" t="s">
        <v>6</v>
      </c>
      <c r="DF154" s="2" t="s">
        <v>6</v>
      </c>
      <c r="DG154" s="2" t="s">
        <v>6</v>
      </c>
      <c r="DH154" s="2" t="s">
        <v>6</v>
      </c>
      <c r="DI154" s="2" t="s">
        <v>6</v>
      </c>
      <c r="DJ154" s="2" t="s">
        <v>6</v>
      </c>
      <c r="DK154" s="2" t="s">
        <v>6</v>
      </c>
      <c r="DL154" s="2" t="s">
        <v>6</v>
      </c>
      <c r="DM154" s="2" t="s">
        <v>6</v>
      </c>
      <c r="DN154" s="2">
        <v>0</v>
      </c>
      <c r="DO154" s="2">
        <v>0</v>
      </c>
      <c r="DP154" s="2">
        <v>1</v>
      </c>
      <c r="DQ154" s="2">
        <v>1</v>
      </c>
      <c r="DR154" s="2"/>
      <c r="DS154" s="2"/>
      <c r="DT154" s="2"/>
      <c r="DU154" s="2">
        <v>1013</v>
      </c>
      <c r="DV154" s="2" t="s">
        <v>274</v>
      </c>
      <c r="DW154" s="2" t="s">
        <v>274</v>
      </c>
      <c r="DX154" s="2">
        <v>1</v>
      </c>
      <c r="DY154" s="2"/>
      <c r="DZ154" s="2"/>
      <c r="EA154" s="2"/>
      <c r="EB154" s="2"/>
      <c r="EC154" s="2"/>
      <c r="ED154" s="2"/>
      <c r="EE154" s="2">
        <v>27029215</v>
      </c>
      <c r="EF154" s="2">
        <v>10</v>
      </c>
      <c r="EG154" s="2" t="s">
        <v>283</v>
      </c>
      <c r="EH154" s="2">
        <v>0</v>
      </c>
      <c r="EI154" s="2" t="s">
        <v>6</v>
      </c>
      <c r="EJ154" s="2">
        <v>1</v>
      </c>
      <c r="EK154" s="2">
        <v>700005</v>
      </c>
      <c r="EL154" s="2" t="s">
        <v>284</v>
      </c>
      <c r="EM154" s="2" t="s">
        <v>285</v>
      </c>
      <c r="EN154" s="2"/>
      <c r="EO154" s="2" t="s">
        <v>6</v>
      </c>
      <c r="EP154" s="2"/>
      <c r="EQ154" s="2">
        <v>0</v>
      </c>
      <c r="ER154" s="2">
        <v>0</v>
      </c>
      <c r="ES154" s="2">
        <v>0</v>
      </c>
      <c r="ET154" s="2">
        <v>0</v>
      </c>
      <c r="EU154" s="2">
        <v>0</v>
      </c>
      <c r="EV154" s="2">
        <v>0</v>
      </c>
      <c r="EW154" s="2">
        <v>0</v>
      </c>
      <c r="EX154" s="2">
        <v>0</v>
      </c>
      <c r="EY154" s="2">
        <v>0</v>
      </c>
      <c r="EZ154" s="2"/>
      <c r="FA154" s="2"/>
      <c r="FB154" s="2"/>
      <c r="FC154" s="2"/>
      <c r="FD154" s="2"/>
      <c r="FE154" s="2"/>
      <c r="FF154" s="2"/>
      <c r="FG154" s="2"/>
      <c r="FH154" s="2"/>
      <c r="FI154" s="2"/>
      <c r="FJ154" s="2"/>
      <c r="FK154" s="2"/>
      <c r="FL154" s="2"/>
      <c r="FM154" s="2"/>
      <c r="FN154" s="2"/>
      <c r="FO154" s="2"/>
      <c r="FP154" s="2"/>
      <c r="FQ154" s="2">
        <v>0</v>
      </c>
      <c r="FR154" s="2">
        <f t="shared" si="179"/>
        <v>0</v>
      </c>
      <c r="FS154" s="2">
        <v>0</v>
      </c>
      <c r="FT154" s="2"/>
      <c r="FU154" s="2"/>
      <c r="FV154" s="2"/>
      <c r="FW154" s="2"/>
      <c r="FX154" s="2">
        <v>0</v>
      </c>
      <c r="FY154" s="2">
        <v>0</v>
      </c>
      <c r="FZ154" s="2"/>
      <c r="GA154" s="2" t="s">
        <v>6</v>
      </c>
      <c r="GB154" s="2"/>
      <c r="GC154" s="2"/>
      <c r="GD154" s="2">
        <v>0</v>
      </c>
      <c r="GE154" s="2"/>
      <c r="GF154" s="2">
        <v>-229533097</v>
      </c>
      <c r="GG154" s="2">
        <v>2</v>
      </c>
      <c r="GH154" s="2">
        <v>1</v>
      </c>
      <c r="GI154" s="2">
        <v>-2</v>
      </c>
      <c r="GJ154" s="2">
        <v>2</v>
      </c>
      <c r="GK154" s="2">
        <f>ROUND(R154*(R12)/100,2)</f>
        <v>0</v>
      </c>
      <c r="GL154" s="2">
        <f t="shared" si="180"/>
        <v>0</v>
      </c>
      <c r="GM154" s="2">
        <f>ROUND(CP154*I154,2)</f>
        <v>186.1</v>
      </c>
      <c r="GN154" s="2">
        <f>IF(OR(BI154=0,BI154=1),ROUND(CP154*I154,2),0)</f>
        <v>186.1</v>
      </c>
      <c r="GO154" s="2">
        <f>IF(BI154=2,ROUND(CP154*I154,2),0)</f>
        <v>0</v>
      </c>
      <c r="GP154" s="2">
        <f>IF(BI154=4,ROUND(CP154*I154,2)+GX154,0)</f>
        <v>0</v>
      </c>
      <c r="GQ154" s="2"/>
      <c r="GR154" s="2">
        <v>0</v>
      </c>
      <c r="GS154" s="2">
        <v>3</v>
      </c>
      <c r="GT154" s="2"/>
      <c r="GU154" s="2" t="s">
        <v>6</v>
      </c>
      <c r="GV154" s="2">
        <f>0</f>
        <v>0</v>
      </c>
      <c r="GW154" s="2">
        <v>1</v>
      </c>
      <c r="GX154" s="2">
        <f t="shared" si="186"/>
        <v>0</v>
      </c>
      <c r="GY154" s="2">
        <v>0</v>
      </c>
      <c r="GZ154" s="2">
        <v>0</v>
      </c>
      <c r="HA154" s="2">
        <v>0</v>
      </c>
      <c r="HB154" s="2">
        <v>0</v>
      </c>
      <c r="HC154" s="2"/>
      <c r="HD154" s="2"/>
      <c r="HE154" s="2"/>
      <c r="HF154" s="2"/>
      <c r="HG154" s="2"/>
      <c r="HH154" s="2"/>
      <c r="HI154" s="2"/>
      <c r="HJ154" s="2"/>
      <c r="HK154" s="2"/>
      <c r="HL154" s="2"/>
      <c r="HM154" s="2"/>
      <c r="HN154" s="2"/>
      <c r="HO154" s="2"/>
      <c r="HP154" s="2"/>
      <c r="HQ154" s="2"/>
      <c r="HR154" s="2"/>
      <c r="HS154" s="2"/>
      <c r="HT154" s="2"/>
      <c r="HU154" s="2"/>
      <c r="HV154" s="2"/>
      <c r="HW154" s="2"/>
      <c r="HX154" s="2"/>
      <c r="HY154" s="2"/>
      <c r="HZ154" s="2"/>
      <c r="IA154" s="2"/>
      <c r="IB154" s="2"/>
      <c r="IC154" s="2"/>
      <c r="ID154" s="2"/>
      <c r="IE154" s="2"/>
      <c r="IF154" s="2"/>
      <c r="IG154" s="2"/>
      <c r="IH154" s="2"/>
      <c r="II154" s="2"/>
      <c r="IJ154" s="2"/>
      <c r="IK154" s="2">
        <v>0</v>
      </c>
      <c r="IL154" s="2"/>
      <c r="IM154" s="2"/>
      <c r="IN154" s="2"/>
      <c r="IO154" s="2"/>
      <c r="IP154" s="2"/>
      <c r="IQ154" s="2"/>
      <c r="IR154" s="2"/>
      <c r="IS154" s="2"/>
      <c r="IT154" s="2"/>
      <c r="IU154" s="2"/>
    </row>
    <row r="155" spans="1:255" x14ac:dyDescent="0.2">
      <c r="A155">
        <v>17</v>
      </c>
      <c r="B155">
        <v>1</v>
      </c>
      <c r="E155" t="s">
        <v>279</v>
      </c>
      <c r="F155" t="s">
        <v>280</v>
      </c>
      <c r="G155" t="s">
        <v>281</v>
      </c>
      <c r="H155" t="s">
        <v>274</v>
      </c>
      <c r="I155">
        <v>5</v>
      </c>
      <c r="J155">
        <v>0</v>
      </c>
      <c r="O155">
        <f>0</f>
        <v>0</v>
      </c>
      <c r="P155">
        <f>0</f>
        <v>0</v>
      </c>
      <c r="Q155">
        <f>0</f>
        <v>0</v>
      </c>
      <c r="R155">
        <f>0</f>
        <v>0</v>
      </c>
      <c r="S155">
        <f>0</f>
        <v>0</v>
      </c>
      <c r="T155">
        <f>0</f>
        <v>0</v>
      </c>
      <c r="U155">
        <f>0</f>
        <v>0</v>
      </c>
      <c r="V155">
        <f>0</f>
        <v>0</v>
      </c>
      <c r="W155">
        <f>0</f>
        <v>0</v>
      </c>
      <c r="X155">
        <f>0</f>
        <v>0</v>
      </c>
      <c r="Y155">
        <f>0</f>
        <v>0</v>
      </c>
      <c r="AA155">
        <v>27703388</v>
      </c>
      <c r="AB155">
        <f>ROUND((AK155),6)</f>
        <v>37.22</v>
      </c>
      <c r="AC155">
        <f>0</f>
        <v>0</v>
      </c>
      <c r="AD155">
        <f>0</f>
        <v>0</v>
      </c>
      <c r="AE155">
        <f>0</f>
        <v>0</v>
      </c>
      <c r="AF155">
        <f>0</f>
        <v>0</v>
      </c>
      <c r="AG155">
        <f>0</f>
        <v>0</v>
      </c>
      <c r="AH155">
        <f>0</f>
        <v>0</v>
      </c>
      <c r="AI155">
        <f>0</f>
        <v>0</v>
      </c>
      <c r="AJ155">
        <f>0</f>
        <v>0</v>
      </c>
      <c r="AK155">
        <v>37.22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1</v>
      </c>
      <c r="AW155">
        <v>1</v>
      </c>
      <c r="AZ155">
        <v>1</v>
      </c>
      <c r="BA155">
        <v>1</v>
      </c>
      <c r="BB155">
        <v>1</v>
      </c>
      <c r="BC155">
        <v>1</v>
      </c>
      <c r="BD155" t="s">
        <v>6</v>
      </c>
      <c r="BE155" t="s">
        <v>6</v>
      </c>
      <c r="BF155" t="s">
        <v>6</v>
      </c>
      <c r="BG155" t="s">
        <v>6</v>
      </c>
      <c r="BH155">
        <v>0</v>
      </c>
      <c r="BI155">
        <v>1</v>
      </c>
      <c r="BJ155" t="s">
        <v>282</v>
      </c>
      <c r="BM155">
        <v>700005</v>
      </c>
      <c r="BN155">
        <v>0</v>
      </c>
      <c r="BO155" t="s">
        <v>6</v>
      </c>
      <c r="BP155">
        <v>0</v>
      </c>
      <c r="BQ155">
        <v>10</v>
      </c>
      <c r="BR155">
        <v>0</v>
      </c>
      <c r="BS155">
        <v>1</v>
      </c>
      <c r="BT155">
        <v>1</v>
      </c>
      <c r="BU155">
        <v>1</v>
      </c>
      <c r="BV155">
        <v>1</v>
      </c>
      <c r="BW155">
        <v>1</v>
      </c>
      <c r="BX155">
        <v>1</v>
      </c>
      <c r="BY155" t="s">
        <v>6</v>
      </c>
      <c r="BZ155">
        <v>0</v>
      </c>
      <c r="CA155">
        <v>0</v>
      </c>
      <c r="CF155">
        <v>0</v>
      </c>
      <c r="CG155">
        <v>0</v>
      </c>
      <c r="CM155">
        <v>0</v>
      </c>
      <c r="CN155" t="s">
        <v>6</v>
      </c>
      <c r="CO155">
        <v>0</v>
      </c>
      <c r="CP155">
        <f>AB155*AZ155</f>
        <v>37.22</v>
      </c>
      <c r="CQ155">
        <v>0</v>
      </c>
      <c r="CR155">
        <v>0</v>
      </c>
      <c r="CS155">
        <v>0</v>
      </c>
      <c r="CT155">
        <v>0</v>
      </c>
      <c r="CU155">
        <v>0</v>
      </c>
      <c r="CV155">
        <v>0</v>
      </c>
      <c r="CW155">
        <v>0</v>
      </c>
      <c r="CX155">
        <v>0</v>
      </c>
      <c r="CY155">
        <v>0</v>
      </c>
      <c r="CZ155">
        <v>0</v>
      </c>
      <c r="DC155" t="s">
        <v>6</v>
      </c>
      <c r="DD155" t="s">
        <v>6</v>
      </c>
      <c r="DE155" t="s">
        <v>6</v>
      </c>
      <c r="DF155" t="s">
        <v>6</v>
      </c>
      <c r="DG155" t="s">
        <v>6</v>
      </c>
      <c r="DH155" t="s">
        <v>6</v>
      </c>
      <c r="DI155" t="s">
        <v>6</v>
      </c>
      <c r="DJ155" t="s">
        <v>6</v>
      </c>
      <c r="DK155" t="s">
        <v>6</v>
      </c>
      <c r="DL155" t="s">
        <v>6</v>
      </c>
      <c r="DM155" t="s">
        <v>6</v>
      </c>
      <c r="DN155">
        <v>0</v>
      </c>
      <c r="DO155">
        <v>0</v>
      </c>
      <c r="DP155">
        <v>1</v>
      </c>
      <c r="DQ155">
        <v>1</v>
      </c>
      <c r="DU155">
        <v>1013</v>
      </c>
      <c r="DV155" t="s">
        <v>274</v>
      </c>
      <c r="DW155" t="s">
        <v>274</v>
      </c>
      <c r="DX155">
        <v>1</v>
      </c>
      <c r="EE155">
        <v>27029215</v>
      </c>
      <c r="EF155">
        <v>10</v>
      </c>
      <c r="EG155" t="s">
        <v>283</v>
      </c>
      <c r="EH155">
        <v>0</v>
      </c>
      <c r="EI155" t="s">
        <v>6</v>
      </c>
      <c r="EJ155">
        <v>1</v>
      </c>
      <c r="EK155">
        <v>700005</v>
      </c>
      <c r="EL155" t="s">
        <v>284</v>
      </c>
      <c r="EM155" t="s">
        <v>285</v>
      </c>
      <c r="EO155" t="s">
        <v>6</v>
      </c>
      <c r="EQ155">
        <v>0</v>
      </c>
      <c r="ER155">
        <v>0</v>
      </c>
      <c r="ES155">
        <v>0</v>
      </c>
      <c r="ET155">
        <v>0</v>
      </c>
      <c r="EU155">
        <v>0</v>
      </c>
      <c r="EV155">
        <v>0</v>
      </c>
      <c r="EW155">
        <v>0</v>
      </c>
      <c r="EX155">
        <v>0</v>
      </c>
      <c r="EY155">
        <v>0</v>
      </c>
      <c r="FQ155">
        <v>0</v>
      </c>
      <c r="FR155">
        <f t="shared" si="179"/>
        <v>0</v>
      </c>
      <c r="FS155">
        <v>0</v>
      </c>
      <c r="FX155">
        <v>0</v>
      </c>
      <c r="FY155">
        <v>0</v>
      </c>
      <c r="GA155" t="s">
        <v>6</v>
      </c>
      <c r="GD155">
        <v>0</v>
      </c>
      <c r="GF155">
        <v>-229533097</v>
      </c>
      <c r="GG155">
        <v>1</v>
      </c>
      <c r="GH155">
        <v>1</v>
      </c>
      <c r="GI155">
        <v>-2</v>
      </c>
      <c r="GJ155">
        <v>2</v>
      </c>
      <c r="GK155">
        <f>ROUND(R155*(S12)/100,2)</f>
        <v>0</v>
      </c>
      <c r="GL155">
        <f t="shared" si="180"/>
        <v>0</v>
      </c>
      <c r="GM155">
        <f>ROUND(CP155*I155,2)</f>
        <v>186.1</v>
      </c>
      <c r="GN155">
        <f>IF(OR(BI155=0,BI155=1),ROUND(CP155*I155,2),0)</f>
        <v>186.1</v>
      </c>
      <c r="GO155">
        <f>IF(BI155=2,ROUND(CP155*I155,2),0)</f>
        <v>0</v>
      </c>
      <c r="GP155">
        <f>IF(BI155=4,ROUND(CP155*I155,2)+GX155,0)</f>
        <v>0</v>
      </c>
      <c r="GR155">
        <v>0</v>
      </c>
      <c r="GS155">
        <v>3</v>
      </c>
      <c r="GU155" t="s">
        <v>6</v>
      </c>
      <c r="GV155">
        <f>0</f>
        <v>0</v>
      </c>
      <c r="GW155">
        <v>1</v>
      </c>
      <c r="GX155">
        <f t="shared" si="186"/>
        <v>0</v>
      </c>
      <c r="GY155">
        <v>0</v>
      </c>
      <c r="GZ155">
        <v>0</v>
      </c>
      <c r="HA155">
        <v>0</v>
      </c>
      <c r="HB155">
        <v>0</v>
      </c>
      <c r="IK155">
        <v>0</v>
      </c>
    </row>
    <row r="157" spans="1:255" x14ac:dyDescent="0.2">
      <c r="A157" s="3">
        <v>51</v>
      </c>
      <c r="B157" s="3">
        <f>B28</f>
        <v>1</v>
      </c>
      <c r="C157" s="3">
        <f>A28</f>
        <v>5</v>
      </c>
      <c r="D157" s="3">
        <f>ROW(A28)</f>
        <v>28</v>
      </c>
      <c r="E157" s="3"/>
      <c r="F157" s="3" t="str">
        <f>IF(F28&lt;&gt;"",F28,"")</f>
        <v>Новый подраздел</v>
      </c>
      <c r="G157" s="3" t="str">
        <f>IF(G28&lt;&gt;"",G28,"")</f>
        <v>Общестроительные работы</v>
      </c>
      <c r="H157" s="3">
        <v>0</v>
      </c>
      <c r="I157" s="3"/>
      <c r="J157" s="3"/>
      <c r="K157" s="3"/>
      <c r="L157" s="3"/>
      <c r="M157" s="3"/>
      <c r="N157" s="3"/>
      <c r="O157" s="3">
        <f t="shared" ref="O157:T157" si="188">ROUND(AB157,2)</f>
        <v>74896.990000000005</v>
      </c>
      <c r="P157" s="3">
        <f t="shared" si="188"/>
        <v>60923.839999999997</v>
      </c>
      <c r="Q157" s="3">
        <f t="shared" si="188"/>
        <v>1056.8800000000001</v>
      </c>
      <c r="R157" s="3">
        <f t="shared" si="188"/>
        <v>189.63</v>
      </c>
      <c r="S157" s="3">
        <f t="shared" si="188"/>
        <v>12916.27</v>
      </c>
      <c r="T157" s="3">
        <f t="shared" si="188"/>
        <v>0</v>
      </c>
      <c r="U157" s="3">
        <f>AH157</f>
        <v>1480.3187942975003</v>
      </c>
      <c r="V157" s="3">
        <f>AI157</f>
        <v>16.453332937500004</v>
      </c>
      <c r="W157" s="3">
        <f>ROUND(AJ157,2)</f>
        <v>0</v>
      </c>
      <c r="X157" s="3">
        <f>ROUND(AK157,2)</f>
        <v>11687.74</v>
      </c>
      <c r="Y157" s="3">
        <f>ROUND(AL157,2)</f>
        <v>7682.79</v>
      </c>
      <c r="Z157" s="3"/>
      <c r="AA157" s="3"/>
      <c r="AB157" s="3">
        <f>ROUND(SUMIF(AA32:AA155,"=27703374",O32:O155),2)</f>
        <v>74896.990000000005</v>
      </c>
      <c r="AC157" s="3">
        <f>ROUND(SUMIF(AA32:AA155,"=27703374",P32:P155),2)</f>
        <v>60923.839999999997</v>
      </c>
      <c r="AD157" s="3">
        <f>ROUND(SUMIF(AA32:AA155,"=27703374",Q32:Q155),2)</f>
        <v>1056.8800000000001</v>
      </c>
      <c r="AE157" s="3">
        <f>ROUND(SUMIF(AA32:AA155,"=27703374",R32:R155),2)</f>
        <v>189.63</v>
      </c>
      <c r="AF157" s="3">
        <f>ROUND(SUMIF(AA32:AA155,"=27703374",S32:S155),2)</f>
        <v>12916.27</v>
      </c>
      <c r="AG157" s="3">
        <f>ROUND(SUMIF(AA32:AA155,"=27703374",T32:T155),2)</f>
        <v>0</v>
      </c>
      <c r="AH157" s="3">
        <f>SUMIF(AA32:AA155,"=27703374",U32:U155)</f>
        <v>1480.3187942975003</v>
      </c>
      <c r="AI157" s="3">
        <f>SUMIF(AA32:AA155,"=27703374",V32:V155)</f>
        <v>16.453332937500004</v>
      </c>
      <c r="AJ157" s="3">
        <f>ROUND(SUMIF(AA32:AA155,"=27703374",W32:W155),2)</f>
        <v>0</v>
      </c>
      <c r="AK157" s="3">
        <f>ROUND(SUMIF(AA32:AA155,"=27703374",X32:X155),2)</f>
        <v>11687.74</v>
      </c>
      <c r="AL157" s="3">
        <f>ROUND(SUMIF(AA32:AA155,"=27703374",Y32:Y155),2)</f>
        <v>7682.79</v>
      </c>
      <c r="AM157" s="3"/>
      <c r="AN157" s="3"/>
      <c r="AO157" s="3">
        <f t="shared" ref="AO157:BC157" si="189">ROUND(BX157,2)</f>
        <v>0</v>
      </c>
      <c r="AP157" s="3">
        <f t="shared" si="189"/>
        <v>0</v>
      </c>
      <c r="AQ157" s="3">
        <f t="shared" si="189"/>
        <v>0</v>
      </c>
      <c r="AR157" s="3">
        <f t="shared" si="189"/>
        <v>94668.52</v>
      </c>
      <c r="AS157" s="3">
        <f t="shared" si="189"/>
        <v>94668.52</v>
      </c>
      <c r="AT157" s="3">
        <f t="shared" si="189"/>
        <v>0</v>
      </c>
      <c r="AU157" s="3">
        <f t="shared" si="189"/>
        <v>0</v>
      </c>
      <c r="AV157" s="3">
        <f t="shared" si="189"/>
        <v>60923.839999999997</v>
      </c>
      <c r="AW157" s="3">
        <f t="shared" si="189"/>
        <v>60923.839999999997</v>
      </c>
      <c r="AX157" s="3">
        <f t="shared" si="189"/>
        <v>0</v>
      </c>
      <c r="AY157" s="3">
        <f t="shared" si="189"/>
        <v>60923.839999999997</v>
      </c>
      <c r="AZ157" s="3">
        <f t="shared" si="189"/>
        <v>0</v>
      </c>
      <c r="BA157" s="3">
        <f t="shared" si="189"/>
        <v>0</v>
      </c>
      <c r="BB157" s="3">
        <f t="shared" si="189"/>
        <v>0</v>
      </c>
      <c r="BC157" s="3">
        <f t="shared" si="189"/>
        <v>0</v>
      </c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>
        <f>ROUND(SUMIF(AA32:AA155,"=27703374",FQ32:FQ155),2)</f>
        <v>0</v>
      </c>
      <c r="BY157" s="3">
        <f>ROUND(SUMIF(AA32:AA155,"=27703374",FR32:FR155),2)</f>
        <v>0</v>
      </c>
      <c r="BZ157" s="3">
        <f>ROUND(SUMIF(AA32:AA155,"=27703374",GL32:GL155),2)</f>
        <v>0</v>
      </c>
      <c r="CA157" s="3">
        <f>ROUND(SUMIF(AA32:AA155,"=27703374",GM32:GM155),2)</f>
        <v>94668.52</v>
      </c>
      <c r="CB157" s="3">
        <f>ROUND(SUMIF(AA32:AA155,"=27703374",GN32:GN155),2)</f>
        <v>94668.52</v>
      </c>
      <c r="CC157" s="3">
        <f>ROUND(SUMIF(AA32:AA155,"=27703374",GO32:GO155),2)</f>
        <v>0</v>
      </c>
      <c r="CD157" s="3">
        <f>ROUND(SUMIF(AA32:AA155,"=27703374",GP32:GP155),2)</f>
        <v>0</v>
      </c>
      <c r="CE157" s="3">
        <f>AC157-BX157</f>
        <v>60923.839999999997</v>
      </c>
      <c r="CF157" s="3">
        <f>AC157-BY157</f>
        <v>60923.839999999997</v>
      </c>
      <c r="CG157" s="3">
        <f>BX157-BZ157</f>
        <v>0</v>
      </c>
      <c r="CH157" s="3">
        <f>AC157-BX157-BY157+BZ157</f>
        <v>60923.839999999997</v>
      </c>
      <c r="CI157" s="3">
        <f>BY157-BZ157</f>
        <v>0</v>
      </c>
      <c r="CJ157" s="3">
        <f>ROUND(SUMIF(AA32:AA155,"=27703374",GX32:GX155),2)</f>
        <v>0</v>
      </c>
      <c r="CK157" s="3">
        <f>ROUND(SUMIF(AA32:AA155,"=27703374",GY32:GY155),2)</f>
        <v>0</v>
      </c>
      <c r="CL157" s="3">
        <f>ROUND(SUMIF(AA32:AA155,"=27703374",GZ32:GZ155),2)</f>
        <v>0</v>
      </c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4">
        <f t="shared" ref="DG157:DL157" si="190">ROUND(DT157,2)</f>
        <v>74896.990000000005</v>
      </c>
      <c r="DH157" s="4">
        <f t="shared" si="190"/>
        <v>60923.839999999997</v>
      </c>
      <c r="DI157" s="4">
        <f t="shared" si="190"/>
        <v>1056.8800000000001</v>
      </c>
      <c r="DJ157" s="4">
        <f t="shared" si="190"/>
        <v>189.63</v>
      </c>
      <c r="DK157" s="4">
        <f t="shared" si="190"/>
        <v>12916.27</v>
      </c>
      <c r="DL157" s="4">
        <f t="shared" si="190"/>
        <v>0</v>
      </c>
      <c r="DM157" s="4">
        <f>DZ157</f>
        <v>1480.3187942975003</v>
      </c>
      <c r="DN157" s="4">
        <f>EA157</f>
        <v>16.453332937500004</v>
      </c>
      <c r="DO157" s="4">
        <f>ROUND(EB157,2)</f>
        <v>0</v>
      </c>
      <c r="DP157" s="4">
        <f>ROUND(EC157,2)</f>
        <v>11687.74</v>
      </c>
      <c r="DQ157" s="4">
        <f>ROUND(ED157,2)</f>
        <v>7682.79</v>
      </c>
      <c r="DR157" s="4"/>
      <c r="DS157" s="4"/>
      <c r="DT157" s="4">
        <f>ROUND(SUMIF(AA32:AA155,"=27703388",O32:O155),2)</f>
        <v>74896.990000000005</v>
      </c>
      <c r="DU157" s="4">
        <f>ROUND(SUMIF(AA32:AA155,"=27703388",P32:P155),2)</f>
        <v>60923.839999999997</v>
      </c>
      <c r="DV157" s="4">
        <f>ROUND(SUMIF(AA32:AA155,"=27703388",Q32:Q155),2)</f>
        <v>1056.8800000000001</v>
      </c>
      <c r="DW157" s="4">
        <f>ROUND(SUMIF(AA32:AA155,"=27703388",R32:R155),2)</f>
        <v>189.63</v>
      </c>
      <c r="DX157" s="4">
        <f>ROUND(SUMIF(AA32:AA155,"=27703388",S32:S155),2)</f>
        <v>12916.27</v>
      </c>
      <c r="DY157" s="4">
        <f>ROUND(SUMIF(AA32:AA155,"=27703388",T32:T155),2)</f>
        <v>0</v>
      </c>
      <c r="DZ157" s="4">
        <f>SUMIF(AA32:AA155,"=27703388",U32:U155)</f>
        <v>1480.3187942975003</v>
      </c>
      <c r="EA157" s="4">
        <f>SUMIF(AA32:AA155,"=27703388",V32:V155)</f>
        <v>16.453332937500004</v>
      </c>
      <c r="EB157" s="4">
        <f>ROUND(SUMIF(AA32:AA155,"=27703388",W32:W155),2)</f>
        <v>0</v>
      </c>
      <c r="EC157" s="4">
        <f>ROUND(SUMIF(AA32:AA155,"=27703388",X32:X155),2)</f>
        <v>11687.74</v>
      </c>
      <c r="ED157" s="4">
        <f>ROUND(SUMIF(AA32:AA155,"=27703388",Y32:Y155),2)</f>
        <v>7682.79</v>
      </c>
      <c r="EE157" s="4"/>
      <c r="EF157" s="4"/>
      <c r="EG157" s="4">
        <f t="shared" ref="EG157:EU157" si="191">ROUND(FP157,2)</f>
        <v>0</v>
      </c>
      <c r="EH157" s="4">
        <f t="shared" si="191"/>
        <v>0</v>
      </c>
      <c r="EI157" s="4">
        <f t="shared" si="191"/>
        <v>0</v>
      </c>
      <c r="EJ157" s="4">
        <f t="shared" si="191"/>
        <v>94668.52</v>
      </c>
      <c r="EK157" s="4">
        <f t="shared" si="191"/>
        <v>94668.52</v>
      </c>
      <c r="EL157" s="4">
        <f t="shared" si="191"/>
        <v>0</v>
      </c>
      <c r="EM157" s="4">
        <f t="shared" si="191"/>
        <v>0</v>
      </c>
      <c r="EN157" s="4">
        <f t="shared" si="191"/>
        <v>60923.839999999997</v>
      </c>
      <c r="EO157" s="4">
        <f t="shared" si="191"/>
        <v>60923.839999999997</v>
      </c>
      <c r="EP157" s="4">
        <f t="shared" si="191"/>
        <v>0</v>
      </c>
      <c r="EQ157" s="4">
        <f t="shared" si="191"/>
        <v>60923.839999999997</v>
      </c>
      <c r="ER157" s="4">
        <f t="shared" si="191"/>
        <v>0</v>
      </c>
      <c r="ES157" s="4">
        <f t="shared" si="191"/>
        <v>0</v>
      </c>
      <c r="ET157" s="4">
        <f t="shared" si="191"/>
        <v>0</v>
      </c>
      <c r="EU157" s="4">
        <f t="shared" si="191"/>
        <v>0</v>
      </c>
      <c r="EV157" s="4"/>
      <c r="EW157" s="4"/>
      <c r="EX157" s="4"/>
      <c r="EY157" s="4"/>
      <c r="EZ157" s="4"/>
      <c r="FA157" s="4"/>
      <c r="FB157" s="4"/>
      <c r="FC157" s="4"/>
      <c r="FD157" s="4"/>
      <c r="FE157" s="4"/>
      <c r="FF157" s="4"/>
      <c r="FG157" s="4"/>
      <c r="FH157" s="4"/>
      <c r="FI157" s="4"/>
      <c r="FJ157" s="4"/>
      <c r="FK157" s="4"/>
      <c r="FL157" s="4"/>
      <c r="FM157" s="4"/>
      <c r="FN157" s="4"/>
      <c r="FO157" s="4"/>
      <c r="FP157" s="4">
        <f>ROUND(SUMIF(AA32:AA155,"=27703388",FQ32:FQ155),2)</f>
        <v>0</v>
      </c>
      <c r="FQ157" s="4">
        <f>ROUND(SUMIF(AA32:AA155,"=27703388",FR32:FR155),2)</f>
        <v>0</v>
      </c>
      <c r="FR157" s="4">
        <f>ROUND(SUMIF(AA32:AA155,"=27703388",GL32:GL155),2)</f>
        <v>0</v>
      </c>
      <c r="FS157" s="4">
        <f>ROUND(SUMIF(AA32:AA155,"=27703388",GM32:GM155),2)</f>
        <v>94668.52</v>
      </c>
      <c r="FT157" s="4">
        <f>ROUND(SUMIF(AA32:AA155,"=27703388",GN32:GN155),2)</f>
        <v>94668.52</v>
      </c>
      <c r="FU157" s="4">
        <f>ROUND(SUMIF(AA32:AA155,"=27703388",GO32:GO155),2)</f>
        <v>0</v>
      </c>
      <c r="FV157" s="4">
        <f>ROUND(SUMIF(AA32:AA155,"=27703388",GP32:GP155),2)</f>
        <v>0</v>
      </c>
      <c r="FW157" s="4">
        <f>DU157-FP157</f>
        <v>60923.839999999997</v>
      </c>
      <c r="FX157" s="4">
        <f>DU157-FQ157</f>
        <v>60923.839999999997</v>
      </c>
      <c r="FY157" s="4">
        <f>FP157-FR157</f>
        <v>0</v>
      </c>
      <c r="FZ157" s="4">
        <f>DU157-FP157-FQ157+FR157</f>
        <v>60923.839999999997</v>
      </c>
      <c r="GA157" s="4">
        <f>FQ157-FR157</f>
        <v>0</v>
      </c>
      <c r="GB157" s="4">
        <f>ROUND(SUMIF(AA32:AA155,"=27703388",GX32:GX155),2)</f>
        <v>0</v>
      </c>
      <c r="GC157" s="4">
        <f>ROUND(SUMIF(AA32:AA155,"=27703388",GY32:GY155),2)</f>
        <v>0</v>
      </c>
      <c r="GD157" s="4">
        <f>ROUND(SUMIF(AA32:AA155,"=27703388",GZ32:GZ155),2)</f>
        <v>0</v>
      </c>
      <c r="GE157" s="4"/>
      <c r="GF157" s="4"/>
      <c r="GG157" s="4"/>
      <c r="GH157" s="4"/>
      <c r="GI157" s="4"/>
      <c r="GJ157" s="4"/>
      <c r="GK157" s="4"/>
      <c r="GL157" s="4"/>
      <c r="GM157" s="4"/>
      <c r="GN157" s="4"/>
      <c r="GO157" s="4"/>
      <c r="GP157" s="4"/>
      <c r="GQ157" s="4"/>
      <c r="GR157" s="4"/>
      <c r="GS157" s="4"/>
      <c r="GT157" s="4"/>
      <c r="GU157" s="4"/>
      <c r="GV157" s="4"/>
      <c r="GW157" s="4"/>
      <c r="GX157" s="4">
        <v>0</v>
      </c>
    </row>
    <row r="159" spans="1:255" x14ac:dyDescent="0.2">
      <c r="A159" s="5">
        <v>50</v>
      </c>
      <c r="B159" s="5">
        <v>0</v>
      </c>
      <c r="C159" s="5">
        <v>0</v>
      </c>
      <c r="D159" s="5">
        <v>1</v>
      </c>
      <c r="E159" s="5">
        <v>201</v>
      </c>
      <c r="F159" s="5">
        <f>ROUND(Source!O157,O159)</f>
        <v>74896.990000000005</v>
      </c>
      <c r="G159" s="5" t="s">
        <v>286</v>
      </c>
      <c r="H159" s="5" t="s">
        <v>287</v>
      </c>
      <c r="I159" s="5"/>
      <c r="J159" s="5"/>
      <c r="K159" s="5">
        <v>201</v>
      </c>
      <c r="L159" s="5">
        <v>1</v>
      </c>
      <c r="M159" s="5">
        <v>3</v>
      </c>
      <c r="N159" s="5" t="s">
        <v>6</v>
      </c>
      <c r="O159" s="5">
        <v>2</v>
      </c>
      <c r="P159" s="5">
        <f>ROUND(Source!DG157,O159)</f>
        <v>74896.990000000005</v>
      </c>
      <c r="Q159" s="5"/>
      <c r="R159" s="5"/>
      <c r="S159" s="5"/>
      <c r="T159" s="5"/>
      <c r="U159" s="5"/>
      <c r="V159" s="5"/>
      <c r="W159" s="5"/>
    </row>
    <row r="160" spans="1:255" x14ac:dyDescent="0.2">
      <c r="A160" s="5">
        <v>50</v>
      </c>
      <c r="B160" s="5">
        <v>0</v>
      </c>
      <c r="C160" s="5">
        <v>0</v>
      </c>
      <c r="D160" s="5">
        <v>1</v>
      </c>
      <c r="E160" s="5">
        <v>202</v>
      </c>
      <c r="F160" s="5">
        <f>ROUND(Source!P157,O160)</f>
        <v>60923.839999999997</v>
      </c>
      <c r="G160" s="5" t="s">
        <v>288</v>
      </c>
      <c r="H160" s="5" t="s">
        <v>289</v>
      </c>
      <c r="I160" s="5"/>
      <c r="J160" s="5"/>
      <c r="K160" s="5">
        <v>202</v>
      </c>
      <c r="L160" s="5">
        <v>2</v>
      </c>
      <c r="M160" s="5">
        <v>3</v>
      </c>
      <c r="N160" s="5" t="s">
        <v>6</v>
      </c>
      <c r="O160" s="5">
        <v>2</v>
      </c>
      <c r="P160" s="5">
        <f>ROUND(Source!DH157,O160)</f>
        <v>60923.839999999997</v>
      </c>
      <c r="Q160" s="5"/>
      <c r="R160" s="5"/>
      <c r="S160" s="5"/>
      <c r="T160" s="5"/>
      <c r="U160" s="5"/>
      <c r="V160" s="5"/>
      <c r="W160" s="5"/>
    </row>
    <row r="161" spans="1:23" x14ac:dyDescent="0.2">
      <c r="A161" s="5">
        <v>50</v>
      </c>
      <c r="B161" s="5">
        <v>0</v>
      </c>
      <c r="C161" s="5">
        <v>0</v>
      </c>
      <c r="D161" s="5">
        <v>1</v>
      </c>
      <c r="E161" s="5">
        <v>222</v>
      </c>
      <c r="F161" s="5">
        <f>ROUND(Source!AO157,O161)</f>
        <v>0</v>
      </c>
      <c r="G161" s="5" t="s">
        <v>290</v>
      </c>
      <c r="H161" s="5" t="s">
        <v>291</v>
      </c>
      <c r="I161" s="5"/>
      <c r="J161" s="5"/>
      <c r="K161" s="5">
        <v>222</v>
      </c>
      <c r="L161" s="5">
        <v>3</v>
      </c>
      <c r="M161" s="5">
        <v>3</v>
      </c>
      <c r="N161" s="5" t="s">
        <v>6</v>
      </c>
      <c r="O161" s="5">
        <v>2</v>
      </c>
      <c r="P161" s="5">
        <f>ROUND(Source!EG157,O161)</f>
        <v>0</v>
      </c>
      <c r="Q161" s="5"/>
      <c r="R161" s="5"/>
      <c r="S161" s="5"/>
      <c r="T161" s="5"/>
      <c r="U161" s="5"/>
      <c r="V161" s="5"/>
      <c r="W161" s="5"/>
    </row>
    <row r="162" spans="1:23" x14ac:dyDescent="0.2">
      <c r="A162" s="5">
        <v>50</v>
      </c>
      <c r="B162" s="5">
        <v>0</v>
      </c>
      <c r="C162" s="5">
        <v>0</v>
      </c>
      <c r="D162" s="5">
        <v>1</v>
      </c>
      <c r="E162" s="5">
        <v>225</v>
      </c>
      <c r="F162" s="5">
        <f>ROUND(Source!AV157,O162)</f>
        <v>60923.839999999997</v>
      </c>
      <c r="G162" s="5" t="s">
        <v>292</v>
      </c>
      <c r="H162" s="5" t="s">
        <v>293</v>
      </c>
      <c r="I162" s="5"/>
      <c r="J162" s="5"/>
      <c r="K162" s="5">
        <v>225</v>
      </c>
      <c r="L162" s="5">
        <v>4</v>
      </c>
      <c r="M162" s="5">
        <v>3</v>
      </c>
      <c r="N162" s="5" t="s">
        <v>6</v>
      </c>
      <c r="O162" s="5">
        <v>2</v>
      </c>
      <c r="P162" s="5">
        <f>ROUND(Source!EN157,O162)</f>
        <v>60923.839999999997</v>
      </c>
      <c r="Q162" s="5"/>
      <c r="R162" s="5"/>
      <c r="S162" s="5"/>
      <c r="T162" s="5"/>
      <c r="U162" s="5"/>
      <c r="V162" s="5"/>
      <c r="W162" s="5"/>
    </row>
    <row r="163" spans="1:23" x14ac:dyDescent="0.2">
      <c r="A163" s="5">
        <v>50</v>
      </c>
      <c r="B163" s="5">
        <v>0</v>
      </c>
      <c r="C163" s="5">
        <v>0</v>
      </c>
      <c r="D163" s="5">
        <v>1</v>
      </c>
      <c r="E163" s="5">
        <v>226</v>
      </c>
      <c r="F163" s="5">
        <f>ROUND(Source!AW157,O163)</f>
        <v>60923.839999999997</v>
      </c>
      <c r="G163" s="5" t="s">
        <v>294</v>
      </c>
      <c r="H163" s="5" t="s">
        <v>295</v>
      </c>
      <c r="I163" s="5"/>
      <c r="J163" s="5"/>
      <c r="K163" s="5">
        <v>226</v>
      </c>
      <c r="L163" s="5">
        <v>5</v>
      </c>
      <c r="M163" s="5">
        <v>3</v>
      </c>
      <c r="N163" s="5" t="s">
        <v>6</v>
      </c>
      <c r="O163" s="5">
        <v>2</v>
      </c>
      <c r="P163" s="5">
        <f>ROUND(Source!EO157,O163)</f>
        <v>60923.839999999997</v>
      </c>
      <c r="Q163" s="5"/>
      <c r="R163" s="5"/>
      <c r="S163" s="5"/>
      <c r="T163" s="5"/>
      <c r="U163" s="5"/>
      <c r="V163" s="5"/>
      <c r="W163" s="5"/>
    </row>
    <row r="164" spans="1:23" x14ac:dyDescent="0.2">
      <c r="A164" s="5">
        <v>50</v>
      </c>
      <c r="B164" s="5">
        <v>0</v>
      </c>
      <c r="C164" s="5">
        <v>0</v>
      </c>
      <c r="D164" s="5">
        <v>1</v>
      </c>
      <c r="E164" s="5">
        <v>227</v>
      </c>
      <c r="F164" s="5">
        <f>ROUND(Source!AX157,O164)</f>
        <v>0</v>
      </c>
      <c r="G164" s="5" t="s">
        <v>296</v>
      </c>
      <c r="H164" s="5" t="s">
        <v>297</v>
      </c>
      <c r="I164" s="5"/>
      <c r="J164" s="5"/>
      <c r="K164" s="5">
        <v>227</v>
      </c>
      <c r="L164" s="5">
        <v>6</v>
      </c>
      <c r="M164" s="5">
        <v>3</v>
      </c>
      <c r="N164" s="5" t="s">
        <v>6</v>
      </c>
      <c r="O164" s="5">
        <v>2</v>
      </c>
      <c r="P164" s="5">
        <f>ROUND(Source!EP157,O164)</f>
        <v>0</v>
      </c>
      <c r="Q164" s="5"/>
      <c r="R164" s="5"/>
      <c r="S164" s="5"/>
      <c r="T164" s="5"/>
      <c r="U164" s="5"/>
      <c r="V164" s="5"/>
      <c r="W164" s="5"/>
    </row>
    <row r="165" spans="1:23" x14ac:dyDescent="0.2">
      <c r="A165" s="5">
        <v>50</v>
      </c>
      <c r="B165" s="5">
        <v>0</v>
      </c>
      <c r="C165" s="5">
        <v>0</v>
      </c>
      <c r="D165" s="5">
        <v>1</v>
      </c>
      <c r="E165" s="5">
        <v>228</v>
      </c>
      <c r="F165" s="5">
        <f>ROUND(Source!AY157,O165)</f>
        <v>60923.839999999997</v>
      </c>
      <c r="G165" s="5" t="s">
        <v>298</v>
      </c>
      <c r="H165" s="5" t="s">
        <v>299</v>
      </c>
      <c r="I165" s="5"/>
      <c r="J165" s="5"/>
      <c r="K165" s="5">
        <v>228</v>
      </c>
      <c r="L165" s="5">
        <v>7</v>
      </c>
      <c r="M165" s="5">
        <v>3</v>
      </c>
      <c r="N165" s="5" t="s">
        <v>6</v>
      </c>
      <c r="O165" s="5">
        <v>2</v>
      </c>
      <c r="P165" s="5">
        <f>ROUND(Source!EQ157,O165)</f>
        <v>60923.839999999997</v>
      </c>
      <c r="Q165" s="5"/>
      <c r="R165" s="5"/>
      <c r="S165" s="5"/>
      <c r="T165" s="5"/>
      <c r="U165" s="5"/>
      <c r="V165" s="5"/>
      <c r="W165" s="5"/>
    </row>
    <row r="166" spans="1:23" x14ac:dyDescent="0.2">
      <c r="A166" s="5">
        <v>50</v>
      </c>
      <c r="B166" s="5">
        <v>0</v>
      </c>
      <c r="C166" s="5">
        <v>0</v>
      </c>
      <c r="D166" s="5">
        <v>1</v>
      </c>
      <c r="E166" s="5">
        <v>216</v>
      </c>
      <c r="F166" s="5">
        <f>ROUND(Source!AP157,O166)</f>
        <v>0</v>
      </c>
      <c r="G166" s="5" t="s">
        <v>300</v>
      </c>
      <c r="H166" s="5" t="s">
        <v>301</v>
      </c>
      <c r="I166" s="5"/>
      <c r="J166" s="5"/>
      <c r="K166" s="5">
        <v>216</v>
      </c>
      <c r="L166" s="5">
        <v>8</v>
      </c>
      <c r="M166" s="5">
        <v>3</v>
      </c>
      <c r="N166" s="5" t="s">
        <v>6</v>
      </c>
      <c r="O166" s="5">
        <v>2</v>
      </c>
      <c r="P166" s="5">
        <f>ROUND(Source!EH157,O166)</f>
        <v>0</v>
      </c>
      <c r="Q166" s="5"/>
      <c r="R166" s="5"/>
      <c r="S166" s="5"/>
      <c r="T166" s="5"/>
      <c r="U166" s="5"/>
      <c r="V166" s="5"/>
      <c r="W166" s="5"/>
    </row>
    <row r="167" spans="1:23" x14ac:dyDescent="0.2">
      <c r="A167" s="5">
        <v>50</v>
      </c>
      <c r="B167" s="5">
        <v>0</v>
      </c>
      <c r="C167" s="5">
        <v>0</v>
      </c>
      <c r="D167" s="5">
        <v>1</v>
      </c>
      <c r="E167" s="5">
        <v>223</v>
      </c>
      <c r="F167" s="5">
        <f>ROUND(Source!AQ157,O167)</f>
        <v>0</v>
      </c>
      <c r="G167" s="5" t="s">
        <v>302</v>
      </c>
      <c r="H167" s="5" t="s">
        <v>303</v>
      </c>
      <c r="I167" s="5"/>
      <c r="J167" s="5"/>
      <c r="K167" s="5">
        <v>223</v>
      </c>
      <c r="L167" s="5">
        <v>9</v>
      </c>
      <c r="M167" s="5">
        <v>3</v>
      </c>
      <c r="N167" s="5" t="s">
        <v>6</v>
      </c>
      <c r="O167" s="5">
        <v>2</v>
      </c>
      <c r="P167" s="5">
        <f>ROUND(Source!EI157,O167)</f>
        <v>0</v>
      </c>
      <c r="Q167" s="5"/>
      <c r="R167" s="5"/>
      <c r="S167" s="5"/>
      <c r="T167" s="5"/>
      <c r="U167" s="5"/>
      <c r="V167" s="5"/>
      <c r="W167" s="5"/>
    </row>
    <row r="168" spans="1:23" x14ac:dyDescent="0.2">
      <c r="A168" s="5">
        <v>50</v>
      </c>
      <c r="B168" s="5">
        <v>0</v>
      </c>
      <c r="C168" s="5">
        <v>0</v>
      </c>
      <c r="D168" s="5">
        <v>1</v>
      </c>
      <c r="E168" s="5">
        <v>229</v>
      </c>
      <c r="F168" s="5">
        <f>ROUND(Source!AZ157,O168)</f>
        <v>0</v>
      </c>
      <c r="G168" s="5" t="s">
        <v>304</v>
      </c>
      <c r="H168" s="5" t="s">
        <v>305</v>
      </c>
      <c r="I168" s="5"/>
      <c r="J168" s="5"/>
      <c r="K168" s="5">
        <v>229</v>
      </c>
      <c r="L168" s="5">
        <v>10</v>
      </c>
      <c r="M168" s="5">
        <v>3</v>
      </c>
      <c r="N168" s="5" t="s">
        <v>6</v>
      </c>
      <c r="O168" s="5">
        <v>2</v>
      </c>
      <c r="P168" s="5">
        <f>ROUND(Source!ER157,O168)</f>
        <v>0</v>
      </c>
      <c r="Q168" s="5"/>
      <c r="R168" s="5"/>
      <c r="S168" s="5"/>
      <c r="T168" s="5"/>
      <c r="U168" s="5"/>
      <c r="V168" s="5"/>
      <c r="W168" s="5"/>
    </row>
    <row r="169" spans="1:23" x14ac:dyDescent="0.2">
      <c r="A169" s="5">
        <v>50</v>
      </c>
      <c r="B169" s="5">
        <v>0</v>
      </c>
      <c r="C169" s="5">
        <v>0</v>
      </c>
      <c r="D169" s="5">
        <v>1</v>
      </c>
      <c r="E169" s="5">
        <v>203</v>
      </c>
      <c r="F169" s="5">
        <f>ROUND(Source!Q157,O169)</f>
        <v>1056.8800000000001</v>
      </c>
      <c r="G169" s="5" t="s">
        <v>306</v>
      </c>
      <c r="H169" s="5" t="s">
        <v>307</v>
      </c>
      <c r="I169" s="5"/>
      <c r="J169" s="5"/>
      <c r="K169" s="5">
        <v>203</v>
      </c>
      <c r="L169" s="5">
        <v>11</v>
      </c>
      <c r="M169" s="5">
        <v>3</v>
      </c>
      <c r="N169" s="5" t="s">
        <v>6</v>
      </c>
      <c r="O169" s="5">
        <v>2</v>
      </c>
      <c r="P169" s="5">
        <f>ROUND(Source!DI157,O169)</f>
        <v>1056.8800000000001</v>
      </c>
      <c r="Q169" s="5"/>
      <c r="R169" s="5"/>
      <c r="S169" s="5"/>
      <c r="T169" s="5"/>
      <c r="U169" s="5"/>
      <c r="V169" s="5"/>
      <c r="W169" s="5"/>
    </row>
    <row r="170" spans="1:23" x14ac:dyDescent="0.2">
      <c r="A170" s="5">
        <v>50</v>
      </c>
      <c r="B170" s="5">
        <v>0</v>
      </c>
      <c r="C170" s="5">
        <v>0</v>
      </c>
      <c r="D170" s="5">
        <v>1</v>
      </c>
      <c r="E170" s="5">
        <v>231</v>
      </c>
      <c r="F170" s="5">
        <f>ROUND(Source!BB157,O170)</f>
        <v>0</v>
      </c>
      <c r="G170" s="5" t="s">
        <v>308</v>
      </c>
      <c r="H170" s="5" t="s">
        <v>309</v>
      </c>
      <c r="I170" s="5"/>
      <c r="J170" s="5"/>
      <c r="K170" s="5">
        <v>231</v>
      </c>
      <c r="L170" s="5">
        <v>12</v>
      </c>
      <c r="M170" s="5">
        <v>3</v>
      </c>
      <c r="N170" s="5" t="s">
        <v>6</v>
      </c>
      <c r="O170" s="5">
        <v>2</v>
      </c>
      <c r="P170" s="5">
        <f>ROUND(Source!ET157,O170)</f>
        <v>0</v>
      </c>
      <c r="Q170" s="5"/>
      <c r="R170" s="5"/>
      <c r="S170" s="5"/>
      <c r="T170" s="5"/>
      <c r="U170" s="5"/>
      <c r="V170" s="5"/>
      <c r="W170" s="5"/>
    </row>
    <row r="171" spans="1:23" x14ac:dyDescent="0.2">
      <c r="A171" s="5">
        <v>50</v>
      </c>
      <c r="B171" s="5">
        <v>0</v>
      </c>
      <c r="C171" s="5">
        <v>0</v>
      </c>
      <c r="D171" s="5">
        <v>1</v>
      </c>
      <c r="E171" s="5">
        <v>204</v>
      </c>
      <c r="F171" s="5">
        <f>ROUND(Source!R157,O171)</f>
        <v>189.63</v>
      </c>
      <c r="G171" s="5" t="s">
        <v>310</v>
      </c>
      <c r="H171" s="5" t="s">
        <v>311</v>
      </c>
      <c r="I171" s="5"/>
      <c r="J171" s="5"/>
      <c r="K171" s="5">
        <v>204</v>
      </c>
      <c r="L171" s="5">
        <v>13</v>
      </c>
      <c r="M171" s="5">
        <v>3</v>
      </c>
      <c r="N171" s="5" t="s">
        <v>6</v>
      </c>
      <c r="O171" s="5">
        <v>2</v>
      </c>
      <c r="P171" s="5">
        <f>ROUND(Source!DJ157,O171)</f>
        <v>189.63</v>
      </c>
      <c r="Q171" s="5"/>
      <c r="R171" s="5"/>
      <c r="S171" s="5"/>
      <c r="T171" s="5"/>
      <c r="U171" s="5"/>
      <c r="V171" s="5"/>
      <c r="W171" s="5"/>
    </row>
    <row r="172" spans="1:23" x14ac:dyDescent="0.2">
      <c r="A172" s="5">
        <v>50</v>
      </c>
      <c r="B172" s="5">
        <v>0</v>
      </c>
      <c r="C172" s="5">
        <v>0</v>
      </c>
      <c r="D172" s="5">
        <v>1</v>
      </c>
      <c r="E172" s="5">
        <v>205</v>
      </c>
      <c r="F172" s="5">
        <f>ROUND(Source!S157,O172)</f>
        <v>12916.27</v>
      </c>
      <c r="G172" s="5" t="s">
        <v>312</v>
      </c>
      <c r="H172" s="5" t="s">
        <v>313</v>
      </c>
      <c r="I172" s="5"/>
      <c r="J172" s="5"/>
      <c r="K172" s="5">
        <v>205</v>
      </c>
      <c r="L172" s="5">
        <v>14</v>
      </c>
      <c r="M172" s="5">
        <v>3</v>
      </c>
      <c r="N172" s="5" t="s">
        <v>6</v>
      </c>
      <c r="O172" s="5">
        <v>2</v>
      </c>
      <c r="P172" s="5">
        <f>ROUND(Source!DK157,O172)</f>
        <v>12916.27</v>
      </c>
      <c r="Q172" s="5"/>
      <c r="R172" s="5"/>
      <c r="S172" s="5"/>
      <c r="T172" s="5"/>
      <c r="U172" s="5"/>
      <c r="V172" s="5"/>
      <c r="W172" s="5"/>
    </row>
    <row r="173" spans="1:23" x14ac:dyDescent="0.2">
      <c r="A173" s="5">
        <v>50</v>
      </c>
      <c r="B173" s="5">
        <v>0</v>
      </c>
      <c r="C173" s="5">
        <v>0</v>
      </c>
      <c r="D173" s="5">
        <v>1</v>
      </c>
      <c r="E173" s="5">
        <v>232</v>
      </c>
      <c r="F173" s="5">
        <f>ROUND(Source!BC157,O173)</f>
        <v>0</v>
      </c>
      <c r="G173" s="5" t="s">
        <v>314</v>
      </c>
      <c r="H173" s="5" t="s">
        <v>315</v>
      </c>
      <c r="I173" s="5"/>
      <c r="J173" s="5"/>
      <c r="K173" s="5">
        <v>232</v>
      </c>
      <c r="L173" s="5">
        <v>15</v>
      </c>
      <c r="M173" s="5">
        <v>3</v>
      </c>
      <c r="N173" s="5" t="s">
        <v>6</v>
      </c>
      <c r="O173" s="5">
        <v>2</v>
      </c>
      <c r="P173" s="5">
        <f>ROUND(Source!EU157,O173)</f>
        <v>0</v>
      </c>
      <c r="Q173" s="5"/>
      <c r="R173" s="5"/>
      <c r="S173" s="5"/>
      <c r="T173" s="5"/>
      <c r="U173" s="5"/>
      <c r="V173" s="5"/>
      <c r="W173" s="5"/>
    </row>
    <row r="174" spans="1:23" x14ac:dyDescent="0.2">
      <c r="A174" s="5">
        <v>50</v>
      </c>
      <c r="B174" s="5">
        <v>0</v>
      </c>
      <c r="C174" s="5">
        <v>0</v>
      </c>
      <c r="D174" s="5">
        <v>1</v>
      </c>
      <c r="E174" s="5">
        <v>214</v>
      </c>
      <c r="F174" s="5">
        <f>ROUND(Source!AS157,O174)</f>
        <v>94668.52</v>
      </c>
      <c r="G174" s="5" t="s">
        <v>316</v>
      </c>
      <c r="H174" s="5" t="s">
        <v>317</v>
      </c>
      <c r="I174" s="5"/>
      <c r="J174" s="5"/>
      <c r="K174" s="5">
        <v>214</v>
      </c>
      <c r="L174" s="5">
        <v>16</v>
      </c>
      <c r="M174" s="5">
        <v>3</v>
      </c>
      <c r="N174" s="5" t="s">
        <v>6</v>
      </c>
      <c r="O174" s="5">
        <v>2</v>
      </c>
      <c r="P174" s="5">
        <f>ROUND(Source!EK157,O174)</f>
        <v>94668.52</v>
      </c>
      <c r="Q174" s="5"/>
      <c r="R174" s="5"/>
      <c r="S174" s="5"/>
      <c r="T174" s="5"/>
      <c r="U174" s="5"/>
      <c r="V174" s="5"/>
      <c r="W174" s="5"/>
    </row>
    <row r="175" spans="1:23" x14ac:dyDescent="0.2">
      <c r="A175" s="5">
        <v>50</v>
      </c>
      <c r="B175" s="5">
        <v>0</v>
      </c>
      <c r="C175" s="5">
        <v>0</v>
      </c>
      <c r="D175" s="5">
        <v>1</v>
      </c>
      <c r="E175" s="5">
        <v>215</v>
      </c>
      <c r="F175" s="5">
        <f>ROUND(Source!AT157,O175)</f>
        <v>0</v>
      </c>
      <c r="G175" s="5" t="s">
        <v>318</v>
      </c>
      <c r="H175" s="5" t="s">
        <v>319</v>
      </c>
      <c r="I175" s="5"/>
      <c r="J175" s="5"/>
      <c r="K175" s="5">
        <v>215</v>
      </c>
      <c r="L175" s="5">
        <v>17</v>
      </c>
      <c r="M175" s="5">
        <v>3</v>
      </c>
      <c r="N175" s="5" t="s">
        <v>6</v>
      </c>
      <c r="O175" s="5">
        <v>2</v>
      </c>
      <c r="P175" s="5">
        <f>ROUND(Source!EL157,O175)</f>
        <v>0</v>
      </c>
      <c r="Q175" s="5"/>
      <c r="R175" s="5"/>
      <c r="S175" s="5"/>
      <c r="T175" s="5"/>
      <c r="U175" s="5"/>
      <c r="V175" s="5"/>
      <c r="W175" s="5"/>
    </row>
    <row r="176" spans="1:23" x14ac:dyDescent="0.2">
      <c r="A176" s="5">
        <v>50</v>
      </c>
      <c r="B176" s="5">
        <v>0</v>
      </c>
      <c r="C176" s="5">
        <v>0</v>
      </c>
      <c r="D176" s="5">
        <v>1</v>
      </c>
      <c r="E176" s="5">
        <v>217</v>
      </c>
      <c r="F176" s="5">
        <f>ROUND(Source!AU157,O176)</f>
        <v>0</v>
      </c>
      <c r="G176" s="5" t="s">
        <v>320</v>
      </c>
      <c r="H176" s="5" t="s">
        <v>321</v>
      </c>
      <c r="I176" s="5"/>
      <c r="J176" s="5"/>
      <c r="K176" s="5">
        <v>217</v>
      </c>
      <c r="L176" s="5">
        <v>18</v>
      </c>
      <c r="M176" s="5">
        <v>3</v>
      </c>
      <c r="N176" s="5" t="s">
        <v>6</v>
      </c>
      <c r="O176" s="5">
        <v>2</v>
      </c>
      <c r="P176" s="5">
        <f>ROUND(Source!EM157,O176)</f>
        <v>0</v>
      </c>
      <c r="Q176" s="5"/>
      <c r="R176" s="5"/>
      <c r="S176" s="5"/>
      <c r="T176" s="5"/>
      <c r="U176" s="5"/>
      <c r="V176" s="5"/>
      <c r="W176" s="5"/>
    </row>
    <row r="177" spans="1:255" x14ac:dyDescent="0.2">
      <c r="A177" s="5">
        <v>50</v>
      </c>
      <c r="B177" s="5">
        <v>0</v>
      </c>
      <c r="C177" s="5">
        <v>0</v>
      </c>
      <c r="D177" s="5">
        <v>1</v>
      </c>
      <c r="E177" s="5">
        <v>230</v>
      </c>
      <c r="F177" s="5">
        <f>ROUND(Source!BA157,O177)</f>
        <v>0</v>
      </c>
      <c r="G177" s="5" t="s">
        <v>322</v>
      </c>
      <c r="H177" s="5" t="s">
        <v>323</v>
      </c>
      <c r="I177" s="5"/>
      <c r="J177" s="5"/>
      <c r="K177" s="5">
        <v>230</v>
      </c>
      <c r="L177" s="5">
        <v>19</v>
      </c>
      <c r="M177" s="5">
        <v>3</v>
      </c>
      <c r="N177" s="5" t="s">
        <v>6</v>
      </c>
      <c r="O177" s="5">
        <v>2</v>
      </c>
      <c r="P177" s="5">
        <f>ROUND(Source!ES157,O177)</f>
        <v>0</v>
      </c>
      <c r="Q177" s="5"/>
      <c r="R177" s="5"/>
      <c r="S177" s="5"/>
      <c r="T177" s="5"/>
      <c r="U177" s="5"/>
      <c r="V177" s="5"/>
      <c r="W177" s="5"/>
    </row>
    <row r="178" spans="1:255" x14ac:dyDescent="0.2">
      <c r="A178" s="5">
        <v>50</v>
      </c>
      <c r="B178" s="5">
        <v>0</v>
      </c>
      <c r="C178" s="5">
        <v>0</v>
      </c>
      <c r="D178" s="5">
        <v>1</v>
      </c>
      <c r="E178" s="5">
        <v>206</v>
      </c>
      <c r="F178" s="5">
        <f>ROUND(Source!T157,O178)</f>
        <v>0</v>
      </c>
      <c r="G178" s="5" t="s">
        <v>324</v>
      </c>
      <c r="H178" s="5" t="s">
        <v>325</v>
      </c>
      <c r="I178" s="5"/>
      <c r="J178" s="5"/>
      <c r="K178" s="5">
        <v>206</v>
      </c>
      <c r="L178" s="5">
        <v>20</v>
      </c>
      <c r="M178" s="5">
        <v>3</v>
      </c>
      <c r="N178" s="5" t="s">
        <v>6</v>
      </c>
      <c r="O178" s="5">
        <v>2</v>
      </c>
      <c r="P178" s="5">
        <f>ROUND(Source!DL157,O178)</f>
        <v>0</v>
      </c>
      <c r="Q178" s="5"/>
      <c r="R178" s="5"/>
      <c r="S178" s="5"/>
      <c r="T178" s="5"/>
      <c r="U178" s="5"/>
      <c r="V178" s="5"/>
      <c r="W178" s="5"/>
    </row>
    <row r="179" spans="1:255" x14ac:dyDescent="0.2">
      <c r="A179" s="5">
        <v>50</v>
      </c>
      <c r="B179" s="5">
        <v>0</v>
      </c>
      <c r="C179" s="5">
        <v>0</v>
      </c>
      <c r="D179" s="5">
        <v>1</v>
      </c>
      <c r="E179" s="5">
        <v>207</v>
      </c>
      <c r="F179" s="5">
        <f>Source!U157</f>
        <v>1480.3187942975003</v>
      </c>
      <c r="G179" s="5" t="s">
        <v>326</v>
      </c>
      <c r="H179" s="5" t="s">
        <v>327</v>
      </c>
      <c r="I179" s="5"/>
      <c r="J179" s="5"/>
      <c r="K179" s="5">
        <v>207</v>
      </c>
      <c r="L179" s="5">
        <v>21</v>
      </c>
      <c r="M179" s="5">
        <v>3</v>
      </c>
      <c r="N179" s="5" t="s">
        <v>6</v>
      </c>
      <c r="O179" s="5">
        <v>-1</v>
      </c>
      <c r="P179" s="5">
        <f>Source!DM157</f>
        <v>1480.3187942975003</v>
      </c>
      <c r="Q179" s="5"/>
      <c r="R179" s="5"/>
      <c r="S179" s="5"/>
      <c r="T179" s="5"/>
      <c r="U179" s="5"/>
      <c r="V179" s="5"/>
      <c r="W179" s="5"/>
    </row>
    <row r="180" spans="1:255" x14ac:dyDescent="0.2">
      <c r="A180" s="5">
        <v>50</v>
      </c>
      <c r="B180" s="5">
        <v>0</v>
      </c>
      <c r="C180" s="5">
        <v>0</v>
      </c>
      <c r="D180" s="5">
        <v>1</v>
      </c>
      <c r="E180" s="5">
        <v>208</v>
      </c>
      <c r="F180" s="5">
        <f>Source!V157</f>
        <v>16.453332937500004</v>
      </c>
      <c r="G180" s="5" t="s">
        <v>328</v>
      </c>
      <c r="H180" s="5" t="s">
        <v>329</v>
      </c>
      <c r="I180" s="5"/>
      <c r="J180" s="5"/>
      <c r="K180" s="5">
        <v>208</v>
      </c>
      <c r="L180" s="5">
        <v>22</v>
      </c>
      <c r="M180" s="5">
        <v>3</v>
      </c>
      <c r="N180" s="5" t="s">
        <v>6</v>
      </c>
      <c r="O180" s="5">
        <v>-1</v>
      </c>
      <c r="P180" s="5">
        <f>Source!DN157</f>
        <v>16.453332937500004</v>
      </c>
      <c r="Q180" s="5"/>
      <c r="R180" s="5"/>
      <c r="S180" s="5"/>
      <c r="T180" s="5"/>
      <c r="U180" s="5"/>
      <c r="V180" s="5"/>
      <c r="W180" s="5"/>
    </row>
    <row r="181" spans="1:255" x14ac:dyDescent="0.2">
      <c r="A181" s="5">
        <v>50</v>
      </c>
      <c r="B181" s="5">
        <v>0</v>
      </c>
      <c r="C181" s="5">
        <v>0</v>
      </c>
      <c r="D181" s="5">
        <v>1</v>
      </c>
      <c r="E181" s="5">
        <v>209</v>
      </c>
      <c r="F181" s="5">
        <f>ROUND(Source!W157,O181)</f>
        <v>0</v>
      </c>
      <c r="G181" s="5" t="s">
        <v>330</v>
      </c>
      <c r="H181" s="5" t="s">
        <v>331</v>
      </c>
      <c r="I181" s="5"/>
      <c r="J181" s="5"/>
      <c r="K181" s="5">
        <v>209</v>
      </c>
      <c r="L181" s="5">
        <v>23</v>
      </c>
      <c r="M181" s="5">
        <v>3</v>
      </c>
      <c r="N181" s="5" t="s">
        <v>6</v>
      </c>
      <c r="O181" s="5">
        <v>2</v>
      </c>
      <c r="P181" s="5">
        <f>ROUND(Source!DO157,O181)</f>
        <v>0</v>
      </c>
      <c r="Q181" s="5"/>
      <c r="R181" s="5"/>
      <c r="S181" s="5"/>
      <c r="T181" s="5"/>
      <c r="U181" s="5"/>
      <c r="V181" s="5"/>
      <c r="W181" s="5"/>
    </row>
    <row r="182" spans="1:255" x14ac:dyDescent="0.2">
      <c r="A182" s="5">
        <v>50</v>
      </c>
      <c r="B182" s="5">
        <v>0</v>
      </c>
      <c r="C182" s="5">
        <v>0</v>
      </c>
      <c r="D182" s="5">
        <v>1</v>
      </c>
      <c r="E182" s="5">
        <v>210</v>
      </c>
      <c r="F182" s="5">
        <f>ROUND(Source!X157,O182)</f>
        <v>11687.74</v>
      </c>
      <c r="G182" s="5" t="s">
        <v>332</v>
      </c>
      <c r="H182" s="5" t="s">
        <v>333</v>
      </c>
      <c r="I182" s="5"/>
      <c r="J182" s="5"/>
      <c r="K182" s="5">
        <v>210</v>
      </c>
      <c r="L182" s="5">
        <v>24</v>
      </c>
      <c r="M182" s="5">
        <v>3</v>
      </c>
      <c r="N182" s="5" t="s">
        <v>6</v>
      </c>
      <c r="O182" s="5">
        <v>2</v>
      </c>
      <c r="P182" s="5">
        <f>ROUND(Source!DP157,O182)</f>
        <v>11687.74</v>
      </c>
      <c r="Q182" s="5"/>
      <c r="R182" s="5"/>
      <c r="S182" s="5"/>
      <c r="T182" s="5"/>
      <c r="U182" s="5"/>
      <c r="V182" s="5"/>
      <c r="W182" s="5"/>
    </row>
    <row r="183" spans="1:255" x14ac:dyDescent="0.2">
      <c r="A183" s="5">
        <v>50</v>
      </c>
      <c r="B183" s="5">
        <v>0</v>
      </c>
      <c r="C183" s="5">
        <v>0</v>
      </c>
      <c r="D183" s="5">
        <v>1</v>
      </c>
      <c r="E183" s="5">
        <v>211</v>
      </c>
      <c r="F183" s="5">
        <f>ROUND(Source!Y157,O183)</f>
        <v>7682.79</v>
      </c>
      <c r="G183" s="5" t="s">
        <v>334</v>
      </c>
      <c r="H183" s="5" t="s">
        <v>335</v>
      </c>
      <c r="I183" s="5"/>
      <c r="J183" s="5"/>
      <c r="K183" s="5">
        <v>211</v>
      </c>
      <c r="L183" s="5">
        <v>25</v>
      </c>
      <c r="M183" s="5">
        <v>3</v>
      </c>
      <c r="N183" s="5" t="s">
        <v>6</v>
      </c>
      <c r="O183" s="5">
        <v>2</v>
      </c>
      <c r="P183" s="5">
        <f>ROUND(Source!DQ157,O183)</f>
        <v>7682.79</v>
      </c>
      <c r="Q183" s="5"/>
      <c r="R183" s="5"/>
      <c r="S183" s="5"/>
      <c r="T183" s="5"/>
      <c r="U183" s="5"/>
      <c r="V183" s="5"/>
      <c r="W183" s="5"/>
    </row>
    <row r="184" spans="1:255" x14ac:dyDescent="0.2">
      <c r="A184" s="5">
        <v>50</v>
      </c>
      <c r="B184" s="5">
        <v>0</v>
      </c>
      <c r="C184" s="5">
        <v>0</v>
      </c>
      <c r="D184" s="5">
        <v>1</v>
      </c>
      <c r="E184" s="5">
        <v>224</v>
      </c>
      <c r="F184" s="5">
        <f>ROUND(Source!AR157,O184)</f>
        <v>94668.52</v>
      </c>
      <c r="G184" s="5" t="s">
        <v>336</v>
      </c>
      <c r="H184" s="5" t="s">
        <v>337</v>
      </c>
      <c r="I184" s="5"/>
      <c r="J184" s="5"/>
      <c r="K184" s="5">
        <v>224</v>
      </c>
      <c r="L184" s="5">
        <v>26</v>
      </c>
      <c r="M184" s="5">
        <v>3</v>
      </c>
      <c r="N184" s="5" t="s">
        <v>6</v>
      </c>
      <c r="O184" s="5">
        <v>2</v>
      </c>
      <c r="P184" s="5">
        <f>ROUND(Source!EJ157,O184)</f>
        <v>94668.52</v>
      </c>
      <c r="Q184" s="5"/>
      <c r="R184" s="5"/>
      <c r="S184" s="5"/>
      <c r="T184" s="5"/>
      <c r="U184" s="5"/>
      <c r="V184" s="5"/>
      <c r="W184" s="5"/>
    </row>
    <row r="186" spans="1:255" x14ac:dyDescent="0.2">
      <c r="A186" s="1">
        <v>5</v>
      </c>
      <c r="B186" s="1">
        <v>1</v>
      </c>
      <c r="C186" s="1"/>
      <c r="D186" s="1">
        <f>ROW(A195)</f>
        <v>195</v>
      </c>
      <c r="E186" s="1"/>
      <c r="F186" s="1" t="s">
        <v>15</v>
      </c>
      <c r="G186" s="1" t="s">
        <v>338</v>
      </c>
      <c r="H186" s="1" t="s">
        <v>6</v>
      </c>
      <c r="I186" s="1">
        <v>0</v>
      </c>
      <c r="J186" s="1"/>
      <c r="K186" s="1">
        <v>0</v>
      </c>
      <c r="L186" s="1"/>
      <c r="M186" s="1"/>
      <c r="N186" s="1"/>
      <c r="O186" s="1"/>
      <c r="P186" s="1"/>
      <c r="Q186" s="1"/>
      <c r="R186" s="1"/>
      <c r="S186" s="1"/>
      <c r="T186" s="1"/>
      <c r="U186" s="1" t="s">
        <v>6</v>
      </c>
      <c r="V186" s="1">
        <v>0</v>
      </c>
      <c r="W186" s="1"/>
      <c r="X186" s="1"/>
      <c r="Y186" s="1"/>
      <c r="Z186" s="1"/>
      <c r="AA186" s="1"/>
      <c r="AB186" s="1" t="s">
        <v>6</v>
      </c>
      <c r="AC186" s="1" t="s">
        <v>6</v>
      </c>
      <c r="AD186" s="1" t="s">
        <v>6</v>
      </c>
      <c r="AE186" s="1" t="s">
        <v>6</v>
      </c>
      <c r="AF186" s="1" t="s">
        <v>6</v>
      </c>
      <c r="AG186" s="1" t="s">
        <v>6</v>
      </c>
      <c r="AH186" s="1"/>
      <c r="AI186" s="1"/>
      <c r="AJ186" s="1"/>
      <c r="AK186" s="1"/>
      <c r="AL186" s="1"/>
      <c r="AM186" s="1"/>
      <c r="AN186" s="1"/>
      <c r="AO186" s="1"/>
      <c r="AP186" s="1" t="s">
        <v>6</v>
      </c>
      <c r="AQ186" s="1" t="s">
        <v>6</v>
      </c>
      <c r="AR186" s="1" t="s">
        <v>6</v>
      </c>
      <c r="AS186" s="1"/>
      <c r="AT186" s="1"/>
      <c r="AU186" s="1"/>
      <c r="AV186" s="1"/>
      <c r="AW186" s="1"/>
      <c r="AX186" s="1"/>
      <c r="AY186" s="1"/>
      <c r="AZ186" s="1" t="s">
        <v>6</v>
      </c>
      <c r="BA186" s="1"/>
      <c r="BB186" s="1" t="s">
        <v>6</v>
      </c>
      <c r="BC186" s="1" t="s">
        <v>6</v>
      </c>
      <c r="BD186" s="1" t="s">
        <v>6</v>
      </c>
      <c r="BE186" s="1" t="s">
        <v>6</v>
      </c>
      <c r="BF186" s="1" t="s">
        <v>6</v>
      </c>
      <c r="BG186" s="1" t="s">
        <v>6</v>
      </c>
      <c r="BH186" s="1" t="s">
        <v>6</v>
      </c>
      <c r="BI186" s="1" t="s">
        <v>6</v>
      </c>
      <c r="BJ186" s="1" t="s">
        <v>6</v>
      </c>
      <c r="BK186" s="1" t="s">
        <v>6</v>
      </c>
      <c r="BL186" s="1" t="s">
        <v>6</v>
      </c>
      <c r="BM186" s="1" t="s">
        <v>6</v>
      </c>
      <c r="BN186" s="1" t="s">
        <v>6</v>
      </c>
      <c r="BO186" s="1" t="s">
        <v>6</v>
      </c>
      <c r="BP186" s="1" t="s">
        <v>6</v>
      </c>
      <c r="BQ186" s="1"/>
      <c r="BR186" s="1"/>
      <c r="BS186" s="1"/>
      <c r="BT186" s="1"/>
      <c r="BU186" s="1"/>
      <c r="BV186" s="1"/>
      <c r="BW186" s="1"/>
      <c r="BX186" s="1">
        <v>0</v>
      </c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>
        <v>0</v>
      </c>
    </row>
    <row r="188" spans="1:255" x14ac:dyDescent="0.2">
      <c r="A188" s="3">
        <v>52</v>
      </c>
      <c r="B188" s="3">
        <f t="shared" ref="B188:G188" si="192">B195</f>
        <v>1</v>
      </c>
      <c r="C188" s="3">
        <f t="shared" si="192"/>
        <v>5</v>
      </c>
      <c r="D188" s="3">
        <f t="shared" si="192"/>
        <v>186</v>
      </c>
      <c r="E188" s="3">
        <f t="shared" si="192"/>
        <v>0</v>
      </c>
      <c r="F188" s="3" t="str">
        <f t="shared" si="192"/>
        <v>Новый подраздел</v>
      </c>
      <c r="G188" s="3" t="str">
        <f t="shared" si="192"/>
        <v>Электромонтажные работы</v>
      </c>
      <c r="H188" s="3"/>
      <c r="I188" s="3"/>
      <c r="J188" s="3"/>
      <c r="K188" s="3"/>
      <c r="L188" s="3"/>
      <c r="M188" s="3"/>
      <c r="N188" s="3"/>
      <c r="O188" s="3">
        <f t="shared" ref="O188:AT188" si="193">O195</f>
        <v>185.98</v>
      </c>
      <c r="P188" s="3">
        <f t="shared" si="193"/>
        <v>0</v>
      </c>
      <c r="Q188" s="3">
        <f t="shared" si="193"/>
        <v>0.28999999999999998</v>
      </c>
      <c r="R188" s="3">
        <f t="shared" si="193"/>
        <v>0.12</v>
      </c>
      <c r="S188" s="3">
        <f t="shared" si="193"/>
        <v>185.69</v>
      </c>
      <c r="T188" s="3">
        <f t="shared" si="193"/>
        <v>0</v>
      </c>
      <c r="U188" s="3">
        <f t="shared" si="193"/>
        <v>19.3338</v>
      </c>
      <c r="V188" s="3">
        <f t="shared" si="193"/>
        <v>9.1999999999999998E-3</v>
      </c>
      <c r="W188" s="3">
        <f t="shared" si="193"/>
        <v>0</v>
      </c>
      <c r="X188" s="3">
        <f t="shared" si="193"/>
        <v>157.94</v>
      </c>
      <c r="Y188" s="3">
        <f t="shared" si="193"/>
        <v>120.78</v>
      </c>
      <c r="Z188" s="3">
        <f t="shared" si="193"/>
        <v>0</v>
      </c>
      <c r="AA188" s="3">
        <f t="shared" si="193"/>
        <v>0</v>
      </c>
      <c r="AB188" s="3">
        <f t="shared" si="193"/>
        <v>185.98</v>
      </c>
      <c r="AC188" s="3">
        <f t="shared" si="193"/>
        <v>0</v>
      </c>
      <c r="AD188" s="3">
        <f t="shared" si="193"/>
        <v>0.28999999999999998</v>
      </c>
      <c r="AE188" s="3">
        <f t="shared" si="193"/>
        <v>0.12</v>
      </c>
      <c r="AF188" s="3">
        <f t="shared" si="193"/>
        <v>185.69</v>
      </c>
      <c r="AG188" s="3">
        <f t="shared" si="193"/>
        <v>0</v>
      </c>
      <c r="AH188" s="3">
        <f t="shared" si="193"/>
        <v>19.3338</v>
      </c>
      <c r="AI188" s="3">
        <f t="shared" si="193"/>
        <v>9.1999999999999998E-3</v>
      </c>
      <c r="AJ188" s="3">
        <f t="shared" si="193"/>
        <v>0</v>
      </c>
      <c r="AK188" s="3">
        <f t="shared" si="193"/>
        <v>157.94</v>
      </c>
      <c r="AL188" s="3">
        <f t="shared" si="193"/>
        <v>120.78</v>
      </c>
      <c r="AM188" s="3">
        <f t="shared" si="193"/>
        <v>0</v>
      </c>
      <c r="AN188" s="3">
        <f t="shared" si="193"/>
        <v>0</v>
      </c>
      <c r="AO188" s="3">
        <f t="shared" si="193"/>
        <v>0</v>
      </c>
      <c r="AP188" s="3">
        <f t="shared" si="193"/>
        <v>0</v>
      </c>
      <c r="AQ188" s="3">
        <f t="shared" si="193"/>
        <v>0</v>
      </c>
      <c r="AR188" s="3">
        <f t="shared" si="193"/>
        <v>464.7</v>
      </c>
      <c r="AS188" s="3">
        <f t="shared" si="193"/>
        <v>464.7</v>
      </c>
      <c r="AT188" s="3">
        <f t="shared" si="193"/>
        <v>0</v>
      </c>
      <c r="AU188" s="3">
        <f t="shared" ref="AU188:BZ188" si="194">AU195</f>
        <v>0</v>
      </c>
      <c r="AV188" s="3">
        <f t="shared" si="194"/>
        <v>0</v>
      </c>
      <c r="AW188" s="3">
        <f t="shared" si="194"/>
        <v>0</v>
      </c>
      <c r="AX188" s="3">
        <f t="shared" si="194"/>
        <v>0</v>
      </c>
      <c r="AY188" s="3">
        <f t="shared" si="194"/>
        <v>0</v>
      </c>
      <c r="AZ188" s="3">
        <f t="shared" si="194"/>
        <v>0</v>
      </c>
      <c r="BA188" s="3">
        <f t="shared" si="194"/>
        <v>0</v>
      </c>
      <c r="BB188" s="3">
        <f t="shared" si="194"/>
        <v>0</v>
      </c>
      <c r="BC188" s="3">
        <f t="shared" si="194"/>
        <v>0</v>
      </c>
      <c r="BD188" s="3">
        <f t="shared" si="194"/>
        <v>0</v>
      </c>
      <c r="BE188" s="3">
        <f t="shared" si="194"/>
        <v>0</v>
      </c>
      <c r="BF188" s="3">
        <f t="shared" si="194"/>
        <v>0</v>
      </c>
      <c r="BG188" s="3">
        <f t="shared" si="194"/>
        <v>0</v>
      </c>
      <c r="BH188" s="3">
        <f t="shared" si="194"/>
        <v>0</v>
      </c>
      <c r="BI188" s="3">
        <f t="shared" si="194"/>
        <v>0</v>
      </c>
      <c r="BJ188" s="3">
        <f t="shared" si="194"/>
        <v>0</v>
      </c>
      <c r="BK188" s="3">
        <f t="shared" si="194"/>
        <v>0</v>
      </c>
      <c r="BL188" s="3">
        <f t="shared" si="194"/>
        <v>0</v>
      </c>
      <c r="BM188" s="3">
        <f t="shared" si="194"/>
        <v>0</v>
      </c>
      <c r="BN188" s="3">
        <f t="shared" si="194"/>
        <v>0</v>
      </c>
      <c r="BO188" s="3">
        <f t="shared" si="194"/>
        <v>0</v>
      </c>
      <c r="BP188" s="3">
        <f t="shared" si="194"/>
        <v>0</v>
      </c>
      <c r="BQ188" s="3">
        <f t="shared" si="194"/>
        <v>0</v>
      </c>
      <c r="BR188" s="3">
        <f t="shared" si="194"/>
        <v>0</v>
      </c>
      <c r="BS188" s="3">
        <f t="shared" si="194"/>
        <v>0</v>
      </c>
      <c r="BT188" s="3">
        <f t="shared" si="194"/>
        <v>0</v>
      </c>
      <c r="BU188" s="3">
        <f t="shared" si="194"/>
        <v>0</v>
      </c>
      <c r="BV188" s="3">
        <f t="shared" si="194"/>
        <v>0</v>
      </c>
      <c r="BW188" s="3">
        <f t="shared" si="194"/>
        <v>0</v>
      </c>
      <c r="BX188" s="3">
        <f t="shared" si="194"/>
        <v>0</v>
      </c>
      <c r="BY188" s="3">
        <f t="shared" si="194"/>
        <v>0</v>
      </c>
      <c r="BZ188" s="3">
        <f t="shared" si="194"/>
        <v>0</v>
      </c>
      <c r="CA188" s="3">
        <f t="shared" ref="CA188:DF188" si="195">CA195</f>
        <v>464.7</v>
      </c>
      <c r="CB188" s="3">
        <f t="shared" si="195"/>
        <v>464.7</v>
      </c>
      <c r="CC188" s="3">
        <f t="shared" si="195"/>
        <v>0</v>
      </c>
      <c r="CD188" s="3">
        <f t="shared" si="195"/>
        <v>0</v>
      </c>
      <c r="CE188" s="3">
        <f t="shared" si="195"/>
        <v>0</v>
      </c>
      <c r="CF188" s="3">
        <f t="shared" si="195"/>
        <v>0</v>
      </c>
      <c r="CG188" s="3">
        <f t="shared" si="195"/>
        <v>0</v>
      </c>
      <c r="CH188" s="3">
        <f t="shared" si="195"/>
        <v>0</v>
      </c>
      <c r="CI188" s="3">
        <f t="shared" si="195"/>
        <v>0</v>
      </c>
      <c r="CJ188" s="3">
        <f t="shared" si="195"/>
        <v>0</v>
      </c>
      <c r="CK188" s="3">
        <f t="shared" si="195"/>
        <v>0</v>
      </c>
      <c r="CL188" s="3">
        <f t="shared" si="195"/>
        <v>0</v>
      </c>
      <c r="CM188" s="3">
        <f t="shared" si="195"/>
        <v>0</v>
      </c>
      <c r="CN188" s="3">
        <f t="shared" si="195"/>
        <v>0</v>
      </c>
      <c r="CO188" s="3">
        <f t="shared" si="195"/>
        <v>0</v>
      </c>
      <c r="CP188" s="3">
        <f t="shared" si="195"/>
        <v>0</v>
      </c>
      <c r="CQ188" s="3">
        <f t="shared" si="195"/>
        <v>0</v>
      </c>
      <c r="CR188" s="3">
        <f t="shared" si="195"/>
        <v>0</v>
      </c>
      <c r="CS188" s="3">
        <f t="shared" si="195"/>
        <v>0</v>
      </c>
      <c r="CT188" s="3">
        <f t="shared" si="195"/>
        <v>0</v>
      </c>
      <c r="CU188" s="3">
        <f t="shared" si="195"/>
        <v>0</v>
      </c>
      <c r="CV188" s="3">
        <f t="shared" si="195"/>
        <v>0</v>
      </c>
      <c r="CW188" s="3">
        <f t="shared" si="195"/>
        <v>0</v>
      </c>
      <c r="CX188" s="3">
        <f t="shared" si="195"/>
        <v>0</v>
      </c>
      <c r="CY188" s="3">
        <f t="shared" si="195"/>
        <v>0</v>
      </c>
      <c r="CZ188" s="3">
        <f t="shared" si="195"/>
        <v>0</v>
      </c>
      <c r="DA188" s="3">
        <f t="shared" si="195"/>
        <v>0</v>
      </c>
      <c r="DB188" s="3">
        <f t="shared" si="195"/>
        <v>0</v>
      </c>
      <c r="DC188" s="3">
        <f t="shared" si="195"/>
        <v>0</v>
      </c>
      <c r="DD188" s="3">
        <f t="shared" si="195"/>
        <v>0</v>
      </c>
      <c r="DE188" s="3">
        <f t="shared" si="195"/>
        <v>0</v>
      </c>
      <c r="DF188" s="3">
        <f t="shared" si="195"/>
        <v>0</v>
      </c>
      <c r="DG188" s="4">
        <f t="shared" ref="DG188:EL188" si="196">DG195</f>
        <v>185.98</v>
      </c>
      <c r="DH188" s="4">
        <f t="shared" si="196"/>
        <v>0</v>
      </c>
      <c r="DI188" s="4">
        <f t="shared" si="196"/>
        <v>0.28999999999999998</v>
      </c>
      <c r="DJ188" s="4">
        <f t="shared" si="196"/>
        <v>0.12</v>
      </c>
      <c r="DK188" s="4">
        <f t="shared" si="196"/>
        <v>185.69</v>
      </c>
      <c r="DL188" s="4">
        <f t="shared" si="196"/>
        <v>0</v>
      </c>
      <c r="DM188" s="4">
        <f t="shared" si="196"/>
        <v>19.3338</v>
      </c>
      <c r="DN188" s="4">
        <f t="shared" si="196"/>
        <v>9.1999999999999998E-3</v>
      </c>
      <c r="DO188" s="4">
        <f t="shared" si="196"/>
        <v>0</v>
      </c>
      <c r="DP188" s="4">
        <f t="shared" si="196"/>
        <v>157.94</v>
      </c>
      <c r="DQ188" s="4">
        <f t="shared" si="196"/>
        <v>120.78</v>
      </c>
      <c r="DR188" s="4">
        <f t="shared" si="196"/>
        <v>0</v>
      </c>
      <c r="DS188" s="4">
        <f t="shared" si="196"/>
        <v>0</v>
      </c>
      <c r="DT188" s="4">
        <f t="shared" si="196"/>
        <v>185.98</v>
      </c>
      <c r="DU188" s="4">
        <f t="shared" si="196"/>
        <v>0</v>
      </c>
      <c r="DV188" s="4">
        <f t="shared" si="196"/>
        <v>0.28999999999999998</v>
      </c>
      <c r="DW188" s="4">
        <f t="shared" si="196"/>
        <v>0.12</v>
      </c>
      <c r="DX188" s="4">
        <f t="shared" si="196"/>
        <v>185.69</v>
      </c>
      <c r="DY188" s="4">
        <f t="shared" si="196"/>
        <v>0</v>
      </c>
      <c r="DZ188" s="4">
        <f t="shared" si="196"/>
        <v>19.3338</v>
      </c>
      <c r="EA188" s="4">
        <f t="shared" si="196"/>
        <v>9.1999999999999998E-3</v>
      </c>
      <c r="EB188" s="4">
        <f t="shared" si="196"/>
        <v>0</v>
      </c>
      <c r="EC188" s="4">
        <f t="shared" si="196"/>
        <v>157.94</v>
      </c>
      <c r="ED188" s="4">
        <f t="shared" si="196"/>
        <v>120.78</v>
      </c>
      <c r="EE188" s="4">
        <f t="shared" si="196"/>
        <v>0</v>
      </c>
      <c r="EF188" s="4">
        <f t="shared" si="196"/>
        <v>0</v>
      </c>
      <c r="EG188" s="4">
        <f t="shared" si="196"/>
        <v>0</v>
      </c>
      <c r="EH188" s="4">
        <f t="shared" si="196"/>
        <v>0</v>
      </c>
      <c r="EI188" s="4">
        <f t="shared" si="196"/>
        <v>0</v>
      </c>
      <c r="EJ188" s="4">
        <f t="shared" si="196"/>
        <v>464.7</v>
      </c>
      <c r="EK188" s="4">
        <f t="shared" si="196"/>
        <v>464.7</v>
      </c>
      <c r="EL188" s="4">
        <f t="shared" si="196"/>
        <v>0</v>
      </c>
      <c r="EM188" s="4">
        <f t="shared" ref="EM188:FR188" si="197">EM195</f>
        <v>0</v>
      </c>
      <c r="EN188" s="4">
        <f t="shared" si="197"/>
        <v>0</v>
      </c>
      <c r="EO188" s="4">
        <f t="shared" si="197"/>
        <v>0</v>
      </c>
      <c r="EP188" s="4">
        <f t="shared" si="197"/>
        <v>0</v>
      </c>
      <c r="EQ188" s="4">
        <f t="shared" si="197"/>
        <v>0</v>
      </c>
      <c r="ER188" s="4">
        <f t="shared" si="197"/>
        <v>0</v>
      </c>
      <c r="ES188" s="4">
        <f t="shared" si="197"/>
        <v>0</v>
      </c>
      <c r="ET188" s="4">
        <f t="shared" si="197"/>
        <v>0</v>
      </c>
      <c r="EU188" s="4">
        <f t="shared" si="197"/>
        <v>0</v>
      </c>
      <c r="EV188" s="4">
        <f t="shared" si="197"/>
        <v>0</v>
      </c>
      <c r="EW188" s="4">
        <f t="shared" si="197"/>
        <v>0</v>
      </c>
      <c r="EX188" s="4">
        <f t="shared" si="197"/>
        <v>0</v>
      </c>
      <c r="EY188" s="4">
        <f t="shared" si="197"/>
        <v>0</v>
      </c>
      <c r="EZ188" s="4">
        <f t="shared" si="197"/>
        <v>0</v>
      </c>
      <c r="FA188" s="4">
        <f t="shared" si="197"/>
        <v>0</v>
      </c>
      <c r="FB188" s="4">
        <f t="shared" si="197"/>
        <v>0</v>
      </c>
      <c r="FC188" s="4">
        <f t="shared" si="197"/>
        <v>0</v>
      </c>
      <c r="FD188" s="4">
        <f t="shared" si="197"/>
        <v>0</v>
      </c>
      <c r="FE188" s="4">
        <f t="shared" si="197"/>
        <v>0</v>
      </c>
      <c r="FF188" s="4">
        <f t="shared" si="197"/>
        <v>0</v>
      </c>
      <c r="FG188" s="4">
        <f t="shared" si="197"/>
        <v>0</v>
      </c>
      <c r="FH188" s="4">
        <f t="shared" si="197"/>
        <v>0</v>
      </c>
      <c r="FI188" s="4">
        <f t="shared" si="197"/>
        <v>0</v>
      </c>
      <c r="FJ188" s="4">
        <f t="shared" si="197"/>
        <v>0</v>
      </c>
      <c r="FK188" s="4">
        <f t="shared" si="197"/>
        <v>0</v>
      </c>
      <c r="FL188" s="4">
        <f t="shared" si="197"/>
        <v>0</v>
      </c>
      <c r="FM188" s="4">
        <f t="shared" si="197"/>
        <v>0</v>
      </c>
      <c r="FN188" s="4">
        <f t="shared" si="197"/>
        <v>0</v>
      </c>
      <c r="FO188" s="4">
        <f t="shared" si="197"/>
        <v>0</v>
      </c>
      <c r="FP188" s="4">
        <f t="shared" si="197"/>
        <v>0</v>
      </c>
      <c r="FQ188" s="4">
        <f t="shared" si="197"/>
        <v>0</v>
      </c>
      <c r="FR188" s="4">
        <f t="shared" si="197"/>
        <v>0</v>
      </c>
      <c r="FS188" s="4">
        <f t="shared" ref="FS188:GX188" si="198">FS195</f>
        <v>464.7</v>
      </c>
      <c r="FT188" s="4">
        <f t="shared" si="198"/>
        <v>464.7</v>
      </c>
      <c r="FU188" s="4">
        <f t="shared" si="198"/>
        <v>0</v>
      </c>
      <c r="FV188" s="4">
        <f t="shared" si="198"/>
        <v>0</v>
      </c>
      <c r="FW188" s="4">
        <f t="shared" si="198"/>
        <v>0</v>
      </c>
      <c r="FX188" s="4">
        <f t="shared" si="198"/>
        <v>0</v>
      </c>
      <c r="FY188" s="4">
        <f t="shared" si="198"/>
        <v>0</v>
      </c>
      <c r="FZ188" s="4">
        <f t="shared" si="198"/>
        <v>0</v>
      </c>
      <c r="GA188" s="4">
        <f t="shared" si="198"/>
        <v>0</v>
      </c>
      <c r="GB188" s="4">
        <f t="shared" si="198"/>
        <v>0</v>
      </c>
      <c r="GC188" s="4">
        <f t="shared" si="198"/>
        <v>0</v>
      </c>
      <c r="GD188" s="4">
        <f t="shared" si="198"/>
        <v>0</v>
      </c>
      <c r="GE188" s="4">
        <f t="shared" si="198"/>
        <v>0</v>
      </c>
      <c r="GF188" s="4">
        <f t="shared" si="198"/>
        <v>0</v>
      </c>
      <c r="GG188" s="4">
        <f t="shared" si="198"/>
        <v>0</v>
      </c>
      <c r="GH188" s="4">
        <f t="shared" si="198"/>
        <v>0</v>
      </c>
      <c r="GI188" s="4">
        <f t="shared" si="198"/>
        <v>0</v>
      </c>
      <c r="GJ188" s="4">
        <f t="shared" si="198"/>
        <v>0</v>
      </c>
      <c r="GK188" s="4">
        <f t="shared" si="198"/>
        <v>0</v>
      </c>
      <c r="GL188" s="4">
        <f t="shared" si="198"/>
        <v>0</v>
      </c>
      <c r="GM188" s="4">
        <f t="shared" si="198"/>
        <v>0</v>
      </c>
      <c r="GN188" s="4">
        <f t="shared" si="198"/>
        <v>0</v>
      </c>
      <c r="GO188" s="4">
        <f t="shared" si="198"/>
        <v>0</v>
      </c>
      <c r="GP188" s="4">
        <f t="shared" si="198"/>
        <v>0</v>
      </c>
      <c r="GQ188" s="4">
        <f t="shared" si="198"/>
        <v>0</v>
      </c>
      <c r="GR188" s="4">
        <f t="shared" si="198"/>
        <v>0</v>
      </c>
      <c r="GS188" s="4">
        <f t="shared" si="198"/>
        <v>0</v>
      </c>
      <c r="GT188" s="4">
        <f t="shared" si="198"/>
        <v>0</v>
      </c>
      <c r="GU188" s="4">
        <f t="shared" si="198"/>
        <v>0</v>
      </c>
      <c r="GV188" s="4">
        <f t="shared" si="198"/>
        <v>0</v>
      </c>
      <c r="GW188" s="4">
        <f t="shared" si="198"/>
        <v>0</v>
      </c>
      <c r="GX188" s="4">
        <f t="shared" si="198"/>
        <v>0</v>
      </c>
    </row>
    <row r="190" spans="1:255" x14ac:dyDescent="0.2">
      <c r="A190" s="2">
        <v>17</v>
      </c>
      <c r="B190" s="2">
        <v>1</v>
      </c>
      <c r="C190" s="2">
        <f>ROW(SmtRes!A399)</f>
        <v>399</v>
      </c>
      <c r="D190" s="2">
        <f>ROW(EtalonRes!A412)</f>
        <v>412</v>
      </c>
      <c r="E190" s="2" t="s">
        <v>339</v>
      </c>
      <c r="F190" s="2" t="s">
        <v>340</v>
      </c>
      <c r="G190" s="2" t="s">
        <v>341</v>
      </c>
      <c r="H190" s="2" t="s">
        <v>42</v>
      </c>
      <c r="I190" s="2">
        <f>ROUND(10/100,9)</f>
        <v>0.1</v>
      </c>
      <c r="J190" s="2">
        <v>0</v>
      </c>
      <c r="K190" s="2"/>
      <c r="L190" s="2"/>
      <c r="M190" s="2"/>
      <c r="N190" s="2"/>
      <c r="O190" s="2">
        <f>ROUND(CP190,2)</f>
        <v>180.95</v>
      </c>
      <c r="P190" s="2">
        <f>ROUND(CQ190*I190,2)</f>
        <v>0</v>
      </c>
      <c r="Q190" s="2">
        <f>ROUND(CR190*I190,2)</f>
        <v>0.28999999999999998</v>
      </c>
      <c r="R190" s="2">
        <f>ROUND(CS190*I190,2)</f>
        <v>0.12</v>
      </c>
      <c r="S190" s="2">
        <f>ROUND(CT190*I190,2)</f>
        <v>180.66</v>
      </c>
      <c r="T190" s="2">
        <f>ROUND(CU190*I190,2)</f>
        <v>0</v>
      </c>
      <c r="U190" s="2">
        <f>CV190*I190</f>
        <v>18.779499999999999</v>
      </c>
      <c r="V190" s="2">
        <f>CW190*I190</f>
        <v>9.1999999999999998E-3</v>
      </c>
      <c r="W190" s="2">
        <f>ROUND(CX190*I190,2)</f>
        <v>0</v>
      </c>
      <c r="X190" s="2">
        <f t="shared" ref="X190:Y193" si="199">ROUND(CY190,2)</f>
        <v>153.66</v>
      </c>
      <c r="Y190" s="2">
        <f t="shared" si="199"/>
        <v>117.51</v>
      </c>
      <c r="Z190" s="2"/>
      <c r="AA190" s="2">
        <v>27703374</v>
      </c>
      <c r="AB190" s="2">
        <f>ROUND((AC190+AD190+AF190),6)</f>
        <v>1809.4675</v>
      </c>
      <c r="AC190" s="2">
        <f>ROUND((ES190),6)</f>
        <v>0</v>
      </c>
      <c r="AD190" s="2">
        <f>ROUND(((((ET190*1.15))-((EU190*1.15)))+AE190),6)</f>
        <v>2.875</v>
      </c>
      <c r="AE190" s="2">
        <f t="shared" ref="AE190:AF193" si="200">ROUND(((EU190*1.15)),6)</f>
        <v>1.242</v>
      </c>
      <c r="AF190" s="2">
        <f t="shared" si="200"/>
        <v>1806.5925</v>
      </c>
      <c r="AG190" s="2">
        <f>ROUND((AP190),6)</f>
        <v>0</v>
      </c>
      <c r="AH190" s="2">
        <f t="shared" ref="AH190:AI193" si="201">((EW190*1.15))</f>
        <v>187.79499999999999</v>
      </c>
      <c r="AI190" s="2">
        <f t="shared" si="201"/>
        <v>9.1999999999999998E-2</v>
      </c>
      <c r="AJ190" s="2">
        <f>ROUND((AS190),6)</f>
        <v>0</v>
      </c>
      <c r="AK190" s="2">
        <v>1573.45</v>
      </c>
      <c r="AL190" s="2">
        <v>0</v>
      </c>
      <c r="AM190" s="2">
        <v>2.5</v>
      </c>
      <c r="AN190" s="2">
        <v>1.08</v>
      </c>
      <c r="AO190" s="2">
        <v>1570.95</v>
      </c>
      <c r="AP190" s="2">
        <v>0</v>
      </c>
      <c r="AQ190" s="2">
        <v>163.30000000000001</v>
      </c>
      <c r="AR190" s="2">
        <v>0.08</v>
      </c>
      <c r="AS190" s="2">
        <v>0</v>
      </c>
      <c r="AT190" s="2">
        <v>85</v>
      </c>
      <c r="AU190" s="2">
        <v>65</v>
      </c>
      <c r="AV190" s="2">
        <v>1</v>
      </c>
      <c r="AW190" s="2">
        <v>1</v>
      </c>
      <c r="AX190" s="2"/>
      <c r="AY190" s="2"/>
      <c r="AZ190" s="2">
        <v>1</v>
      </c>
      <c r="BA190" s="2">
        <v>1</v>
      </c>
      <c r="BB190" s="2">
        <v>1</v>
      </c>
      <c r="BC190" s="2">
        <v>1</v>
      </c>
      <c r="BD190" s="2" t="s">
        <v>6</v>
      </c>
      <c r="BE190" s="2" t="s">
        <v>6</v>
      </c>
      <c r="BF190" s="2" t="s">
        <v>6</v>
      </c>
      <c r="BG190" s="2" t="s">
        <v>6</v>
      </c>
      <c r="BH190" s="2">
        <v>0</v>
      </c>
      <c r="BI190" s="2">
        <v>1</v>
      </c>
      <c r="BJ190" s="2" t="s">
        <v>342</v>
      </c>
      <c r="BK190" s="2"/>
      <c r="BL190" s="2"/>
      <c r="BM190" s="2">
        <v>67001</v>
      </c>
      <c r="BN190" s="2">
        <v>0</v>
      </c>
      <c r="BO190" s="2" t="s">
        <v>6</v>
      </c>
      <c r="BP190" s="2">
        <v>0</v>
      </c>
      <c r="BQ190" s="2">
        <v>6</v>
      </c>
      <c r="BR190" s="2">
        <v>0</v>
      </c>
      <c r="BS190" s="2">
        <v>1</v>
      </c>
      <c r="BT190" s="2">
        <v>1</v>
      </c>
      <c r="BU190" s="2">
        <v>1</v>
      </c>
      <c r="BV190" s="2">
        <v>1</v>
      </c>
      <c r="BW190" s="2">
        <v>1</v>
      </c>
      <c r="BX190" s="2">
        <v>1</v>
      </c>
      <c r="BY190" s="2" t="s">
        <v>6</v>
      </c>
      <c r="BZ190" s="2">
        <v>85</v>
      </c>
      <c r="CA190" s="2">
        <v>65</v>
      </c>
      <c r="CB190" s="2"/>
      <c r="CC190" s="2"/>
      <c r="CD190" s="2"/>
      <c r="CE190" s="2"/>
      <c r="CF190" s="2">
        <v>0</v>
      </c>
      <c r="CG190" s="2">
        <v>0</v>
      </c>
      <c r="CH190" s="2"/>
      <c r="CI190" s="2"/>
      <c r="CJ190" s="2"/>
      <c r="CK190" s="2"/>
      <c r="CL190" s="2"/>
      <c r="CM190" s="2">
        <v>0</v>
      </c>
      <c r="CN190" s="2" t="s">
        <v>703</v>
      </c>
      <c r="CO190" s="2">
        <v>0</v>
      </c>
      <c r="CP190" s="2">
        <f>(P190+Q190+S190)</f>
        <v>180.95</v>
      </c>
      <c r="CQ190" s="2">
        <f>AC190*BC190</f>
        <v>0</v>
      </c>
      <c r="CR190" s="2">
        <f>AD190*BB190</f>
        <v>2.875</v>
      </c>
      <c r="CS190" s="2">
        <f>AE190*BS190</f>
        <v>1.242</v>
      </c>
      <c r="CT190" s="2">
        <f>AF190*BA190</f>
        <v>1806.5925</v>
      </c>
      <c r="CU190" s="2">
        <f t="shared" ref="CU190:CX193" si="202">AG190</f>
        <v>0</v>
      </c>
      <c r="CV190" s="2">
        <f t="shared" si="202"/>
        <v>187.79499999999999</v>
      </c>
      <c r="CW190" s="2">
        <f t="shared" si="202"/>
        <v>9.1999999999999998E-2</v>
      </c>
      <c r="CX190" s="2">
        <f t="shared" si="202"/>
        <v>0</v>
      </c>
      <c r="CY190" s="2">
        <f>(((S190+R190)*AT190)/100)</f>
        <v>153.66299999999998</v>
      </c>
      <c r="CZ190" s="2">
        <f>(((S190+R190)*AU190)/100)</f>
        <v>117.50700000000001</v>
      </c>
      <c r="DA190" s="2"/>
      <c r="DB190" s="2"/>
      <c r="DC190" s="2" t="s">
        <v>6</v>
      </c>
      <c r="DD190" s="2" t="s">
        <v>6</v>
      </c>
      <c r="DE190" s="2" t="s">
        <v>22</v>
      </c>
      <c r="DF190" s="2" t="s">
        <v>22</v>
      </c>
      <c r="DG190" s="2" t="s">
        <v>22</v>
      </c>
      <c r="DH190" s="2" t="s">
        <v>6</v>
      </c>
      <c r="DI190" s="2" t="s">
        <v>22</v>
      </c>
      <c r="DJ190" s="2" t="s">
        <v>22</v>
      </c>
      <c r="DK190" s="2" t="s">
        <v>6</v>
      </c>
      <c r="DL190" s="2" t="s">
        <v>6</v>
      </c>
      <c r="DM190" s="2" t="s">
        <v>6</v>
      </c>
      <c r="DN190" s="2">
        <v>0</v>
      </c>
      <c r="DO190" s="2">
        <v>0</v>
      </c>
      <c r="DP190" s="2">
        <v>1</v>
      </c>
      <c r="DQ190" s="2">
        <v>1</v>
      </c>
      <c r="DR190" s="2"/>
      <c r="DS190" s="2"/>
      <c r="DT190" s="2"/>
      <c r="DU190" s="2">
        <v>1013</v>
      </c>
      <c r="DV190" s="2" t="s">
        <v>42</v>
      </c>
      <c r="DW190" s="2" t="s">
        <v>42</v>
      </c>
      <c r="DX190" s="2">
        <v>1</v>
      </c>
      <c r="DY190" s="2"/>
      <c r="DZ190" s="2"/>
      <c r="EA190" s="2"/>
      <c r="EB190" s="2"/>
      <c r="EC190" s="2"/>
      <c r="ED190" s="2"/>
      <c r="EE190" s="2">
        <v>27029148</v>
      </c>
      <c r="EF190" s="2">
        <v>6</v>
      </c>
      <c r="EG190" s="2" t="s">
        <v>23</v>
      </c>
      <c r="EH190" s="2">
        <v>0</v>
      </c>
      <c r="EI190" s="2" t="s">
        <v>6</v>
      </c>
      <c r="EJ190" s="2">
        <v>1</v>
      </c>
      <c r="EK190" s="2">
        <v>67001</v>
      </c>
      <c r="EL190" s="2" t="s">
        <v>338</v>
      </c>
      <c r="EM190" s="2" t="s">
        <v>343</v>
      </c>
      <c r="EN190" s="2"/>
      <c r="EO190" s="2" t="s">
        <v>26</v>
      </c>
      <c r="EP190" s="2"/>
      <c r="EQ190" s="2">
        <v>0</v>
      </c>
      <c r="ER190" s="2">
        <v>1573.45</v>
      </c>
      <c r="ES190" s="2">
        <v>0</v>
      </c>
      <c r="ET190" s="2">
        <v>2.5</v>
      </c>
      <c r="EU190" s="2">
        <v>1.08</v>
      </c>
      <c r="EV190" s="2">
        <v>1570.95</v>
      </c>
      <c r="EW190" s="2">
        <v>163.30000000000001</v>
      </c>
      <c r="EX190" s="2">
        <v>0.08</v>
      </c>
      <c r="EY190" s="2">
        <v>0</v>
      </c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>
        <v>0</v>
      </c>
      <c r="FR190" s="2">
        <f>ROUND(IF(AND(BH190=3,BI190=3),P190,0),2)</f>
        <v>0</v>
      </c>
      <c r="FS190" s="2">
        <v>0</v>
      </c>
      <c r="FT190" s="2"/>
      <c r="FU190" s="2"/>
      <c r="FV190" s="2"/>
      <c r="FW190" s="2"/>
      <c r="FX190" s="2">
        <v>85</v>
      </c>
      <c r="FY190" s="2">
        <v>65</v>
      </c>
      <c r="FZ190" s="2"/>
      <c r="GA190" s="2" t="s">
        <v>6</v>
      </c>
      <c r="GB190" s="2"/>
      <c r="GC190" s="2"/>
      <c r="GD190" s="2">
        <v>0</v>
      </c>
      <c r="GE190" s="2"/>
      <c r="GF190" s="2">
        <v>-153745418</v>
      </c>
      <c r="GG190" s="2">
        <v>2</v>
      </c>
      <c r="GH190" s="2">
        <v>1</v>
      </c>
      <c r="GI190" s="2">
        <v>-2</v>
      </c>
      <c r="GJ190" s="2">
        <v>0</v>
      </c>
      <c r="GK190" s="2">
        <f>ROUND(R190*(R12)/100,2)</f>
        <v>0</v>
      </c>
      <c r="GL190" s="2">
        <f>ROUND(IF(AND(BH190=3,BI190=3,FS190&lt;&gt;0),P190,0),2)</f>
        <v>0</v>
      </c>
      <c r="GM190" s="2">
        <f>ROUND(O190+X190+Y190+GK190,2)+GX190</f>
        <v>452.12</v>
      </c>
      <c r="GN190" s="2">
        <f>IF(OR(BI190=0,BI190=1),ROUND(O190+X190+Y190+GK190,2),0)</f>
        <v>452.12</v>
      </c>
      <c r="GO190" s="2">
        <f>IF(BI190=2,ROUND(O190+X190+Y190+GK190,2),0)</f>
        <v>0</v>
      </c>
      <c r="GP190" s="2">
        <f>IF(BI190=4,ROUND(O190+X190+Y190+GK190,2)+GX190,0)</f>
        <v>0</v>
      </c>
      <c r="GQ190" s="2"/>
      <c r="GR190" s="2">
        <v>0</v>
      </c>
      <c r="GS190" s="2">
        <v>3</v>
      </c>
      <c r="GT190" s="2">
        <v>0</v>
      </c>
      <c r="GU190" s="2" t="s">
        <v>6</v>
      </c>
      <c r="GV190" s="2">
        <f>ROUND(GT190,6)</f>
        <v>0</v>
      </c>
      <c r="GW190" s="2">
        <v>1</v>
      </c>
      <c r="GX190" s="2">
        <f>ROUND(GV190*GW190*I190,2)</f>
        <v>0</v>
      </c>
      <c r="GY190" s="2"/>
      <c r="GZ190" s="2"/>
      <c r="HA190" s="2">
        <v>0</v>
      </c>
      <c r="HB190" s="2">
        <v>0</v>
      </c>
      <c r="HC190" s="2"/>
      <c r="HD190" s="2"/>
      <c r="HE190" s="2"/>
      <c r="HF190" s="2"/>
      <c r="HG190" s="2"/>
      <c r="HH190" s="2"/>
      <c r="HI190" s="2"/>
      <c r="HJ190" s="2"/>
      <c r="HK190" s="2"/>
      <c r="HL190" s="2"/>
      <c r="HM190" s="2"/>
      <c r="HN190" s="2"/>
      <c r="HO190" s="2"/>
      <c r="HP190" s="2"/>
      <c r="HQ190" s="2"/>
      <c r="HR190" s="2"/>
      <c r="HS190" s="2"/>
      <c r="HT190" s="2"/>
      <c r="HU190" s="2"/>
      <c r="HV190" s="2"/>
      <c r="HW190" s="2"/>
      <c r="HX190" s="2"/>
      <c r="HY190" s="2"/>
      <c r="HZ190" s="2"/>
      <c r="IA190" s="2"/>
      <c r="IB190" s="2"/>
      <c r="IC190" s="2"/>
      <c r="ID190" s="2"/>
      <c r="IE190" s="2"/>
      <c r="IF190" s="2"/>
      <c r="IG190" s="2"/>
      <c r="IH190" s="2"/>
      <c r="II190" s="2"/>
      <c r="IJ190" s="2"/>
      <c r="IK190" s="2">
        <v>0</v>
      </c>
      <c r="IL190" s="2"/>
      <c r="IM190" s="2"/>
      <c r="IN190" s="2"/>
      <c r="IO190" s="2"/>
      <c r="IP190" s="2"/>
      <c r="IQ190" s="2"/>
      <c r="IR190" s="2"/>
      <c r="IS190" s="2"/>
      <c r="IT190" s="2"/>
      <c r="IU190" s="2"/>
    </row>
    <row r="191" spans="1:255" x14ac:dyDescent="0.2">
      <c r="A191">
        <v>17</v>
      </c>
      <c r="B191">
        <v>1</v>
      </c>
      <c r="C191">
        <f>ROW(SmtRes!A402)</f>
        <v>402</v>
      </c>
      <c r="D191">
        <f>ROW(EtalonRes!A416)</f>
        <v>416</v>
      </c>
      <c r="E191" t="s">
        <v>339</v>
      </c>
      <c r="F191" t="s">
        <v>340</v>
      </c>
      <c r="G191" t="s">
        <v>341</v>
      </c>
      <c r="H191" t="s">
        <v>42</v>
      </c>
      <c r="I191">
        <f>ROUND(10/100,9)</f>
        <v>0.1</v>
      </c>
      <c r="J191">
        <v>0</v>
      </c>
      <c r="O191">
        <f>ROUND(CP191,2)</f>
        <v>180.95</v>
      </c>
      <c r="P191">
        <f>ROUND(CQ191*I191,2)</f>
        <v>0</v>
      </c>
      <c r="Q191">
        <f>ROUND(CR191*I191,2)</f>
        <v>0.28999999999999998</v>
      </c>
      <c r="R191">
        <f>ROUND(CS191*I191,2)</f>
        <v>0.12</v>
      </c>
      <c r="S191">
        <f>ROUND(CT191*I191,2)</f>
        <v>180.66</v>
      </c>
      <c r="T191">
        <f>ROUND(CU191*I191,2)</f>
        <v>0</v>
      </c>
      <c r="U191">
        <f>CV191*I191</f>
        <v>18.779499999999999</v>
      </c>
      <c r="V191">
        <f>CW191*I191</f>
        <v>9.1999999999999998E-3</v>
      </c>
      <c r="W191">
        <f>ROUND(CX191*I191,2)</f>
        <v>0</v>
      </c>
      <c r="X191">
        <f t="shared" si="199"/>
        <v>153.66</v>
      </c>
      <c r="Y191">
        <f t="shared" si="199"/>
        <v>117.51</v>
      </c>
      <c r="AA191">
        <v>27703388</v>
      </c>
      <c r="AB191">
        <f>ROUND((AC191+AD191+AF191),6)</f>
        <v>1809.4675</v>
      </c>
      <c r="AC191">
        <f>ROUND((ES191),6)</f>
        <v>0</v>
      </c>
      <c r="AD191">
        <f>ROUND(((((ET191*1.15))-((EU191*1.15)))+AE191),6)</f>
        <v>2.875</v>
      </c>
      <c r="AE191">
        <f t="shared" si="200"/>
        <v>1.242</v>
      </c>
      <c r="AF191">
        <f t="shared" si="200"/>
        <v>1806.5925</v>
      </c>
      <c r="AG191">
        <f>ROUND((AP191),6)</f>
        <v>0</v>
      </c>
      <c r="AH191">
        <f t="shared" si="201"/>
        <v>187.79499999999999</v>
      </c>
      <c r="AI191">
        <f t="shared" si="201"/>
        <v>9.1999999999999998E-2</v>
      </c>
      <c r="AJ191">
        <f>ROUND((AS191),6)</f>
        <v>0</v>
      </c>
      <c r="AK191">
        <v>1573.45</v>
      </c>
      <c r="AL191">
        <v>0</v>
      </c>
      <c r="AM191">
        <v>2.5</v>
      </c>
      <c r="AN191">
        <v>1.08</v>
      </c>
      <c r="AO191">
        <v>1570.95</v>
      </c>
      <c r="AP191">
        <v>0</v>
      </c>
      <c r="AQ191">
        <v>163.30000000000001</v>
      </c>
      <c r="AR191">
        <v>0.08</v>
      </c>
      <c r="AS191">
        <v>0</v>
      </c>
      <c r="AT191">
        <v>85</v>
      </c>
      <c r="AU191">
        <v>65</v>
      </c>
      <c r="AV191">
        <v>1</v>
      </c>
      <c r="AW191">
        <v>1</v>
      </c>
      <c r="AZ191">
        <v>1</v>
      </c>
      <c r="BA191">
        <v>1</v>
      </c>
      <c r="BB191">
        <v>1</v>
      </c>
      <c r="BC191">
        <v>1</v>
      </c>
      <c r="BD191" t="s">
        <v>6</v>
      </c>
      <c r="BE191" t="s">
        <v>6</v>
      </c>
      <c r="BF191" t="s">
        <v>6</v>
      </c>
      <c r="BG191" t="s">
        <v>6</v>
      </c>
      <c r="BH191">
        <v>0</v>
      </c>
      <c r="BI191">
        <v>1</v>
      </c>
      <c r="BJ191" t="s">
        <v>342</v>
      </c>
      <c r="BM191">
        <v>67001</v>
      </c>
      <c r="BN191">
        <v>0</v>
      </c>
      <c r="BO191" t="s">
        <v>6</v>
      </c>
      <c r="BP191">
        <v>0</v>
      </c>
      <c r="BQ191">
        <v>6</v>
      </c>
      <c r="BR191">
        <v>0</v>
      </c>
      <c r="BS191">
        <v>1</v>
      </c>
      <c r="BT191">
        <v>1</v>
      </c>
      <c r="BU191">
        <v>1</v>
      </c>
      <c r="BV191">
        <v>1</v>
      </c>
      <c r="BW191">
        <v>1</v>
      </c>
      <c r="BX191">
        <v>1</v>
      </c>
      <c r="BY191" t="s">
        <v>6</v>
      </c>
      <c r="BZ191">
        <v>85</v>
      </c>
      <c r="CA191">
        <v>65</v>
      </c>
      <c r="CF191">
        <v>0</v>
      </c>
      <c r="CG191">
        <v>0</v>
      </c>
      <c r="CM191">
        <v>0</v>
      </c>
      <c r="CN191" t="s">
        <v>703</v>
      </c>
      <c r="CO191">
        <v>0</v>
      </c>
      <c r="CP191">
        <f>(P191+Q191+S191)</f>
        <v>180.95</v>
      </c>
      <c r="CQ191">
        <f>AC191*BC191</f>
        <v>0</v>
      </c>
      <c r="CR191">
        <f>AD191*BB191</f>
        <v>2.875</v>
      </c>
      <c r="CS191">
        <f>AE191*BS191</f>
        <v>1.242</v>
      </c>
      <c r="CT191">
        <f>AF191*BA191</f>
        <v>1806.5925</v>
      </c>
      <c r="CU191">
        <f t="shared" si="202"/>
        <v>0</v>
      </c>
      <c r="CV191">
        <f t="shared" si="202"/>
        <v>187.79499999999999</v>
      </c>
      <c r="CW191">
        <f t="shared" si="202"/>
        <v>9.1999999999999998E-2</v>
      </c>
      <c r="CX191">
        <f t="shared" si="202"/>
        <v>0</v>
      </c>
      <c r="CY191">
        <f>(((S191+R191)*AT191)/100)</f>
        <v>153.66299999999998</v>
      </c>
      <c r="CZ191">
        <f>(((S191+R191)*AU191)/100)</f>
        <v>117.50700000000001</v>
      </c>
      <c r="DC191" t="s">
        <v>6</v>
      </c>
      <c r="DD191" t="s">
        <v>6</v>
      </c>
      <c r="DE191" t="s">
        <v>22</v>
      </c>
      <c r="DF191" t="s">
        <v>22</v>
      </c>
      <c r="DG191" t="s">
        <v>22</v>
      </c>
      <c r="DH191" t="s">
        <v>6</v>
      </c>
      <c r="DI191" t="s">
        <v>22</v>
      </c>
      <c r="DJ191" t="s">
        <v>22</v>
      </c>
      <c r="DK191" t="s">
        <v>6</v>
      </c>
      <c r="DL191" t="s">
        <v>6</v>
      </c>
      <c r="DM191" t="s">
        <v>6</v>
      </c>
      <c r="DN191">
        <v>0</v>
      </c>
      <c r="DO191">
        <v>0</v>
      </c>
      <c r="DP191">
        <v>1</v>
      </c>
      <c r="DQ191">
        <v>1</v>
      </c>
      <c r="DU191">
        <v>1013</v>
      </c>
      <c r="DV191" t="s">
        <v>42</v>
      </c>
      <c r="DW191" t="s">
        <v>42</v>
      </c>
      <c r="DX191">
        <v>1</v>
      </c>
      <c r="EE191">
        <v>27029148</v>
      </c>
      <c r="EF191">
        <v>6</v>
      </c>
      <c r="EG191" t="s">
        <v>23</v>
      </c>
      <c r="EH191">
        <v>0</v>
      </c>
      <c r="EI191" t="s">
        <v>6</v>
      </c>
      <c r="EJ191">
        <v>1</v>
      </c>
      <c r="EK191">
        <v>67001</v>
      </c>
      <c r="EL191" t="s">
        <v>338</v>
      </c>
      <c r="EM191" t="s">
        <v>343</v>
      </c>
      <c r="EO191" t="s">
        <v>26</v>
      </c>
      <c r="EQ191">
        <v>0</v>
      </c>
      <c r="ER191">
        <v>1573.45</v>
      </c>
      <c r="ES191">
        <v>0</v>
      </c>
      <c r="ET191">
        <v>2.5</v>
      </c>
      <c r="EU191">
        <v>1.08</v>
      </c>
      <c r="EV191">
        <v>1570.95</v>
      </c>
      <c r="EW191">
        <v>163.30000000000001</v>
      </c>
      <c r="EX191">
        <v>0.08</v>
      </c>
      <c r="EY191">
        <v>0</v>
      </c>
      <c r="FQ191">
        <v>0</v>
      </c>
      <c r="FR191">
        <f>ROUND(IF(AND(BH191=3,BI191=3),P191,0),2)</f>
        <v>0</v>
      </c>
      <c r="FS191">
        <v>0</v>
      </c>
      <c r="FX191">
        <v>85</v>
      </c>
      <c r="FY191">
        <v>65</v>
      </c>
      <c r="GA191" t="s">
        <v>6</v>
      </c>
      <c r="GD191">
        <v>0</v>
      </c>
      <c r="GF191">
        <v>-153745418</v>
      </c>
      <c r="GG191">
        <v>1</v>
      </c>
      <c r="GH191">
        <v>1</v>
      </c>
      <c r="GI191">
        <v>-2</v>
      </c>
      <c r="GJ191">
        <v>0</v>
      </c>
      <c r="GK191">
        <f>ROUND(R191*(S12)/100,2)</f>
        <v>0</v>
      </c>
      <c r="GL191">
        <f>ROUND(IF(AND(BH191=3,BI191=3,FS191&lt;&gt;0),P191,0),2)</f>
        <v>0</v>
      </c>
      <c r="GM191">
        <f>ROUND(O191+X191+Y191+GK191,2)+GX191</f>
        <v>452.12</v>
      </c>
      <c r="GN191">
        <f>IF(OR(BI191=0,BI191=1),ROUND(O191+X191+Y191+GK191,2),0)</f>
        <v>452.12</v>
      </c>
      <c r="GO191">
        <f>IF(BI191=2,ROUND(O191+X191+Y191+GK191,2),0)</f>
        <v>0</v>
      </c>
      <c r="GP191">
        <f>IF(BI191=4,ROUND(O191+X191+Y191+GK191,2)+GX191,0)</f>
        <v>0</v>
      </c>
      <c r="GR191">
        <v>0</v>
      </c>
      <c r="GS191">
        <v>3</v>
      </c>
      <c r="GT191">
        <v>0</v>
      </c>
      <c r="GU191" t="s">
        <v>6</v>
      </c>
      <c r="GV191">
        <f>ROUND(GT191,6)</f>
        <v>0</v>
      </c>
      <c r="GW191">
        <v>1</v>
      </c>
      <c r="GX191">
        <f>ROUND(GV191*GW191*I191,2)</f>
        <v>0</v>
      </c>
      <c r="HA191">
        <v>0</v>
      </c>
      <c r="HB191">
        <v>0</v>
      </c>
      <c r="IK191">
        <v>0</v>
      </c>
    </row>
    <row r="192" spans="1:255" x14ac:dyDescent="0.2">
      <c r="A192" s="2">
        <v>17</v>
      </c>
      <c r="B192" s="2">
        <v>1</v>
      </c>
      <c r="C192" s="2">
        <f>ROW(SmtRes!A403)</f>
        <v>403</v>
      </c>
      <c r="D192" s="2">
        <f>ROW(EtalonRes!A417)</f>
        <v>417</v>
      </c>
      <c r="E192" s="2" t="s">
        <v>344</v>
      </c>
      <c r="F192" s="2" t="s">
        <v>345</v>
      </c>
      <c r="G192" s="2" t="s">
        <v>346</v>
      </c>
      <c r="H192" s="2" t="s">
        <v>42</v>
      </c>
      <c r="I192" s="2">
        <f>ROUND(2/100,9)</f>
        <v>0.02</v>
      </c>
      <c r="J192" s="2">
        <v>0</v>
      </c>
      <c r="K192" s="2"/>
      <c r="L192" s="2"/>
      <c r="M192" s="2"/>
      <c r="N192" s="2"/>
      <c r="O192" s="2">
        <f>ROUND(CP192,2)</f>
        <v>5.03</v>
      </c>
      <c r="P192" s="2">
        <f>ROUND(CQ192*I192,2)</f>
        <v>0</v>
      </c>
      <c r="Q192" s="2">
        <f>ROUND(CR192*I192,2)</f>
        <v>0</v>
      </c>
      <c r="R192" s="2">
        <f>ROUND(CS192*I192,2)</f>
        <v>0</v>
      </c>
      <c r="S192" s="2">
        <f>ROUND(CT192*I192,2)</f>
        <v>5.03</v>
      </c>
      <c r="T192" s="2">
        <f>ROUND(CU192*I192,2)</f>
        <v>0</v>
      </c>
      <c r="U192" s="2">
        <f>CV192*I192</f>
        <v>0.55430000000000001</v>
      </c>
      <c r="V192" s="2">
        <f>CW192*I192</f>
        <v>0</v>
      </c>
      <c r="W192" s="2">
        <f>ROUND(CX192*I192,2)</f>
        <v>0</v>
      </c>
      <c r="X192" s="2">
        <f t="shared" si="199"/>
        <v>4.28</v>
      </c>
      <c r="Y192" s="2">
        <f t="shared" si="199"/>
        <v>3.27</v>
      </c>
      <c r="Z192" s="2"/>
      <c r="AA192" s="2">
        <v>27703374</v>
      </c>
      <c r="AB192" s="2">
        <f>ROUND((AC192+AD192+AF192),6)</f>
        <v>251.3785</v>
      </c>
      <c r="AC192" s="2">
        <f>ROUND((ES192),6)</f>
        <v>0</v>
      </c>
      <c r="AD192" s="2">
        <f>ROUND(((((ET192*1.15))-((EU192*1.15)))+AE192),6)</f>
        <v>0</v>
      </c>
      <c r="AE192" s="2">
        <f t="shared" si="200"/>
        <v>0</v>
      </c>
      <c r="AF192" s="2">
        <f t="shared" si="200"/>
        <v>251.3785</v>
      </c>
      <c r="AG192" s="2">
        <f>ROUND((AP192),6)</f>
        <v>0</v>
      </c>
      <c r="AH192" s="2">
        <f t="shared" si="201"/>
        <v>27.715</v>
      </c>
      <c r="AI192" s="2">
        <f t="shared" si="201"/>
        <v>0</v>
      </c>
      <c r="AJ192" s="2">
        <f>ROUND((AS192),6)</f>
        <v>0</v>
      </c>
      <c r="AK192" s="2">
        <v>218.59</v>
      </c>
      <c r="AL192" s="2">
        <v>0</v>
      </c>
      <c r="AM192" s="2">
        <v>0</v>
      </c>
      <c r="AN192" s="2">
        <v>0</v>
      </c>
      <c r="AO192" s="2">
        <v>218.59</v>
      </c>
      <c r="AP192" s="2">
        <v>0</v>
      </c>
      <c r="AQ192" s="2">
        <v>24.1</v>
      </c>
      <c r="AR192" s="2">
        <v>0</v>
      </c>
      <c r="AS192" s="2">
        <v>0</v>
      </c>
      <c r="AT192" s="2">
        <v>85</v>
      </c>
      <c r="AU192" s="2">
        <v>65</v>
      </c>
      <c r="AV192" s="2">
        <v>1</v>
      </c>
      <c r="AW192" s="2">
        <v>1</v>
      </c>
      <c r="AX192" s="2"/>
      <c r="AY192" s="2"/>
      <c r="AZ192" s="2">
        <v>1</v>
      </c>
      <c r="BA192" s="2">
        <v>1</v>
      </c>
      <c r="BB192" s="2">
        <v>1</v>
      </c>
      <c r="BC192" s="2">
        <v>1</v>
      </c>
      <c r="BD192" s="2" t="s">
        <v>6</v>
      </c>
      <c r="BE192" s="2" t="s">
        <v>6</v>
      </c>
      <c r="BF192" s="2" t="s">
        <v>6</v>
      </c>
      <c r="BG192" s="2" t="s">
        <v>6</v>
      </c>
      <c r="BH192" s="2">
        <v>0</v>
      </c>
      <c r="BI192" s="2">
        <v>1</v>
      </c>
      <c r="BJ192" s="2" t="s">
        <v>347</v>
      </c>
      <c r="BK192" s="2"/>
      <c r="BL192" s="2"/>
      <c r="BM192" s="2">
        <v>67001</v>
      </c>
      <c r="BN192" s="2">
        <v>0</v>
      </c>
      <c r="BO192" s="2" t="s">
        <v>6</v>
      </c>
      <c r="BP192" s="2">
        <v>0</v>
      </c>
      <c r="BQ192" s="2">
        <v>6</v>
      </c>
      <c r="BR192" s="2">
        <v>0</v>
      </c>
      <c r="BS192" s="2">
        <v>1</v>
      </c>
      <c r="BT192" s="2">
        <v>1</v>
      </c>
      <c r="BU192" s="2">
        <v>1</v>
      </c>
      <c r="BV192" s="2">
        <v>1</v>
      </c>
      <c r="BW192" s="2">
        <v>1</v>
      </c>
      <c r="BX192" s="2">
        <v>1</v>
      </c>
      <c r="BY192" s="2" t="s">
        <v>6</v>
      </c>
      <c r="BZ192" s="2">
        <v>85</v>
      </c>
      <c r="CA192" s="2">
        <v>65</v>
      </c>
      <c r="CB192" s="2"/>
      <c r="CC192" s="2"/>
      <c r="CD192" s="2"/>
      <c r="CE192" s="2"/>
      <c r="CF192" s="2">
        <v>0</v>
      </c>
      <c r="CG192" s="2">
        <v>0</v>
      </c>
      <c r="CH192" s="2"/>
      <c r="CI192" s="2"/>
      <c r="CJ192" s="2"/>
      <c r="CK192" s="2"/>
      <c r="CL192" s="2"/>
      <c r="CM192" s="2">
        <v>0</v>
      </c>
      <c r="CN192" s="2" t="s">
        <v>703</v>
      </c>
      <c r="CO192" s="2">
        <v>0</v>
      </c>
      <c r="CP192" s="2">
        <f>(P192+Q192+S192)</f>
        <v>5.03</v>
      </c>
      <c r="CQ192" s="2">
        <f>AC192*BC192</f>
        <v>0</v>
      </c>
      <c r="CR192" s="2">
        <f>AD192*BB192</f>
        <v>0</v>
      </c>
      <c r="CS192" s="2">
        <f>AE192*BS192</f>
        <v>0</v>
      </c>
      <c r="CT192" s="2">
        <f>AF192*BA192</f>
        <v>251.3785</v>
      </c>
      <c r="CU192" s="2">
        <f t="shared" si="202"/>
        <v>0</v>
      </c>
      <c r="CV192" s="2">
        <f t="shared" si="202"/>
        <v>27.715</v>
      </c>
      <c r="CW192" s="2">
        <f t="shared" si="202"/>
        <v>0</v>
      </c>
      <c r="CX192" s="2">
        <f t="shared" si="202"/>
        <v>0</v>
      </c>
      <c r="CY192" s="2">
        <f>(((S192+R192)*AT192)/100)</f>
        <v>4.2755000000000001</v>
      </c>
      <c r="CZ192" s="2">
        <f>(((S192+R192)*AU192)/100)</f>
        <v>3.2694999999999999</v>
      </c>
      <c r="DA192" s="2"/>
      <c r="DB192" s="2"/>
      <c r="DC192" s="2" t="s">
        <v>6</v>
      </c>
      <c r="DD192" s="2" t="s">
        <v>6</v>
      </c>
      <c r="DE192" s="2" t="s">
        <v>22</v>
      </c>
      <c r="DF192" s="2" t="s">
        <v>22</v>
      </c>
      <c r="DG192" s="2" t="s">
        <v>22</v>
      </c>
      <c r="DH192" s="2" t="s">
        <v>6</v>
      </c>
      <c r="DI192" s="2" t="s">
        <v>22</v>
      </c>
      <c r="DJ192" s="2" t="s">
        <v>22</v>
      </c>
      <c r="DK192" s="2" t="s">
        <v>6</v>
      </c>
      <c r="DL192" s="2" t="s">
        <v>6</v>
      </c>
      <c r="DM192" s="2" t="s">
        <v>6</v>
      </c>
      <c r="DN192" s="2">
        <v>0</v>
      </c>
      <c r="DO192" s="2">
        <v>0</v>
      </c>
      <c r="DP192" s="2">
        <v>1</v>
      </c>
      <c r="DQ192" s="2">
        <v>1</v>
      </c>
      <c r="DR192" s="2"/>
      <c r="DS192" s="2"/>
      <c r="DT192" s="2"/>
      <c r="DU192" s="2">
        <v>1013</v>
      </c>
      <c r="DV192" s="2" t="s">
        <v>42</v>
      </c>
      <c r="DW192" s="2" t="s">
        <v>42</v>
      </c>
      <c r="DX192" s="2">
        <v>1</v>
      </c>
      <c r="DY192" s="2"/>
      <c r="DZ192" s="2"/>
      <c r="EA192" s="2"/>
      <c r="EB192" s="2"/>
      <c r="EC192" s="2"/>
      <c r="ED192" s="2"/>
      <c r="EE192" s="2">
        <v>27029148</v>
      </c>
      <c r="EF192" s="2">
        <v>6</v>
      </c>
      <c r="EG192" s="2" t="s">
        <v>23</v>
      </c>
      <c r="EH192" s="2">
        <v>0</v>
      </c>
      <c r="EI192" s="2" t="s">
        <v>6</v>
      </c>
      <c r="EJ192" s="2">
        <v>1</v>
      </c>
      <c r="EK192" s="2">
        <v>67001</v>
      </c>
      <c r="EL192" s="2" t="s">
        <v>338</v>
      </c>
      <c r="EM192" s="2" t="s">
        <v>343</v>
      </c>
      <c r="EN192" s="2"/>
      <c r="EO192" s="2" t="s">
        <v>26</v>
      </c>
      <c r="EP192" s="2"/>
      <c r="EQ192" s="2">
        <v>0</v>
      </c>
      <c r="ER192" s="2">
        <v>218.59</v>
      </c>
      <c r="ES192" s="2">
        <v>0</v>
      </c>
      <c r="ET192" s="2">
        <v>0</v>
      </c>
      <c r="EU192" s="2">
        <v>0</v>
      </c>
      <c r="EV192" s="2">
        <v>218.59</v>
      </c>
      <c r="EW192" s="2">
        <v>24.1</v>
      </c>
      <c r="EX192" s="2">
        <v>0</v>
      </c>
      <c r="EY192" s="2">
        <v>0</v>
      </c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>
        <v>0</v>
      </c>
      <c r="FR192" s="2">
        <f>ROUND(IF(AND(BH192=3,BI192=3),P192,0),2)</f>
        <v>0</v>
      </c>
      <c r="FS192" s="2">
        <v>0</v>
      </c>
      <c r="FT192" s="2"/>
      <c r="FU192" s="2"/>
      <c r="FV192" s="2"/>
      <c r="FW192" s="2"/>
      <c r="FX192" s="2">
        <v>85</v>
      </c>
      <c r="FY192" s="2">
        <v>65</v>
      </c>
      <c r="FZ192" s="2"/>
      <c r="GA192" s="2" t="s">
        <v>6</v>
      </c>
      <c r="GB192" s="2"/>
      <c r="GC192" s="2"/>
      <c r="GD192" s="2">
        <v>0</v>
      </c>
      <c r="GE192" s="2"/>
      <c r="GF192" s="2">
        <v>720394808</v>
      </c>
      <c r="GG192" s="2">
        <v>2</v>
      </c>
      <c r="GH192" s="2">
        <v>1</v>
      </c>
      <c r="GI192" s="2">
        <v>-2</v>
      </c>
      <c r="GJ192" s="2">
        <v>0</v>
      </c>
      <c r="GK192" s="2">
        <f>ROUND(R192*(R12)/100,2)</f>
        <v>0</v>
      </c>
      <c r="GL192" s="2">
        <f>ROUND(IF(AND(BH192=3,BI192=3,FS192&lt;&gt;0),P192,0),2)</f>
        <v>0</v>
      </c>
      <c r="GM192" s="2">
        <f>ROUND(O192+X192+Y192+GK192,2)+GX192</f>
        <v>12.58</v>
      </c>
      <c r="GN192" s="2">
        <f>IF(OR(BI192=0,BI192=1),ROUND(O192+X192+Y192+GK192,2),0)</f>
        <v>12.58</v>
      </c>
      <c r="GO192" s="2">
        <f>IF(BI192=2,ROUND(O192+X192+Y192+GK192,2),0)</f>
        <v>0</v>
      </c>
      <c r="GP192" s="2">
        <f>IF(BI192=4,ROUND(O192+X192+Y192+GK192,2)+GX192,0)</f>
        <v>0</v>
      </c>
      <c r="GQ192" s="2"/>
      <c r="GR192" s="2">
        <v>0</v>
      </c>
      <c r="GS192" s="2">
        <v>3</v>
      </c>
      <c r="GT192" s="2">
        <v>0</v>
      </c>
      <c r="GU192" s="2" t="s">
        <v>6</v>
      </c>
      <c r="GV192" s="2">
        <f>ROUND(GT192,6)</f>
        <v>0</v>
      </c>
      <c r="GW192" s="2">
        <v>1</v>
      </c>
      <c r="GX192" s="2">
        <f>ROUND(GV192*GW192*I192,2)</f>
        <v>0</v>
      </c>
      <c r="GY192" s="2"/>
      <c r="GZ192" s="2"/>
      <c r="HA192" s="2">
        <v>0</v>
      </c>
      <c r="HB192" s="2">
        <v>0</v>
      </c>
      <c r="HC192" s="2"/>
      <c r="HD192" s="2"/>
      <c r="HE192" s="2"/>
      <c r="HF192" s="2"/>
      <c r="HG192" s="2"/>
      <c r="HH192" s="2"/>
      <c r="HI192" s="2"/>
      <c r="HJ192" s="2"/>
      <c r="HK192" s="2"/>
      <c r="HL192" s="2"/>
      <c r="HM192" s="2"/>
      <c r="HN192" s="2"/>
      <c r="HO192" s="2"/>
      <c r="HP192" s="2"/>
      <c r="HQ192" s="2"/>
      <c r="HR192" s="2"/>
      <c r="HS192" s="2"/>
      <c r="HT192" s="2"/>
      <c r="HU192" s="2"/>
      <c r="HV192" s="2"/>
      <c r="HW192" s="2"/>
      <c r="HX192" s="2"/>
      <c r="HY192" s="2"/>
      <c r="HZ192" s="2"/>
      <c r="IA192" s="2"/>
      <c r="IB192" s="2"/>
      <c r="IC192" s="2"/>
      <c r="ID192" s="2"/>
      <c r="IE192" s="2"/>
      <c r="IF192" s="2"/>
      <c r="IG192" s="2"/>
      <c r="IH192" s="2"/>
      <c r="II192" s="2"/>
      <c r="IJ192" s="2"/>
      <c r="IK192" s="2">
        <v>0</v>
      </c>
      <c r="IL192" s="2"/>
      <c r="IM192" s="2"/>
      <c r="IN192" s="2"/>
      <c r="IO192" s="2"/>
      <c r="IP192" s="2"/>
      <c r="IQ192" s="2"/>
      <c r="IR192" s="2"/>
      <c r="IS192" s="2"/>
      <c r="IT192" s="2"/>
      <c r="IU192" s="2"/>
    </row>
    <row r="193" spans="1:245" x14ac:dyDescent="0.2">
      <c r="A193">
        <v>17</v>
      </c>
      <c r="B193">
        <v>1</v>
      </c>
      <c r="C193">
        <f>ROW(SmtRes!A404)</f>
        <v>404</v>
      </c>
      <c r="D193">
        <f>ROW(EtalonRes!A418)</f>
        <v>418</v>
      </c>
      <c r="E193" t="s">
        <v>344</v>
      </c>
      <c r="F193" t="s">
        <v>345</v>
      </c>
      <c r="G193" t="s">
        <v>346</v>
      </c>
      <c r="H193" t="s">
        <v>42</v>
      </c>
      <c r="I193">
        <f>ROUND(2/100,9)</f>
        <v>0.02</v>
      </c>
      <c r="J193">
        <v>0</v>
      </c>
      <c r="O193">
        <f>ROUND(CP193,2)</f>
        <v>5.03</v>
      </c>
      <c r="P193">
        <f>ROUND(CQ193*I193,2)</f>
        <v>0</v>
      </c>
      <c r="Q193">
        <f>ROUND(CR193*I193,2)</f>
        <v>0</v>
      </c>
      <c r="R193">
        <f>ROUND(CS193*I193,2)</f>
        <v>0</v>
      </c>
      <c r="S193">
        <f>ROUND(CT193*I193,2)</f>
        <v>5.03</v>
      </c>
      <c r="T193">
        <f>ROUND(CU193*I193,2)</f>
        <v>0</v>
      </c>
      <c r="U193">
        <f>CV193*I193</f>
        <v>0.55430000000000001</v>
      </c>
      <c r="V193">
        <f>CW193*I193</f>
        <v>0</v>
      </c>
      <c r="W193">
        <f>ROUND(CX193*I193,2)</f>
        <v>0</v>
      </c>
      <c r="X193">
        <f t="shared" si="199"/>
        <v>4.28</v>
      </c>
      <c r="Y193">
        <f t="shared" si="199"/>
        <v>3.27</v>
      </c>
      <c r="AA193">
        <v>27703388</v>
      </c>
      <c r="AB193">
        <f>ROUND((AC193+AD193+AF193),6)</f>
        <v>251.3785</v>
      </c>
      <c r="AC193">
        <f>ROUND((ES193),6)</f>
        <v>0</v>
      </c>
      <c r="AD193">
        <f>ROUND(((((ET193*1.15))-((EU193*1.15)))+AE193),6)</f>
        <v>0</v>
      </c>
      <c r="AE193">
        <f t="shared" si="200"/>
        <v>0</v>
      </c>
      <c r="AF193">
        <f t="shared" si="200"/>
        <v>251.3785</v>
      </c>
      <c r="AG193">
        <f>ROUND((AP193),6)</f>
        <v>0</v>
      </c>
      <c r="AH193">
        <f t="shared" si="201"/>
        <v>27.715</v>
      </c>
      <c r="AI193">
        <f t="shared" si="201"/>
        <v>0</v>
      </c>
      <c r="AJ193">
        <f>ROUND((AS193),6)</f>
        <v>0</v>
      </c>
      <c r="AK193">
        <v>218.59</v>
      </c>
      <c r="AL193">
        <v>0</v>
      </c>
      <c r="AM193">
        <v>0</v>
      </c>
      <c r="AN193">
        <v>0</v>
      </c>
      <c r="AO193">
        <v>218.59</v>
      </c>
      <c r="AP193">
        <v>0</v>
      </c>
      <c r="AQ193">
        <v>24.1</v>
      </c>
      <c r="AR193">
        <v>0</v>
      </c>
      <c r="AS193">
        <v>0</v>
      </c>
      <c r="AT193">
        <v>85</v>
      </c>
      <c r="AU193">
        <v>65</v>
      </c>
      <c r="AV193">
        <v>1</v>
      </c>
      <c r="AW193">
        <v>1</v>
      </c>
      <c r="AZ193">
        <v>1</v>
      </c>
      <c r="BA193">
        <v>1</v>
      </c>
      <c r="BB193">
        <v>1</v>
      </c>
      <c r="BC193">
        <v>1</v>
      </c>
      <c r="BD193" t="s">
        <v>6</v>
      </c>
      <c r="BE193" t="s">
        <v>6</v>
      </c>
      <c r="BF193" t="s">
        <v>6</v>
      </c>
      <c r="BG193" t="s">
        <v>6</v>
      </c>
      <c r="BH193">
        <v>0</v>
      </c>
      <c r="BI193">
        <v>1</v>
      </c>
      <c r="BJ193" t="s">
        <v>347</v>
      </c>
      <c r="BM193">
        <v>67001</v>
      </c>
      <c r="BN193">
        <v>0</v>
      </c>
      <c r="BO193" t="s">
        <v>6</v>
      </c>
      <c r="BP193">
        <v>0</v>
      </c>
      <c r="BQ193">
        <v>6</v>
      </c>
      <c r="BR193">
        <v>0</v>
      </c>
      <c r="BS193">
        <v>1</v>
      </c>
      <c r="BT193">
        <v>1</v>
      </c>
      <c r="BU193">
        <v>1</v>
      </c>
      <c r="BV193">
        <v>1</v>
      </c>
      <c r="BW193">
        <v>1</v>
      </c>
      <c r="BX193">
        <v>1</v>
      </c>
      <c r="BY193" t="s">
        <v>6</v>
      </c>
      <c r="BZ193">
        <v>85</v>
      </c>
      <c r="CA193">
        <v>65</v>
      </c>
      <c r="CF193">
        <v>0</v>
      </c>
      <c r="CG193">
        <v>0</v>
      </c>
      <c r="CM193">
        <v>0</v>
      </c>
      <c r="CN193" t="s">
        <v>703</v>
      </c>
      <c r="CO193">
        <v>0</v>
      </c>
      <c r="CP193">
        <f>(P193+Q193+S193)</f>
        <v>5.03</v>
      </c>
      <c r="CQ193">
        <f>AC193*BC193</f>
        <v>0</v>
      </c>
      <c r="CR193">
        <f>AD193*BB193</f>
        <v>0</v>
      </c>
      <c r="CS193">
        <f>AE193*BS193</f>
        <v>0</v>
      </c>
      <c r="CT193">
        <f>AF193*BA193</f>
        <v>251.3785</v>
      </c>
      <c r="CU193">
        <f t="shared" si="202"/>
        <v>0</v>
      </c>
      <c r="CV193">
        <f t="shared" si="202"/>
        <v>27.715</v>
      </c>
      <c r="CW193">
        <f t="shared" si="202"/>
        <v>0</v>
      </c>
      <c r="CX193">
        <f t="shared" si="202"/>
        <v>0</v>
      </c>
      <c r="CY193">
        <f>(((S193+R193)*AT193)/100)</f>
        <v>4.2755000000000001</v>
      </c>
      <c r="CZ193">
        <f>(((S193+R193)*AU193)/100)</f>
        <v>3.2694999999999999</v>
      </c>
      <c r="DC193" t="s">
        <v>6</v>
      </c>
      <c r="DD193" t="s">
        <v>6</v>
      </c>
      <c r="DE193" t="s">
        <v>22</v>
      </c>
      <c r="DF193" t="s">
        <v>22</v>
      </c>
      <c r="DG193" t="s">
        <v>22</v>
      </c>
      <c r="DH193" t="s">
        <v>6</v>
      </c>
      <c r="DI193" t="s">
        <v>22</v>
      </c>
      <c r="DJ193" t="s">
        <v>22</v>
      </c>
      <c r="DK193" t="s">
        <v>6</v>
      </c>
      <c r="DL193" t="s">
        <v>6</v>
      </c>
      <c r="DM193" t="s">
        <v>6</v>
      </c>
      <c r="DN193">
        <v>0</v>
      </c>
      <c r="DO193">
        <v>0</v>
      </c>
      <c r="DP193">
        <v>1</v>
      </c>
      <c r="DQ193">
        <v>1</v>
      </c>
      <c r="DU193">
        <v>1013</v>
      </c>
      <c r="DV193" t="s">
        <v>42</v>
      </c>
      <c r="DW193" t="s">
        <v>42</v>
      </c>
      <c r="DX193">
        <v>1</v>
      </c>
      <c r="EE193">
        <v>27029148</v>
      </c>
      <c r="EF193">
        <v>6</v>
      </c>
      <c r="EG193" t="s">
        <v>23</v>
      </c>
      <c r="EH193">
        <v>0</v>
      </c>
      <c r="EI193" t="s">
        <v>6</v>
      </c>
      <c r="EJ193">
        <v>1</v>
      </c>
      <c r="EK193">
        <v>67001</v>
      </c>
      <c r="EL193" t="s">
        <v>338</v>
      </c>
      <c r="EM193" t="s">
        <v>343</v>
      </c>
      <c r="EO193" t="s">
        <v>26</v>
      </c>
      <c r="EQ193">
        <v>0</v>
      </c>
      <c r="ER193">
        <v>218.59</v>
      </c>
      <c r="ES193">
        <v>0</v>
      </c>
      <c r="ET193">
        <v>0</v>
      </c>
      <c r="EU193">
        <v>0</v>
      </c>
      <c r="EV193">
        <v>218.59</v>
      </c>
      <c r="EW193">
        <v>24.1</v>
      </c>
      <c r="EX193">
        <v>0</v>
      </c>
      <c r="EY193">
        <v>0</v>
      </c>
      <c r="FQ193">
        <v>0</v>
      </c>
      <c r="FR193">
        <f>ROUND(IF(AND(BH193=3,BI193=3),P193,0),2)</f>
        <v>0</v>
      </c>
      <c r="FS193">
        <v>0</v>
      </c>
      <c r="FX193">
        <v>85</v>
      </c>
      <c r="FY193">
        <v>65</v>
      </c>
      <c r="GA193" t="s">
        <v>6</v>
      </c>
      <c r="GD193">
        <v>0</v>
      </c>
      <c r="GF193">
        <v>720394808</v>
      </c>
      <c r="GG193">
        <v>1</v>
      </c>
      <c r="GH193">
        <v>1</v>
      </c>
      <c r="GI193">
        <v>-2</v>
      </c>
      <c r="GJ193">
        <v>0</v>
      </c>
      <c r="GK193">
        <f>ROUND(R193*(S12)/100,2)</f>
        <v>0</v>
      </c>
      <c r="GL193">
        <f>ROUND(IF(AND(BH193=3,BI193=3,FS193&lt;&gt;0),P193,0),2)</f>
        <v>0</v>
      </c>
      <c r="GM193">
        <f>ROUND(O193+X193+Y193+GK193,2)+GX193</f>
        <v>12.58</v>
      </c>
      <c r="GN193">
        <f>IF(OR(BI193=0,BI193=1),ROUND(O193+X193+Y193+GK193,2),0)</f>
        <v>12.58</v>
      </c>
      <c r="GO193">
        <f>IF(BI193=2,ROUND(O193+X193+Y193+GK193,2),0)</f>
        <v>0</v>
      </c>
      <c r="GP193">
        <f>IF(BI193=4,ROUND(O193+X193+Y193+GK193,2)+GX193,0)</f>
        <v>0</v>
      </c>
      <c r="GR193">
        <v>0</v>
      </c>
      <c r="GS193">
        <v>3</v>
      </c>
      <c r="GT193">
        <v>0</v>
      </c>
      <c r="GU193" t="s">
        <v>6</v>
      </c>
      <c r="GV193">
        <f>ROUND(GT193,6)</f>
        <v>0</v>
      </c>
      <c r="GW193">
        <v>1</v>
      </c>
      <c r="GX193">
        <f>ROUND(GV193*GW193*I193,2)</f>
        <v>0</v>
      </c>
      <c r="HA193">
        <v>0</v>
      </c>
      <c r="HB193">
        <v>0</v>
      </c>
      <c r="IK193">
        <v>0</v>
      </c>
    </row>
    <row r="195" spans="1:245" x14ac:dyDescent="0.2">
      <c r="A195" s="3">
        <v>51</v>
      </c>
      <c r="B195" s="3">
        <f>B186</f>
        <v>1</v>
      </c>
      <c r="C195" s="3">
        <f>A186</f>
        <v>5</v>
      </c>
      <c r="D195" s="3">
        <f>ROW(A186)</f>
        <v>186</v>
      </c>
      <c r="E195" s="3"/>
      <c r="F195" s="3" t="str">
        <f>IF(F186&lt;&gt;"",F186,"")</f>
        <v>Новый подраздел</v>
      </c>
      <c r="G195" s="3" t="str">
        <f>IF(G186&lt;&gt;"",G186,"")</f>
        <v>Электромонтажные работы</v>
      </c>
      <c r="H195" s="3">
        <v>0</v>
      </c>
      <c r="I195" s="3"/>
      <c r="J195" s="3"/>
      <c r="K195" s="3"/>
      <c r="L195" s="3"/>
      <c r="M195" s="3"/>
      <c r="N195" s="3"/>
      <c r="O195" s="3">
        <f t="shared" ref="O195:T195" si="203">ROUND(AB195,2)</f>
        <v>185.98</v>
      </c>
      <c r="P195" s="3">
        <f t="shared" si="203"/>
        <v>0</v>
      </c>
      <c r="Q195" s="3">
        <f t="shared" si="203"/>
        <v>0.28999999999999998</v>
      </c>
      <c r="R195" s="3">
        <f t="shared" si="203"/>
        <v>0.12</v>
      </c>
      <c r="S195" s="3">
        <f t="shared" si="203"/>
        <v>185.69</v>
      </c>
      <c r="T195" s="3">
        <f t="shared" si="203"/>
        <v>0</v>
      </c>
      <c r="U195" s="3">
        <f>AH195</f>
        <v>19.3338</v>
      </c>
      <c r="V195" s="3">
        <f>AI195</f>
        <v>9.1999999999999998E-3</v>
      </c>
      <c r="W195" s="3">
        <f>ROUND(AJ195,2)</f>
        <v>0</v>
      </c>
      <c r="X195" s="3">
        <f>ROUND(AK195,2)</f>
        <v>157.94</v>
      </c>
      <c r="Y195" s="3">
        <f>ROUND(AL195,2)</f>
        <v>120.78</v>
      </c>
      <c r="Z195" s="3"/>
      <c r="AA195" s="3"/>
      <c r="AB195" s="3">
        <f>ROUND(SUMIF(AA190:AA193,"=27703374",O190:O193),2)</f>
        <v>185.98</v>
      </c>
      <c r="AC195" s="3">
        <f>ROUND(SUMIF(AA190:AA193,"=27703374",P190:P193),2)</f>
        <v>0</v>
      </c>
      <c r="AD195" s="3">
        <f>ROUND(SUMIF(AA190:AA193,"=27703374",Q190:Q193),2)</f>
        <v>0.28999999999999998</v>
      </c>
      <c r="AE195" s="3">
        <f>ROUND(SUMIF(AA190:AA193,"=27703374",R190:R193),2)</f>
        <v>0.12</v>
      </c>
      <c r="AF195" s="3">
        <f>ROUND(SUMIF(AA190:AA193,"=27703374",S190:S193),2)</f>
        <v>185.69</v>
      </c>
      <c r="AG195" s="3">
        <f>ROUND(SUMIF(AA190:AA193,"=27703374",T190:T193),2)</f>
        <v>0</v>
      </c>
      <c r="AH195" s="3">
        <f>SUMIF(AA190:AA193,"=27703374",U190:U193)</f>
        <v>19.3338</v>
      </c>
      <c r="AI195" s="3">
        <f>SUMIF(AA190:AA193,"=27703374",V190:V193)</f>
        <v>9.1999999999999998E-3</v>
      </c>
      <c r="AJ195" s="3">
        <f>ROUND(SUMIF(AA190:AA193,"=27703374",W190:W193),2)</f>
        <v>0</v>
      </c>
      <c r="AK195" s="3">
        <f>ROUND(SUMIF(AA190:AA193,"=27703374",X190:X193),2)</f>
        <v>157.94</v>
      </c>
      <c r="AL195" s="3">
        <f>ROUND(SUMIF(AA190:AA193,"=27703374",Y190:Y193),2)</f>
        <v>120.78</v>
      </c>
      <c r="AM195" s="3"/>
      <c r="AN195" s="3"/>
      <c r="AO195" s="3">
        <f t="shared" ref="AO195:BC195" si="204">ROUND(BX195,2)</f>
        <v>0</v>
      </c>
      <c r="AP195" s="3">
        <f t="shared" si="204"/>
        <v>0</v>
      </c>
      <c r="AQ195" s="3">
        <f t="shared" si="204"/>
        <v>0</v>
      </c>
      <c r="AR195" s="3">
        <f t="shared" si="204"/>
        <v>464.7</v>
      </c>
      <c r="AS195" s="3">
        <f t="shared" si="204"/>
        <v>464.7</v>
      </c>
      <c r="AT195" s="3">
        <f t="shared" si="204"/>
        <v>0</v>
      </c>
      <c r="AU195" s="3">
        <f t="shared" si="204"/>
        <v>0</v>
      </c>
      <c r="AV195" s="3">
        <f t="shared" si="204"/>
        <v>0</v>
      </c>
      <c r="AW195" s="3">
        <f t="shared" si="204"/>
        <v>0</v>
      </c>
      <c r="AX195" s="3">
        <f t="shared" si="204"/>
        <v>0</v>
      </c>
      <c r="AY195" s="3">
        <f t="shared" si="204"/>
        <v>0</v>
      </c>
      <c r="AZ195" s="3">
        <f t="shared" si="204"/>
        <v>0</v>
      </c>
      <c r="BA195" s="3">
        <f t="shared" si="204"/>
        <v>0</v>
      </c>
      <c r="BB195" s="3">
        <f t="shared" si="204"/>
        <v>0</v>
      </c>
      <c r="BC195" s="3">
        <f t="shared" si="204"/>
        <v>0</v>
      </c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>
        <f>ROUND(SUMIF(AA190:AA193,"=27703374",FQ190:FQ193),2)</f>
        <v>0</v>
      </c>
      <c r="BY195" s="3">
        <f>ROUND(SUMIF(AA190:AA193,"=27703374",FR190:FR193),2)</f>
        <v>0</v>
      </c>
      <c r="BZ195" s="3">
        <f>ROUND(SUMIF(AA190:AA193,"=27703374",GL190:GL193),2)</f>
        <v>0</v>
      </c>
      <c r="CA195" s="3">
        <f>ROUND(SUMIF(AA190:AA193,"=27703374",GM190:GM193),2)</f>
        <v>464.7</v>
      </c>
      <c r="CB195" s="3">
        <f>ROUND(SUMIF(AA190:AA193,"=27703374",GN190:GN193),2)</f>
        <v>464.7</v>
      </c>
      <c r="CC195" s="3">
        <f>ROUND(SUMIF(AA190:AA193,"=27703374",GO190:GO193),2)</f>
        <v>0</v>
      </c>
      <c r="CD195" s="3">
        <f>ROUND(SUMIF(AA190:AA193,"=27703374",GP190:GP193),2)</f>
        <v>0</v>
      </c>
      <c r="CE195" s="3">
        <f>AC195-BX195</f>
        <v>0</v>
      </c>
      <c r="CF195" s="3">
        <f>AC195-BY195</f>
        <v>0</v>
      </c>
      <c r="CG195" s="3">
        <f>BX195-BZ195</f>
        <v>0</v>
      </c>
      <c r="CH195" s="3">
        <f>AC195-BX195-BY195+BZ195</f>
        <v>0</v>
      </c>
      <c r="CI195" s="3">
        <f>BY195-BZ195</f>
        <v>0</v>
      </c>
      <c r="CJ195" s="3">
        <f>ROUND(SUMIF(AA190:AA193,"=27703374",GX190:GX193),2)</f>
        <v>0</v>
      </c>
      <c r="CK195" s="3">
        <f>ROUND(SUMIF(AA190:AA193,"=27703374",GY190:GY193),2)</f>
        <v>0</v>
      </c>
      <c r="CL195" s="3">
        <f>ROUND(SUMIF(AA190:AA193,"=27703374",GZ190:GZ193),2)</f>
        <v>0</v>
      </c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4">
        <f t="shared" ref="DG195:DL195" si="205">ROUND(DT195,2)</f>
        <v>185.98</v>
      </c>
      <c r="DH195" s="4">
        <f t="shared" si="205"/>
        <v>0</v>
      </c>
      <c r="DI195" s="4">
        <f t="shared" si="205"/>
        <v>0.28999999999999998</v>
      </c>
      <c r="DJ195" s="4">
        <f t="shared" si="205"/>
        <v>0.12</v>
      </c>
      <c r="DK195" s="4">
        <f t="shared" si="205"/>
        <v>185.69</v>
      </c>
      <c r="DL195" s="4">
        <f t="shared" si="205"/>
        <v>0</v>
      </c>
      <c r="DM195" s="4">
        <f>DZ195</f>
        <v>19.3338</v>
      </c>
      <c r="DN195" s="4">
        <f>EA195</f>
        <v>9.1999999999999998E-3</v>
      </c>
      <c r="DO195" s="4">
        <f>ROUND(EB195,2)</f>
        <v>0</v>
      </c>
      <c r="DP195" s="4">
        <f>ROUND(EC195,2)</f>
        <v>157.94</v>
      </c>
      <c r="DQ195" s="4">
        <f>ROUND(ED195,2)</f>
        <v>120.78</v>
      </c>
      <c r="DR195" s="4"/>
      <c r="DS195" s="4"/>
      <c r="DT195" s="4">
        <f>ROUND(SUMIF(AA190:AA193,"=27703388",O190:O193),2)</f>
        <v>185.98</v>
      </c>
      <c r="DU195" s="4">
        <f>ROUND(SUMIF(AA190:AA193,"=27703388",P190:P193),2)</f>
        <v>0</v>
      </c>
      <c r="DV195" s="4">
        <f>ROUND(SUMIF(AA190:AA193,"=27703388",Q190:Q193),2)</f>
        <v>0.28999999999999998</v>
      </c>
      <c r="DW195" s="4">
        <f>ROUND(SUMIF(AA190:AA193,"=27703388",R190:R193),2)</f>
        <v>0.12</v>
      </c>
      <c r="DX195" s="4">
        <f>ROUND(SUMIF(AA190:AA193,"=27703388",S190:S193),2)</f>
        <v>185.69</v>
      </c>
      <c r="DY195" s="4">
        <f>ROUND(SUMIF(AA190:AA193,"=27703388",T190:T193),2)</f>
        <v>0</v>
      </c>
      <c r="DZ195" s="4">
        <f>SUMIF(AA190:AA193,"=27703388",U190:U193)</f>
        <v>19.3338</v>
      </c>
      <c r="EA195" s="4">
        <f>SUMIF(AA190:AA193,"=27703388",V190:V193)</f>
        <v>9.1999999999999998E-3</v>
      </c>
      <c r="EB195" s="4">
        <f>ROUND(SUMIF(AA190:AA193,"=27703388",W190:W193),2)</f>
        <v>0</v>
      </c>
      <c r="EC195" s="4">
        <f>ROUND(SUMIF(AA190:AA193,"=27703388",X190:X193),2)</f>
        <v>157.94</v>
      </c>
      <c r="ED195" s="4">
        <f>ROUND(SUMIF(AA190:AA193,"=27703388",Y190:Y193),2)</f>
        <v>120.78</v>
      </c>
      <c r="EE195" s="4"/>
      <c r="EF195" s="4"/>
      <c r="EG195" s="4">
        <f t="shared" ref="EG195:EU195" si="206">ROUND(FP195,2)</f>
        <v>0</v>
      </c>
      <c r="EH195" s="4">
        <f t="shared" si="206"/>
        <v>0</v>
      </c>
      <c r="EI195" s="4">
        <f t="shared" si="206"/>
        <v>0</v>
      </c>
      <c r="EJ195" s="4">
        <f t="shared" si="206"/>
        <v>464.7</v>
      </c>
      <c r="EK195" s="4">
        <f t="shared" si="206"/>
        <v>464.7</v>
      </c>
      <c r="EL195" s="4">
        <f t="shared" si="206"/>
        <v>0</v>
      </c>
      <c r="EM195" s="4">
        <f t="shared" si="206"/>
        <v>0</v>
      </c>
      <c r="EN195" s="4">
        <f t="shared" si="206"/>
        <v>0</v>
      </c>
      <c r="EO195" s="4">
        <f t="shared" si="206"/>
        <v>0</v>
      </c>
      <c r="EP195" s="4">
        <f t="shared" si="206"/>
        <v>0</v>
      </c>
      <c r="EQ195" s="4">
        <f t="shared" si="206"/>
        <v>0</v>
      </c>
      <c r="ER195" s="4">
        <f t="shared" si="206"/>
        <v>0</v>
      </c>
      <c r="ES195" s="4">
        <f t="shared" si="206"/>
        <v>0</v>
      </c>
      <c r="ET195" s="4">
        <f t="shared" si="206"/>
        <v>0</v>
      </c>
      <c r="EU195" s="4">
        <f t="shared" si="206"/>
        <v>0</v>
      </c>
      <c r="EV195" s="4"/>
      <c r="EW195" s="4"/>
      <c r="EX195" s="4"/>
      <c r="EY195" s="4"/>
      <c r="EZ195" s="4"/>
      <c r="FA195" s="4"/>
      <c r="FB195" s="4"/>
      <c r="FC195" s="4"/>
      <c r="FD195" s="4"/>
      <c r="FE195" s="4"/>
      <c r="FF195" s="4"/>
      <c r="FG195" s="4"/>
      <c r="FH195" s="4"/>
      <c r="FI195" s="4"/>
      <c r="FJ195" s="4"/>
      <c r="FK195" s="4"/>
      <c r="FL195" s="4"/>
      <c r="FM195" s="4"/>
      <c r="FN195" s="4"/>
      <c r="FO195" s="4"/>
      <c r="FP195" s="4">
        <f>ROUND(SUMIF(AA190:AA193,"=27703388",FQ190:FQ193),2)</f>
        <v>0</v>
      </c>
      <c r="FQ195" s="4">
        <f>ROUND(SUMIF(AA190:AA193,"=27703388",FR190:FR193),2)</f>
        <v>0</v>
      </c>
      <c r="FR195" s="4">
        <f>ROUND(SUMIF(AA190:AA193,"=27703388",GL190:GL193),2)</f>
        <v>0</v>
      </c>
      <c r="FS195" s="4">
        <f>ROUND(SUMIF(AA190:AA193,"=27703388",GM190:GM193),2)</f>
        <v>464.7</v>
      </c>
      <c r="FT195" s="4">
        <f>ROUND(SUMIF(AA190:AA193,"=27703388",GN190:GN193),2)</f>
        <v>464.7</v>
      </c>
      <c r="FU195" s="4">
        <f>ROUND(SUMIF(AA190:AA193,"=27703388",GO190:GO193),2)</f>
        <v>0</v>
      </c>
      <c r="FV195" s="4">
        <f>ROUND(SUMIF(AA190:AA193,"=27703388",GP190:GP193),2)</f>
        <v>0</v>
      </c>
      <c r="FW195" s="4">
        <f>DU195-FP195</f>
        <v>0</v>
      </c>
      <c r="FX195" s="4">
        <f>DU195-FQ195</f>
        <v>0</v>
      </c>
      <c r="FY195" s="4">
        <f>FP195-FR195</f>
        <v>0</v>
      </c>
      <c r="FZ195" s="4">
        <f>DU195-FP195-FQ195+FR195</f>
        <v>0</v>
      </c>
      <c r="GA195" s="4">
        <f>FQ195-FR195</f>
        <v>0</v>
      </c>
      <c r="GB195" s="4">
        <f>ROUND(SUMIF(AA190:AA193,"=27703388",GX190:GX193),2)</f>
        <v>0</v>
      </c>
      <c r="GC195" s="4">
        <f>ROUND(SUMIF(AA190:AA193,"=27703388",GY190:GY193),2)</f>
        <v>0</v>
      </c>
      <c r="GD195" s="4">
        <f>ROUND(SUMIF(AA190:AA193,"=27703388",GZ190:GZ193),2)</f>
        <v>0</v>
      </c>
      <c r="GE195" s="4"/>
      <c r="GF195" s="4"/>
      <c r="GG195" s="4"/>
      <c r="GH195" s="4"/>
      <c r="GI195" s="4"/>
      <c r="GJ195" s="4"/>
      <c r="GK195" s="4"/>
      <c r="GL195" s="4"/>
      <c r="GM195" s="4"/>
      <c r="GN195" s="4"/>
      <c r="GO195" s="4"/>
      <c r="GP195" s="4"/>
      <c r="GQ195" s="4"/>
      <c r="GR195" s="4"/>
      <c r="GS195" s="4"/>
      <c r="GT195" s="4"/>
      <c r="GU195" s="4"/>
      <c r="GV195" s="4"/>
      <c r="GW195" s="4"/>
      <c r="GX195" s="4">
        <v>0</v>
      </c>
    </row>
    <row r="197" spans="1:245" x14ac:dyDescent="0.2">
      <c r="A197" s="5">
        <v>50</v>
      </c>
      <c r="B197" s="5">
        <v>0</v>
      </c>
      <c r="C197" s="5">
        <v>0</v>
      </c>
      <c r="D197" s="5">
        <v>1</v>
      </c>
      <c r="E197" s="5">
        <v>201</v>
      </c>
      <c r="F197" s="5">
        <f>ROUND(Source!O195,O197)</f>
        <v>185.98</v>
      </c>
      <c r="G197" s="5" t="s">
        <v>286</v>
      </c>
      <c r="H197" s="5" t="s">
        <v>287</v>
      </c>
      <c r="I197" s="5"/>
      <c r="J197" s="5"/>
      <c r="K197" s="5">
        <v>201</v>
      </c>
      <c r="L197" s="5">
        <v>1</v>
      </c>
      <c r="M197" s="5">
        <v>3</v>
      </c>
      <c r="N197" s="5" t="s">
        <v>6</v>
      </c>
      <c r="O197" s="5">
        <v>2</v>
      </c>
      <c r="P197" s="5">
        <f>ROUND(Source!DG195,O197)</f>
        <v>185.98</v>
      </c>
      <c r="Q197" s="5"/>
      <c r="R197" s="5"/>
      <c r="S197" s="5"/>
      <c r="T197" s="5"/>
      <c r="U197" s="5"/>
      <c r="V197" s="5"/>
      <c r="W197" s="5"/>
    </row>
    <row r="198" spans="1:245" x14ac:dyDescent="0.2">
      <c r="A198" s="5">
        <v>50</v>
      </c>
      <c r="B198" s="5">
        <v>0</v>
      </c>
      <c r="C198" s="5">
        <v>0</v>
      </c>
      <c r="D198" s="5">
        <v>1</v>
      </c>
      <c r="E198" s="5">
        <v>202</v>
      </c>
      <c r="F198" s="5">
        <f>ROUND(Source!P195,O198)</f>
        <v>0</v>
      </c>
      <c r="G198" s="5" t="s">
        <v>288</v>
      </c>
      <c r="H198" s="5" t="s">
        <v>289</v>
      </c>
      <c r="I198" s="5"/>
      <c r="J198" s="5"/>
      <c r="K198" s="5">
        <v>202</v>
      </c>
      <c r="L198" s="5">
        <v>2</v>
      </c>
      <c r="M198" s="5">
        <v>3</v>
      </c>
      <c r="N198" s="5" t="s">
        <v>6</v>
      </c>
      <c r="O198" s="5">
        <v>2</v>
      </c>
      <c r="P198" s="5">
        <f>ROUND(Source!DH195,O198)</f>
        <v>0</v>
      </c>
      <c r="Q198" s="5"/>
      <c r="R198" s="5"/>
      <c r="S198" s="5"/>
      <c r="T198" s="5"/>
      <c r="U198" s="5"/>
      <c r="V198" s="5"/>
      <c r="W198" s="5"/>
    </row>
    <row r="199" spans="1:245" x14ac:dyDescent="0.2">
      <c r="A199" s="5">
        <v>50</v>
      </c>
      <c r="B199" s="5">
        <v>0</v>
      </c>
      <c r="C199" s="5">
        <v>0</v>
      </c>
      <c r="D199" s="5">
        <v>1</v>
      </c>
      <c r="E199" s="5">
        <v>222</v>
      </c>
      <c r="F199" s="5">
        <f>ROUND(Source!AO195,O199)</f>
        <v>0</v>
      </c>
      <c r="G199" s="5" t="s">
        <v>290</v>
      </c>
      <c r="H199" s="5" t="s">
        <v>291</v>
      </c>
      <c r="I199" s="5"/>
      <c r="J199" s="5"/>
      <c r="K199" s="5">
        <v>222</v>
      </c>
      <c r="L199" s="5">
        <v>3</v>
      </c>
      <c r="M199" s="5">
        <v>3</v>
      </c>
      <c r="N199" s="5" t="s">
        <v>6</v>
      </c>
      <c r="O199" s="5">
        <v>2</v>
      </c>
      <c r="P199" s="5">
        <f>ROUND(Source!EG195,O199)</f>
        <v>0</v>
      </c>
      <c r="Q199" s="5"/>
      <c r="R199" s="5"/>
      <c r="S199" s="5"/>
      <c r="T199" s="5"/>
      <c r="U199" s="5"/>
      <c r="V199" s="5"/>
      <c r="W199" s="5"/>
    </row>
    <row r="200" spans="1:245" x14ac:dyDescent="0.2">
      <c r="A200" s="5">
        <v>50</v>
      </c>
      <c r="B200" s="5">
        <v>0</v>
      </c>
      <c r="C200" s="5">
        <v>0</v>
      </c>
      <c r="D200" s="5">
        <v>1</v>
      </c>
      <c r="E200" s="5">
        <v>225</v>
      </c>
      <c r="F200" s="5">
        <f>ROUND(Source!AV195,O200)</f>
        <v>0</v>
      </c>
      <c r="G200" s="5" t="s">
        <v>292</v>
      </c>
      <c r="H200" s="5" t="s">
        <v>293</v>
      </c>
      <c r="I200" s="5"/>
      <c r="J200" s="5"/>
      <c r="K200" s="5">
        <v>225</v>
      </c>
      <c r="L200" s="5">
        <v>4</v>
      </c>
      <c r="M200" s="5">
        <v>3</v>
      </c>
      <c r="N200" s="5" t="s">
        <v>6</v>
      </c>
      <c r="O200" s="5">
        <v>2</v>
      </c>
      <c r="P200" s="5">
        <f>ROUND(Source!EN195,O200)</f>
        <v>0</v>
      </c>
      <c r="Q200" s="5"/>
      <c r="R200" s="5"/>
      <c r="S200" s="5"/>
      <c r="T200" s="5"/>
      <c r="U200" s="5"/>
      <c r="V200" s="5"/>
      <c r="W200" s="5"/>
    </row>
    <row r="201" spans="1:245" x14ac:dyDescent="0.2">
      <c r="A201" s="5">
        <v>50</v>
      </c>
      <c r="B201" s="5">
        <v>0</v>
      </c>
      <c r="C201" s="5">
        <v>0</v>
      </c>
      <c r="D201" s="5">
        <v>1</v>
      </c>
      <c r="E201" s="5">
        <v>226</v>
      </c>
      <c r="F201" s="5">
        <f>ROUND(Source!AW195,O201)</f>
        <v>0</v>
      </c>
      <c r="G201" s="5" t="s">
        <v>294</v>
      </c>
      <c r="H201" s="5" t="s">
        <v>295</v>
      </c>
      <c r="I201" s="5"/>
      <c r="J201" s="5"/>
      <c r="K201" s="5">
        <v>226</v>
      </c>
      <c r="L201" s="5">
        <v>5</v>
      </c>
      <c r="M201" s="5">
        <v>3</v>
      </c>
      <c r="N201" s="5" t="s">
        <v>6</v>
      </c>
      <c r="O201" s="5">
        <v>2</v>
      </c>
      <c r="P201" s="5">
        <f>ROUND(Source!EO195,O201)</f>
        <v>0</v>
      </c>
      <c r="Q201" s="5"/>
      <c r="R201" s="5"/>
      <c r="S201" s="5"/>
      <c r="T201" s="5"/>
      <c r="U201" s="5"/>
      <c r="V201" s="5"/>
      <c r="W201" s="5"/>
    </row>
    <row r="202" spans="1:245" x14ac:dyDescent="0.2">
      <c r="A202" s="5">
        <v>50</v>
      </c>
      <c r="B202" s="5">
        <v>0</v>
      </c>
      <c r="C202" s="5">
        <v>0</v>
      </c>
      <c r="D202" s="5">
        <v>1</v>
      </c>
      <c r="E202" s="5">
        <v>227</v>
      </c>
      <c r="F202" s="5">
        <f>ROUND(Source!AX195,O202)</f>
        <v>0</v>
      </c>
      <c r="G202" s="5" t="s">
        <v>296</v>
      </c>
      <c r="H202" s="5" t="s">
        <v>297</v>
      </c>
      <c r="I202" s="5"/>
      <c r="J202" s="5"/>
      <c r="K202" s="5">
        <v>227</v>
      </c>
      <c r="L202" s="5">
        <v>6</v>
      </c>
      <c r="M202" s="5">
        <v>3</v>
      </c>
      <c r="N202" s="5" t="s">
        <v>6</v>
      </c>
      <c r="O202" s="5">
        <v>2</v>
      </c>
      <c r="P202" s="5">
        <f>ROUND(Source!EP195,O202)</f>
        <v>0</v>
      </c>
      <c r="Q202" s="5"/>
      <c r="R202" s="5"/>
      <c r="S202" s="5"/>
      <c r="T202" s="5"/>
      <c r="U202" s="5"/>
      <c r="V202" s="5"/>
      <c r="W202" s="5"/>
    </row>
    <row r="203" spans="1:245" x14ac:dyDescent="0.2">
      <c r="A203" s="5">
        <v>50</v>
      </c>
      <c r="B203" s="5">
        <v>0</v>
      </c>
      <c r="C203" s="5">
        <v>0</v>
      </c>
      <c r="D203" s="5">
        <v>1</v>
      </c>
      <c r="E203" s="5">
        <v>228</v>
      </c>
      <c r="F203" s="5">
        <f>ROUND(Source!AY195,O203)</f>
        <v>0</v>
      </c>
      <c r="G203" s="5" t="s">
        <v>298</v>
      </c>
      <c r="H203" s="5" t="s">
        <v>299</v>
      </c>
      <c r="I203" s="5"/>
      <c r="J203" s="5"/>
      <c r="K203" s="5">
        <v>228</v>
      </c>
      <c r="L203" s="5">
        <v>7</v>
      </c>
      <c r="M203" s="5">
        <v>3</v>
      </c>
      <c r="N203" s="5" t="s">
        <v>6</v>
      </c>
      <c r="O203" s="5">
        <v>2</v>
      </c>
      <c r="P203" s="5">
        <f>ROUND(Source!EQ195,O203)</f>
        <v>0</v>
      </c>
      <c r="Q203" s="5"/>
      <c r="R203" s="5"/>
      <c r="S203" s="5"/>
      <c r="T203" s="5"/>
      <c r="U203" s="5"/>
      <c r="V203" s="5"/>
      <c r="W203" s="5"/>
    </row>
    <row r="204" spans="1:245" x14ac:dyDescent="0.2">
      <c r="A204" s="5">
        <v>50</v>
      </c>
      <c r="B204" s="5">
        <v>0</v>
      </c>
      <c r="C204" s="5">
        <v>0</v>
      </c>
      <c r="D204" s="5">
        <v>1</v>
      </c>
      <c r="E204" s="5">
        <v>216</v>
      </c>
      <c r="F204" s="5">
        <f>ROUND(Source!AP195,O204)</f>
        <v>0</v>
      </c>
      <c r="G204" s="5" t="s">
        <v>300</v>
      </c>
      <c r="H204" s="5" t="s">
        <v>301</v>
      </c>
      <c r="I204" s="5"/>
      <c r="J204" s="5"/>
      <c r="K204" s="5">
        <v>216</v>
      </c>
      <c r="L204" s="5">
        <v>8</v>
      </c>
      <c r="M204" s="5">
        <v>3</v>
      </c>
      <c r="N204" s="5" t="s">
        <v>6</v>
      </c>
      <c r="O204" s="5">
        <v>2</v>
      </c>
      <c r="P204" s="5">
        <f>ROUND(Source!EH195,O204)</f>
        <v>0</v>
      </c>
      <c r="Q204" s="5"/>
      <c r="R204" s="5"/>
      <c r="S204" s="5"/>
      <c r="T204" s="5"/>
      <c r="U204" s="5"/>
      <c r="V204" s="5"/>
      <c r="W204" s="5"/>
    </row>
    <row r="205" spans="1:245" x14ac:dyDescent="0.2">
      <c r="A205" s="5">
        <v>50</v>
      </c>
      <c r="B205" s="5">
        <v>0</v>
      </c>
      <c r="C205" s="5">
        <v>0</v>
      </c>
      <c r="D205" s="5">
        <v>1</v>
      </c>
      <c r="E205" s="5">
        <v>223</v>
      </c>
      <c r="F205" s="5">
        <f>ROUND(Source!AQ195,O205)</f>
        <v>0</v>
      </c>
      <c r="G205" s="5" t="s">
        <v>302</v>
      </c>
      <c r="H205" s="5" t="s">
        <v>303</v>
      </c>
      <c r="I205" s="5"/>
      <c r="J205" s="5"/>
      <c r="K205" s="5">
        <v>223</v>
      </c>
      <c r="L205" s="5">
        <v>9</v>
      </c>
      <c r="M205" s="5">
        <v>3</v>
      </c>
      <c r="N205" s="5" t="s">
        <v>6</v>
      </c>
      <c r="O205" s="5">
        <v>2</v>
      </c>
      <c r="P205" s="5">
        <f>ROUND(Source!EI195,O205)</f>
        <v>0</v>
      </c>
      <c r="Q205" s="5"/>
      <c r="R205" s="5"/>
      <c r="S205" s="5"/>
      <c r="T205" s="5"/>
      <c r="U205" s="5"/>
      <c r="V205" s="5"/>
      <c r="W205" s="5"/>
    </row>
    <row r="206" spans="1:245" x14ac:dyDescent="0.2">
      <c r="A206" s="5">
        <v>50</v>
      </c>
      <c r="B206" s="5">
        <v>0</v>
      </c>
      <c r="C206" s="5">
        <v>0</v>
      </c>
      <c r="D206" s="5">
        <v>1</v>
      </c>
      <c r="E206" s="5">
        <v>229</v>
      </c>
      <c r="F206" s="5">
        <f>ROUND(Source!AZ195,O206)</f>
        <v>0</v>
      </c>
      <c r="G206" s="5" t="s">
        <v>304</v>
      </c>
      <c r="H206" s="5" t="s">
        <v>305</v>
      </c>
      <c r="I206" s="5"/>
      <c r="J206" s="5"/>
      <c r="K206" s="5">
        <v>229</v>
      </c>
      <c r="L206" s="5">
        <v>10</v>
      </c>
      <c r="M206" s="5">
        <v>3</v>
      </c>
      <c r="N206" s="5" t="s">
        <v>6</v>
      </c>
      <c r="O206" s="5">
        <v>2</v>
      </c>
      <c r="P206" s="5">
        <f>ROUND(Source!ER195,O206)</f>
        <v>0</v>
      </c>
      <c r="Q206" s="5"/>
      <c r="R206" s="5"/>
      <c r="S206" s="5"/>
      <c r="T206" s="5"/>
      <c r="U206" s="5"/>
      <c r="V206" s="5"/>
      <c r="W206" s="5"/>
    </row>
    <row r="207" spans="1:245" x14ac:dyDescent="0.2">
      <c r="A207" s="5">
        <v>50</v>
      </c>
      <c r="B207" s="5">
        <v>0</v>
      </c>
      <c r="C207" s="5">
        <v>0</v>
      </c>
      <c r="D207" s="5">
        <v>1</v>
      </c>
      <c r="E207" s="5">
        <v>203</v>
      </c>
      <c r="F207" s="5">
        <f>ROUND(Source!Q195,O207)</f>
        <v>0.28999999999999998</v>
      </c>
      <c r="G207" s="5" t="s">
        <v>306</v>
      </c>
      <c r="H207" s="5" t="s">
        <v>307</v>
      </c>
      <c r="I207" s="5"/>
      <c r="J207" s="5"/>
      <c r="K207" s="5">
        <v>203</v>
      </c>
      <c r="L207" s="5">
        <v>11</v>
      </c>
      <c r="M207" s="5">
        <v>3</v>
      </c>
      <c r="N207" s="5" t="s">
        <v>6</v>
      </c>
      <c r="O207" s="5">
        <v>2</v>
      </c>
      <c r="P207" s="5">
        <f>ROUND(Source!DI195,O207)</f>
        <v>0.28999999999999998</v>
      </c>
      <c r="Q207" s="5"/>
      <c r="R207" s="5"/>
      <c r="S207" s="5"/>
      <c r="T207" s="5"/>
      <c r="U207" s="5"/>
      <c r="V207" s="5"/>
      <c r="W207" s="5"/>
    </row>
    <row r="208" spans="1:245" x14ac:dyDescent="0.2">
      <c r="A208" s="5">
        <v>50</v>
      </c>
      <c r="B208" s="5">
        <v>0</v>
      </c>
      <c r="C208" s="5">
        <v>0</v>
      </c>
      <c r="D208" s="5">
        <v>1</v>
      </c>
      <c r="E208" s="5">
        <v>231</v>
      </c>
      <c r="F208" s="5">
        <f>ROUND(Source!BB195,O208)</f>
        <v>0</v>
      </c>
      <c r="G208" s="5" t="s">
        <v>308</v>
      </c>
      <c r="H208" s="5" t="s">
        <v>309</v>
      </c>
      <c r="I208" s="5"/>
      <c r="J208" s="5"/>
      <c r="K208" s="5">
        <v>231</v>
      </c>
      <c r="L208" s="5">
        <v>12</v>
      </c>
      <c r="M208" s="5">
        <v>3</v>
      </c>
      <c r="N208" s="5" t="s">
        <v>6</v>
      </c>
      <c r="O208" s="5">
        <v>2</v>
      </c>
      <c r="P208" s="5">
        <f>ROUND(Source!ET195,O208)</f>
        <v>0</v>
      </c>
      <c r="Q208" s="5"/>
      <c r="R208" s="5"/>
      <c r="S208" s="5"/>
      <c r="T208" s="5"/>
      <c r="U208" s="5"/>
      <c r="V208" s="5"/>
      <c r="W208" s="5"/>
    </row>
    <row r="209" spans="1:206" x14ac:dyDescent="0.2">
      <c r="A209" s="5">
        <v>50</v>
      </c>
      <c r="B209" s="5">
        <v>0</v>
      </c>
      <c r="C209" s="5">
        <v>0</v>
      </c>
      <c r="D209" s="5">
        <v>1</v>
      </c>
      <c r="E209" s="5">
        <v>204</v>
      </c>
      <c r="F209" s="5">
        <f>ROUND(Source!R195,O209)</f>
        <v>0.12</v>
      </c>
      <c r="G209" s="5" t="s">
        <v>310</v>
      </c>
      <c r="H209" s="5" t="s">
        <v>311</v>
      </c>
      <c r="I209" s="5"/>
      <c r="J209" s="5"/>
      <c r="K209" s="5">
        <v>204</v>
      </c>
      <c r="L209" s="5">
        <v>13</v>
      </c>
      <c r="M209" s="5">
        <v>3</v>
      </c>
      <c r="N209" s="5" t="s">
        <v>6</v>
      </c>
      <c r="O209" s="5">
        <v>2</v>
      </c>
      <c r="P209" s="5">
        <f>ROUND(Source!DJ195,O209)</f>
        <v>0.12</v>
      </c>
      <c r="Q209" s="5"/>
      <c r="R209" s="5"/>
      <c r="S209" s="5"/>
      <c r="T209" s="5"/>
      <c r="U209" s="5"/>
      <c r="V209" s="5"/>
      <c r="W209" s="5"/>
    </row>
    <row r="210" spans="1:206" x14ac:dyDescent="0.2">
      <c r="A210" s="5">
        <v>50</v>
      </c>
      <c r="B210" s="5">
        <v>0</v>
      </c>
      <c r="C210" s="5">
        <v>0</v>
      </c>
      <c r="D210" s="5">
        <v>1</v>
      </c>
      <c r="E210" s="5">
        <v>205</v>
      </c>
      <c r="F210" s="5">
        <f>ROUND(Source!S195,O210)</f>
        <v>185.69</v>
      </c>
      <c r="G210" s="5" t="s">
        <v>312</v>
      </c>
      <c r="H210" s="5" t="s">
        <v>313</v>
      </c>
      <c r="I210" s="5"/>
      <c r="J210" s="5"/>
      <c r="K210" s="5">
        <v>205</v>
      </c>
      <c r="L210" s="5">
        <v>14</v>
      </c>
      <c r="M210" s="5">
        <v>3</v>
      </c>
      <c r="N210" s="5" t="s">
        <v>6</v>
      </c>
      <c r="O210" s="5">
        <v>2</v>
      </c>
      <c r="P210" s="5">
        <f>ROUND(Source!DK195,O210)</f>
        <v>185.69</v>
      </c>
      <c r="Q210" s="5"/>
      <c r="R210" s="5"/>
      <c r="S210" s="5"/>
      <c r="T210" s="5"/>
      <c r="U210" s="5"/>
      <c r="V210" s="5"/>
      <c r="W210" s="5"/>
    </row>
    <row r="211" spans="1:206" x14ac:dyDescent="0.2">
      <c r="A211" s="5">
        <v>50</v>
      </c>
      <c r="B211" s="5">
        <v>0</v>
      </c>
      <c r="C211" s="5">
        <v>0</v>
      </c>
      <c r="D211" s="5">
        <v>1</v>
      </c>
      <c r="E211" s="5">
        <v>232</v>
      </c>
      <c r="F211" s="5">
        <f>ROUND(Source!BC195,O211)</f>
        <v>0</v>
      </c>
      <c r="G211" s="5" t="s">
        <v>314</v>
      </c>
      <c r="H211" s="5" t="s">
        <v>315</v>
      </c>
      <c r="I211" s="5"/>
      <c r="J211" s="5"/>
      <c r="K211" s="5">
        <v>232</v>
      </c>
      <c r="L211" s="5">
        <v>15</v>
      </c>
      <c r="M211" s="5">
        <v>3</v>
      </c>
      <c r="N211" s="5" t="s">
        <v>6</v>
      </c>
      <c r="O211" s="5">
        <v>2</v>
      </c>
      <c r="P211" s="5">
        <f>ROUND(Source!EU195,O211)</f>
        <v>0</v>
      </c>
      <c r="Q211" s="5"/>
      <c r="R211" s="5"/>
      <c r="S211" s="5"/>
      <c r="T211" s="5"/>
      <c r="U211" s="5"/>
      <c r="V211" s="5"/>
      <c r="W211" s="5"/>
    </row>
    <row r="212" spans="1:206" x14ac:dyDescent="0.2">
      <c r="A212" s="5">
        <v>50</v>
      </c>
      <c r="B212" s="5">
        <v>0</v>
      </c>
      <c r="C212" s="5">
        <v>0</v>
      </c>
      <c r="D212" s="5">
        <v>1</v>
      </c>
      <c r="E212" s="5">
        <v>214</v>
      </c>
      <c r="F212" s="5">
        <f>ROUND(Source!AS195,O212)</f>
        <v>464.7</v>
      </c>
      <c r="G212" s="5" t="s">
        <v>316</v>
      </c>
      <c r="H212" s="5" t="s">
        <v>317</v>
      </c>
      <c r="I212" s="5"/>
      <c r="J212" s="5"/>
      <c r="K212" s="5">
        <v>214</v>
      </c>
      <c r="L212" s="5">
        <v>16</v>
      </c>
      <c r="M212" s="5">
        <v>3</v>
      </c>
      <c r="N212" s="5" t="s">
        <v>6</v>
      </c>
      <c r="O212" s="5">
        <v>2</v>
      </c>
      <c r="P212" s="5">
        <f>ROUND(Source!EK195,O212)</f>
        <v>464.7</v>
      </c>
      <c r="Q212" s="5"/>
      <c r="R212" s="5"/>
      <c r="S212" s="5"/>
      <c r="T212" s="5"/>
      <c r="U212" s="5"/>
      <c r="V212" s="5"/>
      <c r="W212" s="5"/>
    </row>
    <row r="213" spans="1:206" x14ac:dyDescent="0.2">
      <c r="A213" s="5">
        <v>50</v>
      </c>
      <c r="B213" s="5">
        <v>0</v>
      </c>
      <c r="C213" s="5">
        <v>0</v>
      </c>
      <c r="D213" s="5">
        <v>1</v>
      </c>
      <c r="E213" s="5">
        <v>215</v>
      </c>
      <c r="F213" s="5">
        <f>ROUND(Source!AT195,O213)</f>
        <v>0</v>
      </c>
      <c r="G213" s="5" t="s">
        <v>318</v>
      </c>
      <c r="H213" s="5" t="s">
        <v>319</v>
      </c>
      <c r="I213" s="5"/>
      <c r="J213" s="5"/>
      <c r="K213" s="5">
        <v>215</v>
      </c>
      <c r="L213" s="5">
        <v>17</v>
      </c>
      <c r="M213" s="5">
        <v>3</v>
      </c>
      <c r="N213" s="5" t="s">
        <v>6</v>
      </c>
      <c r="O213" s="5">
        <v>2</v>
      </c>
      <c r="P213" s="5">
        <f>ROUND(Source!EL195,O213)</f>
        <v>0</v>
      </c>
      <c r="Q213" s="5"/>
      <c r="R213" s="5"/>
      <c r="S213" s="5"/>
      <c r="T213" s="5"/>
      <c r="U213" s="5"/>
      <c r="V213" s="5"/>
      <c r="W213" s="5"/>
    </row>
    <row r="214" spans="1:206" x14ac:dyDescent="0.2">
      <c r="A214" s="5">
        <v>50</v>
      </c>
      <c r="B214" s="5">
        <v>0</v>
      </c>
      <c r="C214" s="5">
        <v>0</v>
      </c>
      <c r="D214" s="5">
        <v>1</v>
      </c>
      <c r="E214" s="5">
        <v>217</v>
      </c>
      <c r="F214" s="5">
        <f>ROUND(Source!AU195,O214)</f>
        <v>0</v>
      </c>
      <c r="G214" s="5" t="s">
        <v>320</v>
      </c>
      <c r="H214" s="5" t="s">
        <v>321</v>
      </c>
      <c r="I214" s="5"/>
      <c r="J214" s="5"/>
      <c r="K214" s="5">
        <v>217</v>
      </c>
      <c r="L214" s="5">
        <v>18</v>
      </c>
      <c r="M214" s="5">
        <v>3</v>
      </c>
      <c r="N214" s="5" t="s">
        <v>6</v>
      </c>
      <c r="O214" s="5">
        <v>2</v>
      </c>
      <c r="P214" s="5">
        <f>ROUND(Source!EM195,O214)</f>
        <v>0</v>
      </c>
      <c r="Q214" s="5"/>
      <c r="R214" s="5"/>
      <c r="S214" s="5"/>
      <c r="T214" s="5"/>
      <c r="U214" s="5"/>
      <c r="V214" s="5"/>
      <c r="W214" s="5"/>
    </row>
    <row r="215" spans="1:206" x14ac:dyDescent="0.2">
      <c r="A215" s="5">
        <v>50</v>
      </c>
      <c r="B215" s="5">
        <v>0</v>
      </c>
      <c r="C215" s="5">
        <v>0</v>
      </c>
      <c r="D215" s="5">
        <v>1</v>
      </c>
      <c r="E215" s="5">
        <v>230</v>
      </c>
      <c r="F215" s="5">
        <f>ROUND(Source!BA195,O215)</f>
        <v>0</v>
      </c>
      <c r="G215" s="5" t="s">
        <v>322</v>
      </c>
      <c r="H215" s="5" t="s">
        <v>323</v>
      </c>
      <c r="I215" s="5"/>
      <c r="J215" s="5"/>
      <c r="K215" s="5">
        <v>230</v>
      </c>
      <c r="L215" s="5">
        <v>19</v>
      </c>
      <c r="M215" s="5">
        <v>3</v>
      </c>
      <c r="N215" s="5" t="s">
        <v>6</v>
      </c>
      <c r="O215" s="5">
        <v>2</v>
      </c>
      <c r="P215" s="5">
        <f>ROUND(Source!ES195,O215)</f>
        <v>0</v>
      </c>
      <c r="Q215" s="5"/>
      <c r="R215" s="5"/>
      <c r="S215" s="5"/>
      <c r="T215" s="5"/>
      <c r="U215" s="5"/>
      <c r="V215" s="5"/>
      <c r="W215" s="5"/>
    </row>
    <row r="216" spans="1:206" x14ac:dyDescent="0.2">
      <c r="A216" s="5">
        <v>50</v>
      </c>
      <c r="B216" s="5">
        <v>0</v>
      </c>
      <c r="C216" s="5">
        <v>0</v>
      </c>
      <c r="D216" s="5">
        <v>1</v>
      </c>
      <c r="E216" s="5">
        <v>206</v>
      </c>
      <c r="F216" s="5">
        <f>ROUND(Source!T195,O216)</f>
        <v>0</v>
      </c>
      <c r="G216" s="5" t="s">
        <v>324</v>
      </c>
      <c r="H216" s="5" t="s">
        <v>325</v>
      </c>
      <c r="I216" s="5"/>
      <c r="J216" s="5"/>
      <c r="K216" s="5">
        <v>206</v>
      </c>
      <c r="L216" s="5">
        <v>20</v>
      </c>
      <c r="M216" s="5">
        <v>3</v>
      </c>
      <c r="N216" s="5" t="s">
        <v>6</v>
      </c>
      <c r="O216" s="5">
        <v>2</v>
      </c>
      <c r="P216" s="5">
        <f>ROUND(Source!DL195,O216)</f>
        <v>0</v>
      </c>
      <c r="Q216" s="5"/>
      <c r="R216" s="5"/>
      <c r="S216" s="5"/>
      <c r="T216" s="5"/>
      <c r="U216" s="5"/>
      <c r="V216" s="5"/>
      <c r="W216" s="5"/>
    </row>
    <row r="217" spans="1:206" x14ac:dyDescent="0.2">
      <c r="A217" s="5">
        <v>50</v>
      </c>
      <c r="B217" s="5">
        <v>0</v>
      </c>
      <c r="C217" s="5">
        <v>0</v>
      </c>
      <c r="D217" s="5">
        <v>1</v>
      </c>
      <c r="E217" s="5">
        <v>207</v>
      </c>
      <c r="F217" s="5">
        <f>Source!U195</f>
        <v>19.3338</v>
      </c>
      <c r="G217" s="5" t="s">
        <v>326</v>
      </c>
      <c r="H217" s="5" t="s">
        <v>327</v>
      </c>
      <c r="I217" s="5"/>
      <c r="J217" s="5"/>
      <c r="K217" s="5">
        <v>207</v>
      </c>
      <c r="L217" s="5">
        <v>21</v>
      </c>
      <c r="M217" s="5">
        <v>3</v>
      </c>
      <c r="N217" s="5" t="s">
        <v>6</v>
      </c>
      <c r="O217" s="5">
        <v>-1</v>
      </c>
      <c r="P217" s="5">
        <f>Source!DM195</f>
        <v>19.3338</v>
      </c>
      <c r="Q217" s="5"/>
      <c r="R217" s="5"/>
      <c r="S217" s="5"/>
      <c r="T217" s="5"/>
      <c r="U217" s="5"/>
      <c r="V217" s="5"/>
      <c r="W217" s="5"/>
    </row>
    <row r="218" spans="1:206" x14ac:dyDescent="0.2">
      <c r="A218" s="5">
        <v>50</v>
      </c>
      <c r="B218" s="5">
        <v>0</v>
      </c>
      <c r="C218" s="5">
        <v>0</v>
      </c>
      <c r="D218" s="5">
        <v>1</v>
      </c>
      <c r="E218" s="5">
        <v>208</v>
      </c>
      <c r="F218" s="5">
        <f>Source!V195</f>
        <v>9.1999999999999998E-3</v>
      </c>
      <c r="G218" s="5" t="s">
        <v>328</v>
      </c>
      <c r="H218" s="5" t="s">
        <v>329</v>
      </c>
      <c r="I218" s="5"/>
      <c r="J218" s="5"/>
      <c r="K218" s="5">
        <v>208</v>
      </c>
      <c r="L218" s="5">
        <v>22</v>
      </c>
      <c r="M218" s="5">
        <v>3</v>
      </c>
      <c r="N218" s="5" t="s">
        <v>6</v>
      </c>
      <c r="O218" s="5">
        <v>-1</v>
      </c>
      <c r="P218" s="5">
        <f>Source!DN195</f>
        <v>9.1999999999999998E-3</v>
      </c>
      <c r="Q218" s="5"/>
      <c r="R218" s="5"/>
      <c r="S218" s="5"/>
      <c r="T218" s="5"/>
      <c r="U218" s="5"/>
      <c r="V218" s="5"/>
      <c r="W218" s="5"/>
    </row>
    <row r="219" spans="1:206" x14ac:dyDescent="0.2">
      <c r="A219" s="5">
        <v>50</v>
      </c>
      <c r="B219" s="5">
        <v>0</v>
      </c>
      <c r="C219" s="5">
        <v>0</v>
      </c>
      <c r="D219" s="5">
        <v>1</v>
      </c>
      <c r="E219" s="5">
        <v>209</v>
      </c>
      <c r="F219" s="5">
        <f>ROUND(Source!W195,O219)</f>
        <v>0</v>
      </c>
      <c r="G219" s="5" t="s">
        <v>330</v>
      </c>
      <c r="H219" s="5" t="s">
        <v>331</v>
      </c>
      <c r="I219" s="5"/>
      <c r="J219" s="5"/>
      <c r="K219" s="5">
        <v>209</v>
      </c>
      <c r="L219" s="5">
        <v>23</v>
      </c>
      <c r="M219" s="5">
        <v>3</v>
      </c>
      <c r="N219" s="5" t="s">
        <v>6</v>
      </c>
      <c r="O219" s="5">
        <v>2</v>
      </c>
      <c r="P219" s="5">
        <f>ROUND(Source!DO195,O219)</f>
        <v>0</v>
      </c>
      <c r="Q219" s="5"/>
      <c r="R219" s="5"/>
      <c r="S219" s="5"/>
      <c r="T219" s="5"/>
      <c r="U219" s="5"/>
      <c r="V219" s="5"/>
      <c r="W219" s="5"/>
    </row>
    <row r="220" spans="1:206" x14ac:dyDescent="0.2">
      <c r="A220" s="5">
        <v>50</v>
      </c>
      <c r="B220" s="5">
        <v>0</v>
      </c>
      <c r="C220" s="5">
        <v>0</v>
      </c>
      <c r="D220" s="5">
        <v>1</v>
      </c>
      <c r="E220" s="5">
        <v>210</v>
      </c>
      <c r="F220" s="5">
        <f>ROUND(Source!X195,O220)</f>
        <v>157.94</v>
      </c>
      <c r="G220" s="5" t="s">
        <v>332</v>
      </c>
      <c r="H220" s="5" t="s">
        <v>333</v>
      </c>
      <c r="I220" s="5"/>
      <c r="J220" s="5"/>
      <c r="K220" s="5">
        <v>210</v>
      </c>
      <c r="L220" s="5">
        <v>24</v>
      </c>
      <c r="M220" s="5">
        <v>3</v>
      </c>
      <c r="N220" s="5" t="s">
        <v>6</v>
      </c>
      <c r="O220" s="5">
        <v>2</v>
      </c>
      <c r="P220" s="5">
        <f>ROUND(Source!DP195,O220)</f>
        <v>157.94</v>
      </c>
      <c r="Q220" s="5"/>
      <c r="R220" s="5"/>
      <c r="S220" s="5"/>
      <c r="T220" s="5"/>
      <c r="U220" s="5"/>
      <c r="V220" s="5"/>
      <c r="W220" s="5"/>
    </row>
    <row r="221" spans="1:206" x14ac:dyDescent="0.2">
      <c r="A221" s="5">
        <v>50</v>
      </c>
      <c r="B221" s="5">
        <v>0</v>
      </c>
      <c r="C221" s="5">
        <v>0</v>
      </c>
      <c r="D221" s="5">
        <v>1</v>
      </c>
      <c r="E221" s="5">
        <v>211</v>
      </c>
      <c r="F221" s="5">
        <f>ROUND(Source!Y195,O221)</f>
        <v>120.78</v>
      </c>
      <c r="G221" s="5" t="s">
        <v>334</v>
      </c>
      <c r="H221" s="5" t="s">
        <v>335</v>
      </c>
      <c r="I221" s="5"/>
      <c r="J221" s="5"/>
      <c r="K221" s="5">
        <v>211</v>
      </c>
      <c r="L221" s="5">
        <v>25</v>
      </c>
      <c r="M221" s="5">
        <v>3</v>
      </c>
      <c r="N221" s="5" t="s">
        <v>6</v>
      </c>
      <c r="O221" s="5">
        <v>2</v>
      </c>
      <c r="P221" s="5">
        <f>ROUND(Source!DQ195,O221)</f>
        <v>120.78</v>
      </c>
      <c r="Q221" s="5"/>
      <c r="R221" s="5"/>
      <c r="S221" s="5"/>
      <c r="T221" s="5"/>
      <c r="U221" s="5"/>
      <c r="V221" s="5"/>
      <c r="W221" s="5"/>
    </row>
    <row r="222" spans="1:206" x14ac:dyDescent="0.2">
      <c r="A222" s="5">
        <v>50</v>
      </c>
      <c r="B222" s="5">
        <v>0</v>
      </c>
      <c r="C222" s="5">
        <v>0</v>
      </c>
      <c r="D222" s="5">
        <v>1</v>
      </c>
      <c r="E222" s="5">
        <v>224</v>
      </c>
      <c r="F222" s="5">
        <f>ROUND(Source!AR195,O222)</f>
        <v>464.7</v>
      </c>
      <c r="G222" s="5" t="s">
        <v>336</v>
      </c>
      <c r="H222" s="5" t="s">
        <v>337</v>
      </c>
      <c r="I222" s="5"/>
      <c r="J222" s="5"/>
      <c r="K222" s="5">
        <v>224</v>
      </c>
      <c r="L222" s="5">
        <v>26</v>
      </c>
      <c r="M222" s="5">
        <v>3</v>
      </c>
      <c r="N222" s="5" t="s">
        <v>6</v>
      </c>
      <c r="O222" s="5">
        <v>2</v>
      </c>
      <c r="P222" s="5">
        <f>ROUND(Source!EJ195,O222)</f>
        <v>464.7</v>
      </c>
      <c r="Q222" s="5"/>
      <c r="R222" s="5"/>
      <c r="S222" s="5"/>
      <c r="T222" s="5"/>
      <c r="U222" s="5"/>
      <c r="V222" s="5"/>
      <c r="W222" s="5"/>
    </row>
    <row r="224" spans="1:206" x14ac:dyDescent="0.2">
      <c r="A224" s="3">
        <v>51</v>
      </c>
      <c r="B224" s="3">
        <f>B24</f>
        <v>1</v>
      </c>
      <c r="C224" s="3">
        <f>A24</f>
        <v>4</v>
      </c>
      <c r="D224" s="3">
        <f>ROW(A24)</f>
        <v>24</v>
      </c>
      <c r="E224" s="3"/>
      <c r="F224" s="3" t="str">
        <f>IF(F24&lt;&gt;"",F24,"")</f>
        <v>Новый раздел</v>
      </c>
      <c r="G224" s="3" t="str">
        <f>IF(G24&lt;&gt;"",G24,"")</f>
        <v>Лестница "А"</v>
      </c>
      <c r="H224" s="3">
        <v>0</v>
      </c>
      <c r="I224" s="3"/>
      <c r="J224" s="3"/>
      <c r="K224" s="3"/>
      <c r="L224" s="3"/>
      <c r="M224" s="3"/>
      <c r="N224" s="3"/>
      <c r="O224" s="3">
        <f t="shared" ref="O224:T224" si="207">ROUND(O157+O195+AB224,2)</f>
        <v>75082.97</v>
      </c>
      <c r="P224" s="3">
        <f t="shared" si="207"/>
        <v>60923.839999999997</v>
      </c>
      <c r="Q224" s="3">
        <f t="shared" si="207"/>
        <v>1057.17</v>
      </c>
      <c r="R224" s="3">
        <f t="shared" si="207"/>
        <v>189.75</v>
      </c>
      <c r="S224" s="3">
        <f t="shared" si="207"/>
        <v>13101.96</v>
      </c>
      <c r="T224" s="3">
        <f t="shared" si="207"/>
        <v>0</v>
      </c>
      <c r="U224" s="3">
        <f>U157+U195+AH224</f>
        <v>1499.6525942975004</v>
      </c>
      <c r="V224" s="3">
        <f>V157+V195+AI224</f>
        <v>16.462532937500004</v>
      </c>
      <c r="W224" s="3">
        <f>ROUND(W157+W195+AJ224,2)</f>
        <v>0</v>
      </c>
      <c r="X224" s="3">
        <f>ROUND(X157+X195+AK224,2)</f>
        <v>11845.68</v>
      </c>
      <c r="Y224" s="3">
        <f>ROUND(Y157+Y195+AL224,2)</f>
        <v>7803.57</v>
      </c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>
        <f t="shared" ref="AO224:BC224" si="208">ROUND(AO157+AO195+BX224,2)</f>
        <v>0</v>
      </c>
      <c r="AP224" s="3">
        <f t="shared" si="208"/>
        <v>0</v>
      </c>
      <c r="AQ224" s="3">
        <f t="shared" si="208"/>
        <v>0</v>
      </c>
      <c r="AR224" s="3">
        <f t="shared" si="208"/>
        <v>95133.22</v>
      </c>
      <c r="AS224" s="3">
        <f t="shared" si="208"/>
        <v>95133.22</v>
      </c>
      <c r="AT224" s="3">
        <f t="shared" si="208"/>
        <v>0</v>
      </c>
      <c r="AU224" s="3">
        <f t="shared" si="208"/>
        <v>0</v>
      </c>
      <c r="AV224" s="3">
        <f t="shared" si="208"/>
        <v>60923.839999999997</v>
      </c>
      <c r="AW224" s="3">
        <f t="shared" si="208"/>
        <v>60923.839999999997</v>
      </c>
      <c r="AX224" s="3">
        <f t="shared" si="208"/>
        <v>0</v>
      </c>
      <c r="AY224" s="3">
        <f t="shared" si="208"/>
        <v>60923.839999999997</v>
      </c>
      <c r="AZ224" s="3">
        <f t="shared" si="208"/>
        <v>0</v>
      </c>
      <c r="BA224" s="3">
        <f t="shared" si="208"/>
        <v>0</v>
      </c>
      <c r="BB224" s="3">
        <f t="shared" si="208"/>
        <v>0</v>
      </c>
      <c r="BC224" s="3">
        <f t="shared" si="208"/>
        <v>0</v>
      </c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/>
      <c r="CX224" s="3"/>
      <c r="CY224" s="3"/>
      <c r="CZ224" s="3"/>
      <c r="DA224" s="3"/>
      <c r="DB224" s="3"/>
      <c r="DC224" s="3"/>
      <c r="DD224" s="3"/>
      <c r="DE224" s="3"/>
      <c r="DF224" s="3"/>
      <c r="DG224" s="4">
        <f t="shared" ref="DG224:DL224" si="209">ROUND(DG157+DG195+DT224,2)</f>
        <v>75082.97</v>
      </c>
      <c r="DH224" s="4">
        <f t="shared" si="209"/>
        <v>60923.839999999997</v>
      </c>
      <c r="DI224" s="4">
        <f t="shared" si="209"/>
        <v>1057.17</v>
      </c>
      <c r="DJ224" s="4">
        <f t="shared" si="209"/>
        <v>189.75</v>
      </c>
      <c r="DK224" s="4">
        <f t="shared" si="209"/>
        <v>13101.96</v>
      </c>
      <c r="DL224" s="4">
        <f t="shared" si="209"/>
        <v>0</v>
      </c>
      <c r="DM224" s="4">
        <f>DM157+DM195+DZ224</f>
        <v>1499.6525942975004</v>
      </c>
      <c r="DN224" s="4">
        <f>DN157+DN195+EA224</f>
        <v>16.462532937500004</v>
      </c>
      <c r="DO224" s="4">
        <f>ROUND(DO157+DO195+EB224,2)</f>
        <v>0</v>
      </c>
      <c r="DP224" s="4">
        <f>ROUND(DP157+DP195+EC224,2)</f>
        <v>11845.68</v>
      </c>
      <c r="DQ224" s="4">
        <f>ROUND(DQ157+DQ195+ED224,2)</f>
        <v>7803.57</v>
      </c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>
        <f t="shared" ref="EG224:EU224" si="210">ROUND(EG157+EG195+FP224,2)</f>
        <v>0</v>
      </c>
      <c r="EH224" s="4">
        <f t="shared" si="210"/>
        <v>0</v>
      </c>
      <c r="EI224" s="4">
        <f t="shared" si="210"/>
        <v>0</v>
      </c>
      <c r="EJ224" s="4">
        <f t="shared" si="210"/>
        <v>95133.22</v>
      </c>
      <c r="EK224" s="4">
        <f t="shared" si="210"/>
        <v>95133.22</v>
      </c>
      <c r="EL224" s="4">
        <f t="shared" si="210"/>
        <v>0</v>
      </c>
      <c r="EM224" s="4">
        <f t="shared" si="210"/>
        <v>0</v>
      </c>
      <c r="EN224" s="4">
        <f t="shared" si="210"/>
        <v>60923.839999999997</v>
      </c>
      <c r="EO224" s="4">
        <f t="shared" si="210"/>
        <v>60923.839999999997</v>
      </c>
      <c r="EP224" s="4">
        <f t="shared" si="210"/>
        <v>0</v>
      </c>
      <c r="EQ224" s="4">
        <f t="shared" si="210"/>
        <v>60923.839999999997</v>
      </c>
      <c r="ER224" s="4">
        <f t="shared" si="210"/>
        <v>0</v>
      </c>
      <c r="ES224" s="4">
        <f t="shared" si="210"/>
        <v>0</v>
      </c>
      <c r="ET224" s="4">
        <f t="shared" si="210"/>
        <v>0</v>
      </c>
      <c r="EU224" s="4">
        <f t="shared" si="210"/>
        <v>0</v>
      </c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4"/>
      <c r="GC224" s="4"/>
      <c r="GD224" s="4"/>
      <c r="GE224" s="4"/>
      <c r="GF224" s="4"/>
      <c r="GG224" s="4"/>
      <c r="GH224" s="4"/>
      <c r="GI224" s="4"/>
      <c r="GJ224" s="4"/>
      <c r="GK224" s="4"/>
      <c r="GL224" s="4"/>
      <c r="GM224" s="4"/>
      <c r="GN224" s="4"/>
      <c r="GO224" s="4"/>
      <c r="GP224" s="4"/>
      <c r="GQ224" s="4"/>
      <c r="GR224" s="4"/>
      <c r="GS224" s="4"/>
      <c r="GT224" s="4"/>
      <c r="GU224" s="4"/>
      <c r="GV224" s="4"/>
      <c r="GW224" s="4"/>
      <c r="GX224" s="4">
        <v>0</v>
      </c>
    </row>
    <row r="226" spans="1:23" x14ac:dyDescent="0.2">
      <c r="A226" s="5">
        <v>50</v>
      </c>
      <c r="B226" s="5">
        <v>0</v>
      </c>
      <c r="C226" s="5">
        <v>0</v>
      </c>
      <c r="D226" s="5">
        <v>1</v>
      </c>
      <c r="E226" s="5">
        <v>201</v>
      </c>
      <c r="F226" s="5">
        <f>ROUND(Source!O224,O226)</f>
        <v>75082.97</v>
      </c>
      <c r="G226" s="5" t="s">
        <v>286</v>
      </c>
      <c r="H226" s="5" t="s">
        <v>287</v>
      </c>
      <c r="I226" s="5"/>
      <c r="J226" s="5"/>
      <c r="K226" s="5">
        <v>201</v>
      </c>
      <c r="L226" s="5">
        <v>1</v>
      </c>
      <c r="M226" s="5">
        <v>3</v>
      </c>
      <c r="N226" s="5" t="s">
        <v>6</v>
      </c>
      <c r="O226" s="5">
        <v>2</v>
      </c>
      <c r="P226" s="5">
        <f>ROUND(Source!DG224,O226)</f>
        <v>75082.97</v>
      </c>
      <c r="Q226" s="5"/>
      <c r="R226" s="5"/>
      <c r="S226" s="5"/>
      <c r="T226" s="5"/>
      <c r="U226" s="5"/>
      <c r="V226" s="5"/>
      <c r="W226" s="5"/>
    </row>
    <row r="227" spans="1:23" x14ac:dyDescent="0.2">
      <c r="A227" s="5">
        <v>50</v>
      </c>
      <c r="B227" s="5">
        <v>0</v>
      </c>
      <c r="C227" s="5">
        <v>0</v>
      </c>
      <c r="D227" s="5">
        <v>1</v>
      </c>
      <c r="E227" s="5">
        <v>202</v>
      </c>
      <c r="F227" s="5">
        <f>ROUND(Source!P224,O227)</f>
        <v>60923.839999999997</v>
      </c>
      <c r="G227" s="5" t="s">
        <v>288</v>
      </c>
      <c r="H227" s="5" t="s">
        <v>289</v>
      </c>
      <c r="I227" s="5"/>
      <c r="J227" s="5"/>
      <c r="K227" s="5">
        <v>202</v>
      </c>
      <c r="L227" s="5">
        <v>2</v>
      </c>
      <c r="M227" s="5">
        <v>3</v>
      </c>
      <c r="N227" s="5" t="s">
        <v>6</v>
      </c>
      <c r="O227" s="5">
        <v>2</v>
      </c>
      <c r="P227" s="5">
        <f>ROUND(Source!DH224,O227)</f>
        <v>60923.839999999997</v>
      </c>
      <c r="Q227" s="5"/>
      <c r="R227" s="5"/>
      <c r="S227" s="5"/>
      <c r="T227" s="5"/>
      <c r="U227" s="5"/>
      <c r="V227" s="5"/>
      <c r="W227" s="5"/>
    </row>
    <row r="228" spans="1:23" x14ac:dyDescent="0.2">
      <c r="A228" s="5">
        <v>50</v>
      </c>
      <c r="B228" s="5">
        <v>0</v>
      </c>
      <c r="C228" s="5">
        <v>0</v>
      </c>
      <c r="D228" s="5">
        <v>1</v>
      </c>
      <c r="E228" s="5">
        <v>222</v>
      </c>
      <c r="F228" s="5">
        <f>ROUND(Source!AO224,O228)</f>
        <v>0</v>
      </c>
      <c r="G228" s="5" t="s">
        <v>290</v>
      </c>
      <c r="H228" s="5" t="s">
        <v>291</v>
      </c>
      <c r="I228" s="5"/>
      <c r="J228" s="5"/>
      <c r="K228" s="5">
        <v>222</v>
      </c>
      <c r="L228" s="5">
        <v>3</v>
      </c>
      <c r="M228" s="5">
        <v>3</v>
      </c>
      <c r="N228" s="5" t="s">
        <v>6</v>
      </c>
      <c r="O228" s="5">
        <v>2</v>
      </c>
      <c r="P228" s="5">
        <f>ROUND(Source!EG224,O228)</f>
        <v>0</v>
      </c>
      <c r="Q228" s="5"/>
      <c r="R228" s="5"/>
      <c r="S228" s="5"/>
      <c r="T228" s="5"/>
      <c r="U228" s="5"/>
      <c r="V228" s="5"/>
      <c r="W228" s="5"/>
    </row>
    <row r="229" spans="1:23" x14ac:dyDescent="0.2">
      <c r="A229" s="5">
        <v>50</v>
      </c>
      <c r="B229" s="5">
        <v>0</v>
      </c>
      <c r="C229" s="5">
        <v>0</v>
      </c>
      <c r="D229" s="5">
        <v>1</v>
      </c>
      <c r="E229" s="5">
        <v>225</v>
      </c>
      <c r="F229" s="5">
        <f>ROUND(Source!AV224,O229)</f>
        <v>60923.839999999997</v>
      </c>
      <c r="G229" s="5" t="s">
        <v>292</v>
      </c>
      <c r="H229" s="5" t="s">
        <v>293</v>
      </c>
      <c r="I229" s="5"/>
      <c r="J229" s="5"/>
      <c r="K229" s="5">
        <v>225</v>
      </c>
      <c r="L229" s="5">
        <v>4</v>
      </c>
      <c r="M229" s="5">
        <v>3</v>
      </c>
      <c r="N229" s="5" t="s">
        <v>6</v>
      </c>
      <c r="O229" s="5">
        <v>2</v>
      </c>
      <c r="P229" s="5">
        <f>ROUND(Source!EN224,O229)</f>
        <v>60923.839999999997</v>
      </c>
      <c r="Q229" s="5"/>
      <c r="R229" s="5"/>
      <c r="S229" s="5"/>
      <c r="T229" s="5"/>
      <c r="U229" s="5"/>
      <c r="V229" s="5"/>
      <c r="W229" s="5"/>
    </row>
    <row r="230" spans="1:23" x14ac:dyDescent="0.2">
      <c r="A230" s="5">
        <v>50</v>
      </c>
      <c r="B230" s="5">
        <v>0</v>
      </c>
      <c r="C230" s="5">
        <v>0</v>
      </c>
      <c r="D230" s="5">
        <v>1</v>
      </c>
      <c r="E230" s="5">
        <v>226</v>
      </c>
      <c r="F230" s="5">
        <f>ROUND(Source!AW224,O230)</f>
        <v>60923.839999999997</v>
      </c>
      <c r="G230" s="5" t="s">
        <v>294</v>
      </c>
      <c r="H230" s="5" t="s">
        <v>295</v>
      </c>
      <c r="I230" s="5"/>
      <c r="J230" s="5"/>
      <c r="K230" s="5">
        <v>226</v>
      </c>
      <c r="L230" s="5">
        <v>5</v>
      </c>
      <c r="M230" s="5">
        <v>3</v>
      </c>
      <c r="N230" s="5" t="s">
        <v>6</v>
      </c>
      <c r="O230" s="5">
        <v>2</v>
      </c>
      <c r="P230" s="5">
        <f>ROUND(Source!EO224,O230)</f>
        <v>60923.839999999997</v>
      </c>
      <c r="Q230" s="5"/>
      <c r="R230" s="5"/>
      <c r="S230" s="5"/>
      <c r="T230" s="5"/>
      <c r="U230" s="5"/>
      <c r="V230" s="5"/>
      <c r="W230" s="5"/>
    </row>
    <row r="231" spans="1:23" x14ac:dyDescent="0.2">
      <c r="A231" s="5">
        <v>50</v>
      </c>
      <c r="B231" s="5">
        <v>0</v>
      </c>
      <c r="C231" s="5">
        <v>0</v>
      </c>
      <c r="D231" s="5">
        <v>1</v>
      </c>
      <c r="E231" s="5">
        <v>227</v>
      </c>
      <c r="F231" s="5">
        <f>ROUND(Source!AX224,O231)</f>
        <v>0</v>
      </c>
      <c r="G231" s="5" t="s">
        <v>296</v>
      </c>
      <c r="H231" s="5" t="s">
        <v>297</v>
      </c>
      <c r="I231" s="5"/>
      <c r="J231" s="5"/>
      <c r="K231" s="5">
        <v>227</v>
      </c>
      <c r="L231" s="5">
        <v>6</v>
      </c>
      <c r="M231" s="5">
        <v>3</v>
      </c>
      <c r="N231" s="5" t="s">
        <v>6</v>
      </c>
      <c r="O231" s="5">
        <v>2</v>
      </c>
      <c r="P231" s="5">
        <f>ROUND(Source!EP224,O231)</f>
        <v>0</v>
      </c>
      <c r="Q231" s="5"/>
      <c r="R231" s="5"/>
      <c r="S231" s="5"/>
      <c r="T231" s="5"/>
      <c r="U231" s="5"/>
      <c r="V231" s="5"/>
      <c r="W231" s="5"/>
    </row>
    <row r="232" spans="1:23" x14ac:dyDescent="0.2">
      <c r="A232" s="5">
        <v>50</v>
      </c>
      <c r="B232" s="5">
        <v>0</v>
      </c>
      <c r="C232" s="5">
        <v>0</v>
      </c>
      <c r="D232" s="5">
        <v>1</v>
      </c>
      <c r="E232" s="5">
        <v>228</v>
      </c>
      <c r="F232" s="5">
        <f>ROUND(Source!AY224,O232)</f>
        <v>60923.839999999997</v>
      </c>
      <c r="G232" s="5" t="s">
        <v>298</v>
      </c>
      <c r="H232" s="5" t="s">
        <v>299</v>
      </c>
      <c r="I232" s="5"/>
      <c r="J232" s="5"/>
      <c r="K232" s="5">
        <v>228</v>
      </c>
      <c r="L232" s="5">
        <v>7</v>
      </c>
      <c r="M232" s="5">
        <v>3</v>
      </c>
      <c r="N232" s="5" t="s">
        <v>6</v>
      </c>
      <c r="O232" s="5">
        <v>2</v>
      </c>
      <c r="P232" s="5">
        <f>ROUND(Source!EQ224,O232)</f>
        <v>60923.839999999997</v>
      </c>
      <c r="Q232" s="5"/>
      <c r="R232" s="5"/>
      <c r="S232" s="5"/>
      <c r="T232" s="5"/>
      <c r="U232" s="5"/>
      <c r="V232" s="5"/>
      <c r="W232" s="5"/>
    </row>
    <row r="233" spans="1:23" x14ac:dyDescent="0.2">
      <c r="A233" s="5">
        <v>50</v>
      </c>
      <c r="B233" s="5">
        <v>0</v>
      </c>
      <c r="C233" s="5">
        <v>0</v>
      </c>
      <c r="D233" s="5">
        <v>1</v>
      </c>
      <c r="E233" s="5">
        <v>216</v>
      </c>
      <c r="F233" s="5">
        <f>ROUND(Source!AP224,O233)</f>
        <v>0</v>
      </c>
      <c r="G233" s="5" t="s">
        <v>300</v>
      </c>
      <c r="H233" s="5" t="s">
        <v>301</v>
      </c>
      <c r="I233" s="5"/>
      <c r="J233" s="5"/>
      <c r="K233" s="5">
        <v>216</v>
      </c>
      <c r="L233" s="5">
        <v>8</v>
      </c>
      <c r="M233" s="5">
        <v>3</v>
      </c>
      <c r="N233" s="5" t="s">
        <v>6</v>
      </c>
      <c r="O233" s="5">
        <v>2</v>
      </c>
      <c r="P233" s="5">
        <f>ROUND(Source!EH224,O233)</f>
        <v>0</v>
      </c>
      <c r="Q233" s="5"/>
      <c r="R233" s="5"/>
      <c r="S233" s="5"/>
      <c r="T233" s="5"/>
      <c r="U233" s="5"/>
      <c r="V233" s="5"/>
      <c r="W233" s="5"/>
    </row>
    <row r="234" spans="1:23" x14ac:dyDescent="0.2">
      <c r="A234" s="5">
        <v>50</v>
      </c>
      <c r="B234" s="5">
        <v>0</v>
      </c>
      <c r="C234" s="5">
        <v>0</v>
      </c>
      <c r="D234" s="5">
        <v>1</v>
      </c>
      <c r="E234" s="5">
        <v>223</v>
      </c>
      <c r="F234" s="5">
        <f>ROUND(Source!AQ224,O234)</f>
        <v>0</v>
      </c>
      <c r="G234" s="5" t="s">
        <v>302</v>
      </c>
      <c r="H234" s="5" t="s">
        <v>303</v>
      </c>
      <c r="I234" s="5"/>
      <c r="J234" s="5"/>
      <c r="K234" s="5">
        <v>223</v>
      </c>
      <c r="L234" s="5">
        <v>9</v>
      </c>
      <c r="M234" s="5">
        <v>3</v>
      </c>
      <c r="N234" s="5" t="s">
        <v>6</v>
      </c>
      <c r="O234" s="5">
        <v>2</v>
      </c>
      <c r="P234" s="5">
        <f>ROUND(Source!EI224,O234)</f>
        <v>0</v>
      </c>
      <c r="Q234" s="5"/>
      <c r="R234" s="5"/>
      <c r="S234" s="5"/>
      <c r="T234" s="5"/>
      <c r="U234" s="5"/>
      <c r="V234" s="5"/>
      <c r="W234" s="5"/>
    </row>
    <row r="235" spans="1:23" x14ac:dyDescent="0.2">
      <c r="A235" s="5">
        <v>50</v>
      </c>
      <c r="B235" s="5">
        <v>0</v>
      </c>
      <c r="C235" s="5">
        <v>0</v>
      </c>
      <c r="D235" s="5">
        <v>1</v>
      </c>
      <c r="E235" s="5">
        <v>229</v>
      </c>
      <c r="F235" s="5">
        <f>ROUND(Source!AZ224,O235)</f>
        <v>0</v>
      </c>
      <c r="G235" s="5" t="s">
        <v>304</v>
      </c>
      <c r="H235" s="5" t="s">
        <v>305</v>
      </c>
      <c r="I235" s="5"/>
      <c r="J235" s="5"/>
      <c r="K235" s="5">
        <v>229</v>
      </c>
      <c r="L235" s="5">
        <v>10</v>
      </c>
      <c r="M235" s="5">
        <v>3</v>
      </c>
      <c r="N235" s="5" t="s">
        <v>6</v>
      </c>
      <c r="O235" s="5">
        <v>2</v>
      </c>
      <c r="P235" s="5">
        <f>ROUND(Source!ER224,O235)</f>
        <v>0</v>
      </c>
      <c r="Q235" s="5"/>
      <c r="R235" s="5"/>
      <c r="S235" s="5"/>
      <c r="T235" s="5"/>
      <c r="U235" s="5"/>
      <c r="V235" s="5"/>
      <c r="W235" s="5"/>
    </row>
    <row r="236" spans="1:23" x14ac:dyDescent="0.2">
      <c r="A236" s="5">
        <v>50</v>
      </c>
      <c r="B236" s="5">
        <v>0</v>
      </c>
      <c r="C236" s="5">
        <v>0</v>
      </c>
      <c r="D236" s="5">
        <v>1</v>
      </c>
      <c r="E236" s="5">
        <v>203</v>
      </c>
      <c r="F236" s="5">
        <f>ROUND(Source!Q224,O236)</f>
        <v>1057.17</v>
      </c>
      <c r="G236" s="5" t="s">
        <v>306</v>
      </c>
      <c r="H236" s="5" t="s">
        <v>307</v>
      </c>
      <c r="I236" s="5"/>
      <c r="J236" s="5"/>
      <c r="K236" s="5">
        <v>203</v>
      </c>
      <c r="L236" s="5">
        <v>11</v>
      </c>
      <c r="M236" s="5">
        <v>3</v>
      </c>
      <c r="N236" s="5" t="s">
        <v>6</v>
      </c>
      <c r="O236" s="5">
        <v>2</v>
      </c>
      <c r="P236" s="5">
        <f>ROUND(Source!DI224,O236)</f>
        <v>1057.17</v>
      </c>
      <c r="Q236" s="5"/>
      <c r="R236" s="5"/>
      <c r="S236" s="5"/>
      <c r="T236" s="5"/>
      <c r="U236" s="5"/>
      <c r="V236" s="5"/>
      <c r="W236" s="5"/>
    </row>
    <row r="237" spans="1:23" x14ac:dyDescent="0.2">
      <c r="A237" s="5">
        <v>50</v>
      </c>
      <c r="B237" s="5">
        <v>0</v>
      </c>
      <c r="C237" s="5">
        <v>0</v>
      </c>
      <c r="D237" s="5">
        <v>1</v>
      </c>
      <c r="E237" s="5">
        <v>231</v>
      </c>
      <c r="F237" s="5">
        <f>ROUND(Source!BB224,O237)</f>
        <v>0</v>
      </c>
      <c r="G237" s="5" t="s">
        <v>308</v>
      </c>
      <c r="H237" s="5" t="s">
        <v>309</v>
      </c>
      <c r="I237" s="5"/>
      <c r="J237" s="5"/>
      <c r="K237" s="5">
        <v>231</v>
      </c>
      <c r="L237" s="5">
        <v>12</v>
      </c>
      <c r="M237" s="5">
        <v>3</v>
      </c>
      <c r="N237" s="5" t="s">
        <v>6</v>
      </c>
      <c r="O237" s="5">
        <v>2</v>
      </c>
      <c r="P237" s="5">
        <f>ROUND(Source!ET224,O237)</f>
        <v>0</v>
      </c>
      <c r="Q237" s="5"/>
      <c r="R237" s="5"/>
      <c r="S237" s="5"/>
      <c r="T237" s="5"/>
      <c r="U237" s="5"/>
      <c r="V237" s="5"/>
      <c r="W237" s="5"/>
    </row>
    <row r="238" spans="1:23" x14ac:dyDescent="0.2">
      <c r="A238" s="5">
        <v>50</v>
      </c>
      <c r="B238" s="5">
        <v>0</v>
      </c>
      <c r="C238" s="5">
        <v>0</v>
      </c>
      <c r="D238" s="5">
        <v>1</v>
      </c>
      <c r="E238" s="5">
        <v>204</v>
      </c>
      <c r="F238" s="5">
        <f>ROUND(Source!R224,O238)</f>
        <v>189.75</v>
      </c>
      <c r="G238" s="5" t="s">
        <v>310</v>
      </c>
      <c r="H238" s="5" t="s">
        <v>311</v>
      </c>
      <c r="I238" s="5"/>
      <c r="J238" s="5"/>
      <c r="K238" s="5">
        <v>204</v>
      </c>
      <c r="L238" s="5">
        <v>13</v>
      </c>
      <c r="M238" s="5">
        <v>3</v>
      </c>
      <c r="N238" s="5" t="s">
        <v>6</v>
      </c>
      <c r="O238" s="5">
        <v>2</v>
      </c>
      <c r="P238" s="5">
        <f>ROUND(Source!DJ224,O238)</f>
        <v>189.75</v>
      </c>
      <c r="Q238" s="5"/>
      <c r="R238" s="5"/>
      <c r="S238" s="5"/>
      <c r="T238" s="5"/>
      <c r="U238" s="5"/>
      <c r="V238" s="5"/>
      <c r="W238" s="5"/>
    </row>
    <row r="239" spans="1:23" x14ac:dyDescent="0.2">
      <c r="A239" s="5">
        <v>50</v>
      </c>
      <c r="B239" s="5">
        <v>0</v>
      </c>
      <c r="C239" s="5">
        <v>0</v>
      </c>
      <c r="D239" s="5">
        <v>1</v>
      </c>
      <c r="E239" s="5">
        <v>205</v>
      </c>
      <c r="F239" s="5">
        <f>ROUND(Source!S224,O239)</f>
        <v>13101.96</v>
      </c>
      <c r="G239" s="5" t="s">
        <v>312</v>
      </c>
      <c r="H239" s="5" t="s">
        <v>313</v>
      </c>
      <c r="I239" s="5"/>
      <c r="J239" s="5"/>
      <c r="K239" s="5">
        <v>205</v>
      </c>
      <c r="L239" s="5">
        <v>14</v>
      </c>
      <c r="M239" s="5">
        <v>3</v>
      </c>
      <c r="N239" s="5" t="s">
        <v>6</v>
      </c>
      <c r="O239" s="5">
        <v>2</v>
      </c>
      <c r="P239" s="5">
        <f>ROUND(Source!DK224,O239)</f>
        <v>13101.96</v>
      </c>
      <c r="Q239" s="5"/>
      <c r="R239" s="5"/>
      <c r="S239" s="5"/>
      <c r="T239" s="5"/>
      <c r="U239" s="5"/>
      <c r="V239" s="5"/>
      <c r="W239" s="5"/>
    </row>
    <row r="240" spans="1:23" x14ac:dyDescent="0.2">
      <c r="A240" s="5">
        <v>50</v>
      </c>
      <c r="B240" s="5">
        <v>0</v>
      </c>
      <c r="C240" s="5">
        <v>0</v>
      </c>
      <c r="D240" s="5">
        <v>1</v>
      </c>
      <c r="E240" s="5">
        <v>232</v>
      </c>
      <c r="F240" s="5">
        <f>ROUND(Source!BC224,O240)</f>
        <v>0</v>
      </c>
      <c r="G240" s="5" t="s">
        <v>314</v>
      </c>
      <c r="H240" s="5" t="s">
        <v>315</v>
      </c>
      <c r="I240" s="5"/>
      <c r="J240" s="5"/>
      <c r="K240" s="5">
        <v>232</v>
      </c>
      <c r="L240" s="5">
        <v>15</v>
      </c>
      <c r="M240" s="5">
        <v>3</v>
      </c>
      <c r="N240" s="5" t="s">
        <v>6</v>
      </c>
      <c r="O240" s="5">
        <v>2</v>
      </c>
      <c r="P240" s="5">
        <f>ROUND(Source!EU224,O240)</f>
        <v>0</v>
      </c>
      <c r="Q240" s="5"/>
      <c r="R240" s="5"/>
      <c r="S240" s="5"/>
      <c r="T240" s="5"/>
      <c r="U240" s="5"/>
      <c r="V240" s="5"/>
      <c r="W240" s="5"/>
    </row>
    <row r="241" spans="1:23" x14ac:dyDescent="0.2">
      <c r="A241" s="5">
        <v>50</v>
      </c>
      <c r="B241" s="5">
        <v>0</v>
      </c>
      <c r="C241" s="5">
        <v>0</v>
      </c>
      <c r="D241" s="5">
        <v>1</v>
      </c>
      <c r="E241" s="5">
        <v>214</v>
      </c>
      <c r="F241" s="5">
        <f>ROUND(Source!AS224,O241)</f>
        <v>95133.22</v>
      </c>
      <c r="G241" s="5" t="s">
        <v>316</v>
      </c>
      <c r="H241" s="5" t="s">
        <v>317</v>
      </c>
      <c r="I241" s="5"/>
      <c r="J241" s="5"/>
      <c r="K241" s="5">
        <v>214</v>
      </c>
      <c r="L241" s="5">
        <v>16</v>
      </c>
      <c r="M241" s="5">
        <v>3</v>
      </c>
      <c r="N241" s="5" t="s">
        <v>6</v>
      </c>
      <c r="O241" s="5">
        <v>2</v>
      </c>
      <c r="P241" s="5">
        <f>ROUND(Source!EK224,O241)</f>
        <v>95133.22</v>
      </c>
      <c r="Q241" s="5"/>
      <c r="R241" s="5"/>
      <c r="S241" s="5"/>
      <c r="T241" s="5"/>
      <c r="U241" s="5"/>
      <c r="V241" s="5"/>
      <c r="W241" s="5"/>
    </row>
    <row r="242" spans="1:23" x14ac:dyDescent="0.2">
      <c r="A242" s="5">
        <v>50</v>
      </c>
      <c r="B242" s="5">
        <v>0</v>
      </c>
      <c r="C242" s="5">
        <v>0</v>
      </c>
      <c r="D242" s="5">
        <v>1</v>
      </c>
      <c r="E242" s="5">
        <v>215</v>
      </c>
      <c r="F242" s="5">
        <f>ROUND(Source!AT224,O242)</f>
        <v>0</v>
      </c>
      <c r="G242" s="5" t="s">
        <v>318</v>
      </c>
      <c r="H242" s="5" t="s">
        <v>319</v>
      </c>
      <c r="I242" s="5"/>
      <c r="J242" s="5"/>
      <c r="K242" s="5">
        <v>215</v>
      </c>
      <c r="L242" s="5">
        <v>17</v>
      </c>
      <c r="M242" s="5">
        <v>3</v>
      </c>
      <c r="N242" s="5" t="s">
        <v>6</v>
      </c>
      <c r="O242" s="5">
        <v>2</v>
      </c>
      <c r="P242" s="5">
        <f>ROUND(Source!EL224,O242)</f>
        <v>0</v>
      </c>
      <c r="Q242" s="5"/>
      <c r="R242" s="5"/>
      <c r="S242" s="5"/>
      <c r="T242" s="5"/>
      <c r="U242" s="5"/>
      <c r="V242" s="5"/>
      <c r="W242" s="5"/>
    </row>
    <row r="243" spans="1:23" x14ac:dyDescent="0.2">
      <c r="A243" s="5">
        <v>50</v>
      </c>
      <c r="B243" s="5">
        <v>0</v>
      </c>
      <c r="C243" s="5">
        <v>0</v>
      </c>
      <c r="D243" s="5">
        <v>1</v>
      </c>
      <c r="E243" s="5">
        <v>217</v>
      </c>
      <c r="F243" s="5">
        <f>ROUND(Source!AU224,O243)</f>
        <v>0</v>
      </c>
      <c r="G243" s="5" t="s">
        <v>320</v>
      </c>
      <c r="H243" s="5" t="s">
        <v>321</v>
      </c>
      <c r="I243" s="5"/>
      <c r="J243" s="5"/>
      <c r="K243" s="5">
        <v>217</v>
      </c>
      <c r="L243" s="5">
        <v>18</v>
      </c>
      <c r="M243" s="5">
        <v>3</v>
      </c>
      <c r="N243" s="5" t="s">
        <v>6</v>
      </c>
      <c r="O243" s="5">
        <v>2</v>
      </c>
      <c r="P243" s="5">
        <f>ROUND(Source!EM224,O243)</f>
        <v>0</v>
      </c>
      <c r="Q243" s="5"/>
      <c r="R243" s="5"/>
      <c r="S243" s="5"/>
      <c r="T243" s="5"/>
      <c r="U243" s="5"/>
      <c r="V243" s="5"/>
      <c r="W243" s="5"/>
    </row>
    <row r="244" spans="1:23" x14ac:dyDescent="0.2">
      <c r="A244" s="5">
        <v>50</v>
      </c>
      <c r="B244" s="5">
        <v>0</v>
      </c>
      <c r="C244" s="5">
        <v>0</v>
      </c>
      <c r="D244" s="5">
        <v>1</v>
      </c>
      <c r="E244" s="5">
        <v>230</v>
      </c>
      <c r="F244" s="5">
        <f>ROUND(Source!BA224,O244)</f>
        <v>0</v>
      </c>
      <c r="G244" s="5" t="s">
        <v>322</v>
      </c>
      <c r="H244" s="5" t="s">
        <v>323</v>
      </c>
      <c r="I244" s="5"/>
      <c r="J244" s="5"/>
      <c r="K244" s="5">
        <v>230</v>
      </c>
      <c r="L244" s="5">
        <v>19</v>
      </c>
      <c r="M244" s="5">
        <v>3</v>
      </c>
      <c r="N244" s="5" t="s">
        <v>6</v>
      </c>
      <c r="O244" s="5">
        <v>2</v>
      </c>
      <c r="P244" s="5">
        <f>ROUND(Source!ES224,O244)</f>
        <v>0</v>
      </c>
      <c r="Q244" s="5"/>
      <c r="R244" s="5"/>
      <c r="S244" s="5"/>
      <c r="T244" s="5"/>
      <c r="U244" s="5"/>
      <c r="V244" s="5"/>
      <c r="W244" s="5"/>
    </row>
    <row r="245" spans="1:23" x14ac:dyDescent="0.2">
      <c r="A245" s="5">
        <v>50</v>
      </c>
      <c r="B245" s="5">
        <v>0</v>
      </c>
      <c r="C245" s="5">
        <v>0</v>
      </c>
      <c r="D245" s="5">
        <v>1</v>
      </c>
      <c r="E245" s="5">
        <v>206</v>
      </c>
      <c r="F245" s="5">
        <f>ROUND(Source!T224,O245)</f>
        <v>0</v>
      </c>
      <c r="G245" s="5" t="s">
        <v>324</v>
      </c>
      <c r="H245" s="5" t="s">
        <v>325</v>
      </c>
      <c r="I245" s="5"/>
      <c r="J245" s="5"/>
      <c r="K245" s="5">
        <v>206</v>
      </c>
      <c r="L245" s="5">
        <v>20</v>
      </c>
      <c r="M245" s="5">
        <v>3</v>
      </c>
      <c r="N245" s="5" t="s">
        <v>6</v>
      </c>
      <c r="O245" s="5">
        <v>2</v>
      </c>
      <c r="P245" s="5">
        <f>ROUND(Source!DL224,O245)</f>
        <v>0</v>
      </c>
      <c r="Q245" s="5"/>
      <c r="R245" s="5"/>
      <c r="S245" s="5"/>
      <c r="T245" s="5"/>
      <c r="U245" s="5"/>
      <c r="V245" s="5"/>
      <c r="W245" s="5"/>
    </row>
    <row r="246" spans="1:23" x14ac:dyDescent="0.2">
      <c r="A246" s="5">
        <v>50</v>
      </c>
      <c r="B246" s="5">
        <v>0</v>
      </c>
      <c r="C246" s="5">
        <v>0</v>
      </c>
      <c r="D246" s="5">
        <v>1</v>
      </c>
      <c r="E246" s="5">
        <v>207</v>
      </c>
      <c r="F246" s="5">
        <f>Source!U224</f>
        <v>1499.6525942975004</v>
      </c>
      <c r="G246" s="5" t="s">
        <v>326</v>
      </c>
      <c r="H246" s="5" t="s">
        <v>327</v>
      </c>
      <c r="I246" s="5"/>
      <c r="J246" s="5"/>
      <c r="K246" s="5">
        <v>207</v>
      </c>
      <c r="L246" s="5">
        <v>21</v>
      </c>
      <c r="M246" s="5">
        <v>3</v>
      </c>
      <c r="N246" s="5" t="s">
        <v>6</v>
      </c>
      <c r="O246" s="5">
        <v>-1</v>
      </c>
      <c r="P246" s="5">
        <f>Source!DM224</f>
        <v>1499.6525942975004</v>
      </c>
      <c r="Q246" s="5"/>
      <c r="R246" s="5"/>
      <c r="S246" s="5"/>
      <c r="T246" s="5"/>
      <c r="U246" s="5"/>
      <c r="V246" s="5"/>
      <c r="W246" s="5"/>
    </row>
    <row r="247" spans="1:23" x14ac:dyDescent="0.2">
      <c r="A247" s="5">
        <v>50</v>
      </c>
      <c r="B247" s="5">
        <v>0</v>
      </c>
      <c r="C247" s="5">
        <v>0</v>
      </c>
      <c r="D247" s="5">
        <v>1</v>
      </c>
      <c r="E247" s="5">
        <v>208</v>
      </c>
      <c r="F247" s="5">
        <f>Source!V224</f>
        <v>16.462532937500004</v>
      </c>
      <c r="G247" s="5" t="s">
        <v>328</v>
      </c>
      <c r="H247" s="5" t="s">
        <v>329</v>
      </c>
      <c r="I247" s="5"/>
      <c r="J247" s="5"/>
      <c r="K247" s="5">
        <v>208</v>
      </c>
      <c r="L247" s="5">
        <v>22</v>
      </c>
      <c r="M247" s="5">
        <v>3</v>
      </c>
      <c r="N247" s="5" t="s">
        <v>6</v>
      </c>
      <c r="O247" s="5">
        <v>-1</v>
      </c>
      <c r="P247" s="5">
        <f>Source!DN224</f>
        <v>16.462532937500004</v>
      </c>
      <c r="Q247" s="5"/>
      <c r="R247" s="5"/>
      <c r="S247" s="5"/>
      <c r="T247" s="5"/>
      <c r="U247" s="5"/>
      <c r="V247" s="5"/>
      <c r="W247" s="5"/>
    </row>
    <row r="248" spans="1:23" x14ac:dyDescent="0.2">
      <c r="A248" s="5">
        <v>50</v>
      </c>
      <c r="B248" s="5">
        <v>0</v>
      </c>
      <c r="C248" s="5">
        <v>0</v>
      </c>
      <c r="D248" s="5">
        <v>1</v>
      </c>
      <c r="E248" s="5">
        <v>209</v>
      </c>
      <c r="F248" s="5">
        <f>ROUND(Source!W224,O248)</f>
        <v>0</v>
      </c>
      <c r="G248" s="5" t="s">
        <v>330</v>
      </c>
      <c r="H248" s="5" t="s">
        <v>331</v>
      </c>
      <c r="I248" s="5"/>
      <c r="J248" s="5"/>
      <c r="K248" s="5">
        <v>209</v>
      </c>
      <c r="L248" s="5">
        <v>23</v>
      </c>
      <c r="M248" s="5">
        <v>3</v>
      </c>
      <c r="N248" s="5" t="s">
        <v>6</v>
      </c>
      <c r="O248" s="5">
        <v>2</v>
      </c>
      <c r="P248" s="5">
        <f>ROUND(Source!DO224,O248)</f>
        <v>0</v>
      </c>
      <c r="Q248" s="5"/>
      <c r="R248" s="5"/>
      <c r="S248" s="5"/>
      <c r="T248" s="5"/>
      <c r="U248" s="5"/>
      <c r="V248" s="5"/>
      <c r="W248" s="5"/>
    </row>
    <row r="249" spans="1:23" x14ac:dyDescent="0.2">
      <c r="A249" s="5">
        <v>50</v>
      </c>
      <c r="B249" s="5">
        <v>0</v>
      </c>
      <c r="C249" s="5">
        <v>0</v>
      </c>
      <c r="D249" s="5">
        <v>1</v>
      </c>
      <c r="E249" s="5">
        <v>210</v>
      </c>
      <c r="F249" s="5">
        <f>ROUND(Source!X224,O249)</f>
        <v>11845.68</v>
      </c>
      <c r="G249" s="5" t="s">
        <v>332</v>
      </c>
      <c r="H249" s="5" t="s">
        <v>333</v>
      </c>
      <c r="I249" s="5"/>
      <c r="J249" s="5"/>
      <c r="K249" s="5">
        <v>210</v>
      </c>
      <c r="L249" s="5">
        <v>24</v>
      </c>
      <c r="M249" s="5">
        <v>3</v>
      </c>
      <c r="N249" s="5" t="s">
        <v>6</v>
      </c>
      <c r="O249" s="5">
        <v>2</v>
      </c>
      <c r="P249" s="5">
        <f>ROUND(Source!DP224,O249)</f>
        <v>11845.68</v>
      </c>
      <c r="Q249" s="5"/>
      <c r="R249" s="5"/>
      <c r="S249" s="5"/>
      <c r="T249" s="5"/>
      <c r="U249" s="5"/>
      <c r="V249" s="5"/>
      <c r="W249" s="5"/>
    </row>
    <row r="250" spans="1:23" x14ac:dyDescent="0.2">
      <c r="A250" s="5">
        <v>50</v>
      </c>
      <c r="B250" s="5">
        <v>0</v>
      </c>
      <c r="C250" s="5">
        <v>0</v>
      </c>
      <c r="D250" s="5">
        <v>1</v>
      </c>
      <c r="E250" s="5">
        <v>211</v>
      </c>
      <c r="F250" s="5">
        <f>ROUND(Source!Y224,O250)</f>
        <v>7803.57</v>
      </c>
      <c r="G250" s="5" t="s">
        <v>334</v>
      </c>
      <c r="H250" s="5" t="s">
        <v>335</v>
      </c>
      <c r="I250" s="5"/>
      <c r="J250" s="5"/>
      <c r="K250" s="5">
        <v>211</v>
      </c>
      <c r="L250" s="5">
        <v>25</v>
      </c>
      <c r="M250" s="5">
        <v>3</v>
      </c>
      <c r="N250" s="5" t="s">
        <v>6</v>
      </c>
      <c r="O250" s="5">
        <v>2</v>
      </c>
      <c r="P250" s="5">
        <f>ROUND(Source!DQ224,O250)</f>
        <v>7803.57</v>
      </c>
      <c r="Q250" s="5"/>
      <c r="R250" s="5"/>
      <c r="S250" s="5"/>
      <c r="T250" s="5"/>
      <c r="U250" s="5"/>
      <c r="V250" s="5"/>
      <c r="W250" s="5"/>
    </row>
    <row r="251" spans="1:23" x14ac:dyDescent="0.2">
      <c r="A251" s="5">
        <v>50</v>
      </c>
      <c r="B251" s="5">
        <v>0</v>
      </c>
      <c r="C251" s="5">
        <v>0</v>
      </c>
      <c r="D251" s="5">
        <v>1</v>
      </c>
      <c r="E251" s="5">
        <v>224</v>
      </c>
      <c r="F251" s="5">
        <f>ROUND(Source!AR224,O251)</f>
        <v>95133.22</v>
      </c>
      <c r="G251" s="5" t="s">
        <v>336</v>
      </c>
      <c r="H251" s="5" t="s">
        <v>337</v>
      </c>
      <c r="I251" s="5"/>
      <c r="J251" s="5"/>
      <c r="K251" s="5">
        <v>224</v>
      </c>
      <c r="L251" s="5">
        <v>26</v>
      </c>
      <c r="M251" s="5">
        <v>3</v>
      </c>
      <c r="N251" s="5" t="s">
        <v>6</v>
      </c>
      <c r="O251" s="5">
        <v>2</v>
      </c>
      <c r="P251" s="5">
        <f>ROUND(Source!EJ224,O251)</f>
        <v>95133.22</v>
      </c>
      <c r="Q251" s="5"/>
      <c r="R251" s="5"/>
      <c r="S251" s="5"/>
      <c r="T251" s="5"/>
      <c r="U251" s="5"/>
      <c r="V251" s="5"/>
      <c r="W251" s="5"/>
    </row>
    <row r="252" spans="1:23" x14ac:dyDescent="0.2">
      <c r="A252" s="5">
        <v>50</v>
      </c>
      <c r="B252" s="5">
        <v>1</v>
      </c>
      <c r="C252" s="5">
        <v>0</v>
      </c>
      <c r="D252" s="5">
        <v>2</v>
      </c>
      <c r="E252" s="5">
        <v>0</v>
      </c>
      <c r="F252" s="5">
        <f>ROUND(F251,O252)</f>
        <v>95133.22</v>
      </c>
      <c r="G252" s="5" t="s">
        <v>348</v>
      </c>
      <c r="H252" s="5" t="s">
        <v>337</v>
      </c>
      <c r="I252" s="5"/>
      <c r="J252" s="5"/>
      <c r="K252" s="5">
        <v>212</v>
      </c>
      <c r="L252" s="5">
        <v>27</v>
      </c>
      <c r="M252" s="5">
        <v>0</v>
      </c>
      <c r="N252" s="5" t="s">
        <v>6</v>
      </c>
      <c r="O252" s="5">
        <v>2</v>
      </c>
      <c r="P252" s="5">
        <f>ROUND(P251,O252)</f>
        <v>95133.22</v>
      </c>
      <c r="Q252" s="5"/>
      <c r="R252" s="5"/>
      <c r="S252" s="5"/>
      <c r="T252" s="5"/>
      <c r="U252" s="5"/>
      <c r="V252" s="5"/>
      <c r="W252" s="5"/>
    </row>
    <row r="253" spans="1:23" x14ac:dyDescent="0.2">
      <c r="A253" s="5">
        <v>50</v>
      </c>
      <c r="B253" s="5">
        <v>1</v>
      </c>
      <c r="C253" s="5">
        <v>0</v>
      </c>
      <c r="D253" s="5">
        <v>2</v>
      </c>
      <c r="E253" s="5">
        <v>0</v>
      </c>
      <c r="F253" s="5">
        <f>ROUND(F252*6.53,O253)</f>
        <v>621219.93000000005</v>
      </c>
      <c r="G253" s="5" t="s">
        <v>349</v>
      </c>
      <c r="H253" s="5" t="s">
        <v>350</v>
      </c>
      <c r="I253" s="5"/>
      <c r="J253" s="5"/>
      <c r="K253" s="5">
        <v>212</v>
      </c>
      <c r="L253" s="5">
        <v>28</v>
      </c>
      <c r="M253" s="5">
        <v>0</v>
      </c>
      <c r="N253" s="5" t="s">
        <v>6</v>
      </c>
      <c r="O253" s="5">
        <v>2</v>
      </c>
      <c r="P253" s="5">
        <f>ROUND(P252*6.53,O253)</f>
        <v>621219.93000000005</v>
      </c>
      <c r="Q253" s="5"/>
      <c r="R253" s="5"/>
      <c r="S253" s="5"/>
      <c r="T253" s="5"/>
      <c r="U253" s="5"/>
      <c r="V253" s="5"/>
      <c r="W253" s="5"/>
    </row>
    <row r="254" spans="1:23" x14ac:dyDescent="0.2">
      <c r="A254" s="5">
        <v>50</v>
      </c>
      <c r="B254" s="5">
        <v>1</v>
      </c>
      <c r="C254" s="5">
        <v>0</v>
      </c>
      <c r="D254" s="5">
        <v>2</v>
      </c>
      <c r="E254" s="5">
        <v>0</v>
      </c>
      <c r="F254" s="5">
        <f>ROUND(F253*18/100,O254)</f>
        <v>111819.59</v>
      </c>
      <c r="G254" s="5" t="s">
        <v>351</v>
      </c>
      <c r="H254" s="5" t="s">
        <v>352</v>
      </c>
      <c r="I254" s="5"/>
      <c r="J254" s="5"/>
      <c r="K254" s="5">
        <v>212</v>
      </c>
      <c r="L254" s="5">
        <v>29</v>
      </c>
      <c r="M254" s="5">
        <v>0</v>
      </c>
      <c r="N254" s="5" t="s">
        <v>6</v>
      </c>
      <c r="O254" s="5">
        <v>2</v>
      </c>
      <c r="P254" s="5">
        <f>ROUND(P253*18/100,O254)</f>
        <v>111819.59</v>
      </c>
      <c r="Q254" s="5"/>
      <c r="R254" s="5"/>
      <c r="S254" s="5"/>
      <c r="T254" s="5"/>
      <c r="U254" s="5"/>
      <c r="V254" s="5"/>
      <c r="W254" s="5"/>
    </row>
    <row r="255" spans="1:23" x14ac:dyDescent="0.2">
      <c r="A255" s="5">
        <v>50</v>
      </c>
      <c r="B255" s="5">
        <v>1</v>
      </c>
      <c r="C255" s="5">
        <v>0</v>
      </c>
      <c r="D255" s="5">
        <v>2</v>
      </c>
      <c r="E255" s="5">
        <v>213</v>
      </c>
      <c r="F255" s="5">
        <f>ROUND(F253+F254,O255)</f>
        <v>733039.52</v>
      </c>
      <c r="G255" s="5" t="s">
        <v>353</v>
      </c>
      <c r="H255" s="5" t="s">
        <v>354</v>
      </c>
      <c r="I255" s="5"/>
      <c r="J255" s="5"/>
      <c r="K255" s="5">
        <v>212</v>
      </c>
      <c r="L255" s="5">
        <v>30</v>
      </c>
      <c r="M255" s="5">
        <v>0</v>
      </c>
      <c r="N255" s="5" t="s">
        <v>6</v>
      </c>
      <c r="O255" s="5">
        <v>2</v>
      </c>
      <c r="P255" s="5">
        <f>ROUND(P253+P254,O255)</f>
        <v>733039.52</v>
      </c>
      <c r="Q255" s="5"/>
      <c r="R255" s="5"/>
      <c r="S255" s="5"/>
      <c r="T255" s="5"/>
      <c r="U255" s="5"/>
      <c r="V255" s="5"/>
      <c r="W255" s="5"/>
    </row>
    <row r="257" spans="1:255" x14ac:dyDescent="0.2">
      <c r="A257" s="1">
        <v>4</v>
      </c>
      <c r="B257" s="1">
        <v>1</v>
      </c>
      <c r="C257" s="1"/>
      <c r="D257" s="1">
        <f>ROW(A457)</f>
        <v>457</v>
      </c>
      <c r="E257" s="1"/>
      <c r="F257" s="1" t="s">
        <v>13</v>
      </c>
      <c r="G257" s="1" t="s">
        <v>355</v>
      </c>
      <c r="H257" s="1" t="s">
        <v>6</v>
      </c>
      <c r="I257" s="1">
        <v>0</v>
      </c>
      <c r="J257" s="1"/>
      <c r="K257" s="1">
        <v>0</v>
      </c>
      <c r="L257" s="1"/>
      <c r="M257" s="1"/>
      <c r="N257" s="1"/>
      <c r="O257" s="1"/>
      <c r="P257" s="1"/>
      <c r="Q257" s="1"/>
      <c r="R257" s="1"/>
      <c r="S257" s="1"/>
      <c r="T257" s="1"/>
      <c r="U257" s="1" t="s">
        <v>6</v>
      </c>
      <c r="V257" s="1">
        <v>0</v>
      </c>
      <c r="W257" s="1"/>
      <c r="X257" s="1"/>
      <c r="Y257" s="1"/>
      <c r="Z257" s="1"/>
      <c r="AA257" s="1"/>
      <c r="AB257" s="1" t="s">
        <v>6</v>
      </c>
      <c r="AC257" s="1" t="s">
        <v>6</v>
      </c>
      <c r="AD257" s="1" t="s">
        <v>6</v>
      </c>
      <c r="AE257" s="1" t="s">
        <v>6</v>
      </c>
      <c r="AF257" s="1" t="s">
        <v>6</v>
      </c>
      <c r="AG257" s="1" t="s">
        <v>6</v>
      </c>
      <c r="AH257" s="1"/>
      <c r="AI257" s="1"/>
      <c r="AJ257" s="1"/>
      <c r="AK257" s="1"/>
      <c r="AL257" s="1"/>
      <c r="AM257" s="1"/>
      <c r="AN257" s="1"/>
      <c r="AO257" s="1"/>
      <c r="AP257" s="1" t="s">
        <v>6</v>
      </c>
      <c r="AQ257" s="1" t="s">
        <v>6</v>
      </c>
      <c r="AR257" s="1" t="s">
        <v>6</v>
      </c>
      <c r="AS257" s="1"/>
      <c r="AT257" s="1"/>
      <c r="AU257" s="1"/>
      <c r="AV257" s="1"/>
      <c r="AW257" s="1"/>
      <c r="AX257" s="1"/>
      <c r="AY257" s="1"/>
      <c r="AZ257" s="1" t="s">
        <v>6</v>
      </c>
      <c r="BA257" s="1"/>
      <c r="BB257" s="1" t="s">
        <v>6</v>
      </c>
      <c r="BC257" s="1" t="s">
        <v>6</v>
      </c>
      <c r="BD257" s="1" t="s">
        <v>6</v>
      </c>
      <c r="BE257" s="1" t="s">
        <v>6</v>
      </c>
      <c r="BF257" s="1" t="s">
        <v>6</v>
      </c>
      <c r="BG257" s="1" t="s">
        <v>6</v>
      </c>
      <c r="BH257" s="1" t="s">
        <v>6</v>
      </c>
      <c r="BI257" s="1" t="s">
        <v>6</v>
      </c>
      <c r="BJ257" s="1" t="s">
        <v>6</v>
      </c>
      <c r="BK257" s="1" t="s">
        <v>6</v>
      </c>
      <c r="BL257" s="1" t="s">
        <v>6</v>
      </c>
      <c r="BM257" s="1" t="s">
        <v>6</v>
      </c>
      <c r="BN257" s="1" t="s">
        <v>6</v>
      </c>
      <c r="BO257" s="1" t="s">
        <v>6</v>
      </c>
      <c r="BP257" s="1" t="s">
        <v>6</v>
      </c>
      <c r="BQ257" s="1"/>
      <c r="BR257" s="1"/>
      <c r="BS257" s="1"/>
      <c r="BT257" s="1"/>
      <c r="BU257" s="1"/>
      <c r="BV257" s="1"/>
      <c r="BW257" s="1"/>
      <c r="BX257" s="1">
        <v>0</v>
      </c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>
        <v>0</v>
      </c>
    </row>
    <row r="259" spans="1:255" x14ac:dyDescent="0.2">
      <c r="A259" s="3">
        <v>52</v>
      </c>
      <c r="B259" s="3">
        <f t="shared" ref="B259:G259" si="211">B457</f>
        <v>1</v>
      </c>
      <c r="C259" s="3">
        <f t="shared" si="211"/>
        <v>4</v>
      </c>
      <c r="D259" s="3">
        <f t="shared" si="211"/>
        <v>257</v>
      </c>
      <c r="E259" s="3">
        <f t="shared" si="211"/>
        <v>0</v>
      </c>
      <c r="F259" s="3" t="str">
        <f t="shared" si="211"/>
        <v>Новый раздел</v>
      </c>
      <c r="G259" s="3" t="str">
        <f t="shared" si="211"/>
        <v>Лестница "Б"</v>
      </c>
      <c r="H259" s="3"/>
      <c r="I259" s="3"/>
      <c r="J259" s="3"/>
      <c r="K259" s="3"/>
      <c r="L259" s="3"/>
      <c r="M259" s="3"/>
      <c r="N259" s="3"/>
      <c r="O259" s="3">
        <f t="shared" ref="O259:AT259" si="212">O457</f>
        <v>79620.39</v>
      </c>
      <c r="P259" s="3">
        <f t="shared" si="212"/>
        <v>65241.06</v>
      </c>
      <c r="Q259" s="3">
        <f t="shared" si="212"/>
        <v>1144.23</v>
      </c>
      <c r="R259" s="3">
        <f t="shared" si="212"/>
        <v>203.92</v>
      </c>
      <c r="S259" s="3">
        <f t="shared" si="212"/>
        <v>13235.1</v>
      </c>
      <c r="T259" s="3">
        <f t="shared" si="212"/>
        <v>0</v>
      </c>
      <c r="U259" s="3">
        <f t="shared" si="212"/>
        <v>1514.1487014600002</v>
      </c>
      <c r="V259" s="3">
        <f t="shared" si="212"/>
        <v>17.637669912500002</v>
      </c>
      <c r="W259" s="3">
        <f t="shared" si="212"/>
        <v>0</v>
      </c>
      <c r="X259" s="3">
        <f t="shared" si="212"/>
        <v>11912.31</v>
      </c>
      <c r="Y259" s="3">
        <f t="shared" si="212"/>
        <v>7881.47</v>
      </c>
      <c r="Z259" s="3">
        <f t="shared" si="212"/>
        <v>0</v>
      </c>
      <c r="AA259" s="3">
        <f t="shared" si="212"/>
        <v>0</v>
      </c>
      <c r="AB259" s="3">
        <f t="shared" si="212"/>
        <v>0</v>
      </c>
      <c r="AC259" s="3">
        <f t="shared" si="212"/>
        <v>0</v>
      </c>
      <c r="AD259" s="3">
        <f t="shared" si="212"/>
        <v>0</v>
      </c>
      <c r="AE259" s="3">
        <f t="shared" si="212"/>
        <v>0</v>
      </c>
      <c r="AF259" s="3">
        <f t="shared" si="212"/>
        <v>0</v>
      </c>
      <c r="AG259" s="3">
        <f t="shared" si="212"/>
        <v>0</v>
      </c>
      <c r="AH259" s="3">
        <f t="shared" si="212"/>
        <v>0</v>
      </c>
      <c r="AI259" s="3">
        <f t="shared" si="212"/>
        <v>0</v>
      </c>
      <c r="AJ259" s="3">
        <f t="shared" si="212"/>
        <v>0</v>
      </c>
      <c r="AK259" s="3">
        <f t="shared" si="212"/>
        <v>0</v>
      </c>
      <c r="AL259" s="3">
        <f t="shared" si="212"/>
        <v>0</v>
      </c>
      <c r="AM259" s="3">
        <f t="shared" si="212"/>
        <v>0</v>
      </c>
      <c r="AN259" s="3">
        <f t="shared" si="212"/>
        <v>0</v>
      </c>
      <c r="AO259" s="3">
        <f t="shared" si="212"/>
        <v>0</v>
      </c>
      <c r="AP259" s="3">
        <f t="shared" si="212"/>
        <v>0</v>
      </c>
      <c r="AQ259" s="3">
        <f t="shared" si="212"/>
        <v>0</v>
      </c>
      <c r="AR259" s="3">
        <f t="shared" si="212"/>
        <v>99815.17</v>
      </c>
      <c r="AS259" s="3">
        <f t="shared" si="212"/>
        <v>99815.17</v>
      </c>
      <c r="AT259" s="3">
        <f t="shared" si="212"/>
        <v>0</v>
      </c>
      <c r="AU259" s="3">
        <f t="shared" ref="AU259:BZ259" si="213">AU457</f>
        <v>0</v>
      </c>
      <c r="AV259" s="3">
        <f t="shared" si="213"/>
        <v>65241.06</v>
      </c>
      <c r="AW259" s="3">
        <f t="shared" si="213"/>
        <v>65241.06</v>
      </c>
      <c r="AX259" s="3">
        <f t="shared" si="213"/>
        <v>0</v>
      </c>
      <c r="AY259" s="3">
        <f t="shared" si="213"/>
        <v>65241.06</v>
      </c>
      <c r="AZ259" s="3">
        <f t="shared" si="213"/>
        <v>0</v>
      </c>
      <c r="BA259" s="3">
        <f t="shared" si="213"/>
        <v>0</v>
      </c>
      <c r="BB259" s="3">
        <f t="shared" si="213"/>
        <v>0</v>
      </c>
      <c r="BC259" s="3">
        <f t="shared" si="213"/>
        <v>0</v>
      </c>
      <c r="BD259" s="3">
        <f t="shared" si="213"/>
        <v>0</v>
      </c>
      <c r="BE259" s="3">
        <f t="shared" si="213"/>
        <v>0</v>
      </c>
      <c r="BF259" s="3">
        <f t="shared" si="213"/>
        <v>0</v>
      </c>
      <c r="BG259" s="3">
        <f t="shared" si="213"/>
        <v>0</v>
      </c>
      <c r="BH259" s="3">
        <f t="shared" si="213"/>
        <v>0</v>
      </c>
      <c r="BI259" s="3">
        <f t="shared" si="213"/>
        <v>0</v>
      </c>
      <c r="BJ259" s="3">
        <f t="shared" si="213"/>
        <v>0</v>
      </c>
      <c r="BK259" s="3">
        <f t="shared" si="213"/>
        <v>0</v>
      </c>
      <c r="BL259" s="3">
        <f t="shared" si="213"/>
        <v>0</v>
      </c>
      <c r="BM259" s="3">
        <f t="shared" si="213"/>
        <v>0</v>
      </c>
      <c r="BN259" s="3">
        <f t="shared" si="213"/>
        <v>0</v>
      </c>
      <c r="BO259" s="3">
        <f t="shared" si="213"/>
        <v>0</v>
      </c>
      <c r="BP259" s="3">
        <f t="shared" si="213"/>
        <v>0</v>
      </c>
      <c r="BQ259" s="3">
        <f t="shared" si="213"/>
        <v>0</v>
      </c>
      <c r="BR259" s="3">
        <f t="shared" si="213"/>
        <v>0</v>
      </c>
      <c r="BS259" s="3">
        <f t="shared" si="213"/>
        <v>0</v>
      </c>
      <c r="BT259" s="3">
        <f t="shared" si="213"/>
        <v>0</v>
      </c>
      <c r="BU259" s="3">
        <f t="shared" si="213"/>
        <v>0</v>
      </c>
      <c r="BV259" s="3">
        <f t="shared" si="213"/>
        <v>0</v>
      </c>
      <c r="BW259" s="3">
        <f t="shared" si="213"/>
        <v>0</v>
      </c>
      <c r="BX259" s="3">
        <f t="shared" si="213"/>
        <v>0</v>
      </c>
      <c r="BY259" s="3">
        <f t="shared" si="213"/>
        <v>0</v>
      </c>
      <c r="BZ259" s="3">
        <f t="shared" si="213"/>
        <v>0</v>
      </c>
      <c r="CA259" s="3">
        <f t="shared" ref="CA259:DF259" si="214">CA457</f>
        <v>0</v>
      </c>
      <c r="CB259" s="3">
        <f t="shared" si="214"/>
        <v>0</v>
      </c>
      <c r="CC259" s="3">
        <f t="shared" si="214"/>
        <v>0</v>
      </c>
      <c r="CD259" s="3">
        <f t="shared" si="214"/>
        <v>0</v>
      </c>
      <c r="CE259" s="3">
        <f t="shared" si="214"/>
        <v>0</v>
      </c>
      <c r="CF259" s="3">
        <f t="shared" si="214"/>
        <v>0</v>
      </c>
      <c r="CG259" s="3">
        <f t="shared" si="214"/>
        <v>0</v>
      </c>
      <c r="CH259" s="3">
        <f t="shared" si="214"/>
        <v>0</v>
      </c>
      <c r="CI259" s="3">
        <f t="shared" si="214"/>
        <v>0</v>
      </c>
      <c r="CJ259" s="3">
        <f t="shared" si="214"/>
        <v>0</v>
      </c>
      <c r="CK259" s="3">
        <f t="shared" si="214"/>
        <v>0</v>
      </c>
      <c r="CL259" s="3">
        <f t="shared" si="214"/>
        <v>0</v>
      </c>
      <c r="CM259" s="3">
        <f t="shared" si="214"/>
        <v>0</v>
      </c>
      <c r="CN259" s="3">
        <f t="shared" si="214"/>
        <v>0</v>
      </c>
      <c r="CO259" s="3">
        <f t="shared" si="214"/>
        <v>0</v>
      </c>
      <c r="CP259" s="3">
        <f t="shared" si="214"/>
        <v>0</v>
      </c>
      <c r="CQ259" s="3">
        <f t="shared" si="214"/>
        <v>0</v>
      </c>
      <c r="CR259" s="3">
        <f t="shared" si="214"/>
        <v>0</v>
      </c>
      <c r="CS259" s="3">
        <f t="shared" si="214"/>
        <v>0</v>
      </c>
      <c r="CT259" s="3">
        <f t="shared" si="214"/>
        <v>0</v>
      </c>
      <c r="CU259" s="3">
        <f t="shared" si="214"/>
        <v>0</v>
      </c>
      <c r="CV259" s="3">
        <f t="shared" si="214"/>
        <v>0</v>
      </c>
      <c r="CW259" s="3">
        <f t="shared" si="214"/>
        <v>0</v>
      </c>
      <c r="CX259" s="3">
        <f t="shared" si="214"/>
        <v>0</v>
      </c>
      <c r="CY259" s="3">
        <f t="shared" si="214"/>
        <v>0</v>
      </c>
      <c r="CZ259" s="3">
        <f t="shared" si="214"/>
        <v>0</v>
      </c>
      <c r="DA259" s="3">
        <f t="shared" si="214"/>
        <v>0</v>
      </c>
      <c r="DB259" s="3">
        <f t="shared" si="214"/>
        <v>0</v>
      </c>
      <c r="DC259" s="3">
        <f t="shared" si="214"/>
        <v>0</v>
      </c>
      <c r="DD259" s="3">
        <f t="shared" si="214"/>
        <v>0</v>
      </c>
      <c r="DE259" s="3">
        <f t="shared" si="214"/>
        <v>0</v>
      </c>
      <c r="DF259" s="3">
        <f t="shared" si="214"/>
        <v>0</v>
      </c>
      <c r="DG259" s="4">
        <f t="shared" ref="DG259:EL259" si="215">DG457</f>
        <v>79620.39</v>
      </c>
      <c r="DH259" s="4">
        <f t="shared" si="215"/>
        <v>65241.06</v>
      </c>
      <c r="DI259" s="4">
        <f t="shared" si="215"/>
        <v>1144.23</v>
      </c>
      <c r="DJ259" s="4">
        <f t="shared" si="215"/>
        <v>203.92</v>
      </c>
      <c r="DK259" s="4">
        <f t="shared" si="215"/>
        <v>13235.1</v>
      </c>
      <c r="DL259" s="4">
        <f t="shared" si="215"/>
        <v>0</v>
      </c>
      <c r="DM259" s="4">
        <f t="shared" si="215"/>
        <v>1514.1487014600002</v>
      </c>
      <c r="DN259" s="4">
        <f t="shared" si="215"/>
        <v>17.637669912500002</v>
      </c>
      <c r="DO259" s="4">
        <f t="shared" si="215"/>
        <v>0</v>
      </c>
      <c r="DP259" s="4">
        <f t="shared" si="215"/>
        <v>11912.31</v>
      </c>
      <c r="DQ259" s="4">
        <f t="shared" si="215"/>
        <v>7881.47</v>
      </c>
      <c r="DR259" s="4">
        <f t="shared" si="215"/>
        <v>0</v>
      </c>
      <c r="DS259" s="4">
        <f t="shared" si="215"/>
        <v>0</v>
      </c>
      <c r="DT259" s="4">
        <f t="shared" si="215"/>
        <v>0</v>
      </c>
      <c r="DU259" s="4">
        <f t="shared" si="215"/>
        <v>0</v>
      </c>
      <c r="DV259" s="4">
        <f t="shared" si="215"/>
        <v>0</v>
      </c>
      <c r="DW259" s="4">
        <f t="shared" si="215"/>
        <v>0</v>
      </c>
      <c r="DX259" s="4">
        <f t="shared" si="215"/>
        <v>0</v>
      </c>
      <c r="DY259" s="4">
        <f t="shared" si="215"/>
        <v>0</v>
      </c>
      <c r="DZ259" s="4">
        <f t="shared" si="215"/>
        <v>0</v>
      </c>
      <c r="EA259" s="4">
        <f t="shared" si="215"/>
        <v>0</v>
      </c>
      <c r="EB259" s="4">
        <f t="shared" si="215"/>
        <v>0</v>
      </c>
      <c r="EC259" s="4">
        <f t="shared" si="215"/>
        <v>0</v>
      </c>
      <c r="ED259" s="4">
        <f t="shared" si="215"/>
        <v>0</v>
      </c>
      <c r="EE259" s="4">
        <f t="shared" si="215"/>
        <v>0</v>
      </c>
      <c r="EF259" s="4">
        <f t="shared" si="215"/>
        <v>0</v>
      </c>
      <c r="EG259" s="4">
        <f t="shared" si="215"/>
        <v>0</v>
      </c>
      <c r="EH259" s="4">
        <f t="shared" si="215"/>
        <v>0</v>
      </c>
      <c r="EI259" s="4">
        <f t="shared" si="215"/>
        <v>0</v>
      </c>
      <c r="EJ259" s="4">
        <f t="shared" si="215"/>
        <v>99815.17</v>
      </c>
      <c r="EK259" s="4">
        <f t="shared" si="215"/>
        <v>99815.17</v>
      </c>
      <c r="EL259" s="4">
        <f t="shared" si="215"/>
        <v>0</v>
      </c>
      <c r="EM259" s="4">
        <f t="shared" ref="EM259:FR259" si="216">EM457</f>
        <v>0</v>
      </c>
      <c r="EN259" s="4">
        <f t="shared" si="216"/>
        <v>65241.06</v>
      </c>
      <c r="EO259" s="4">
        <f t="shared" si="216"/>
        <v>65241.06</v>
      </c>
      <c r="EP259" s="4">
        <f t="shared" si="216"/>
        <v>0</v>
      </c>
      <c r="EQ259" s="4">
        <f t="shared" si="216"/>
        <v>65241.06</v>
      </c>
      <c r="ER259" s="4">
        <f t="shared" si="216"/>
        <v>0</v>
      </c>
      <c r="ES259" s="4">
        <f t="shared" si="216"/>
        <v>0</v>
      </c>
      <c r="ET259" s="4">
        <f t="shared" si="216"/>
        <v>0</v>
      </c>
      <c r="EU259" s="4">
        <f t="shared" si="216"/>
        <v>0</v>
      </c>
      <c r="EV259" s="4">
        <f t="shared" si="216"/>
        <v>0</v>
      </c>
      <c r="EW259" s="4">
        <f t="shared" si="216"/>
        <v>0</v>
      </c>
      <c r="EX259" s="4">
        <f t="shared" si="216"/>
        <v>0</v>
      </c>
      <c r="EY259" s="4">
        <f t="shared" si="216"/>
        <v>0</v>
      </c>
      <c r="EZ259" s="4">
        <f t="shared" si="216"/>
        <v>0</v>
      </c>
      <c r="FA259" s="4">
        <f t="shared" si="216"/>
        <v>0</v>
      </c>
      <c r="FB259" s="4">
        <f t="shared" si="216"/>
        <v>0</v>
      </c>
      <c r="FC259" s="4">
        <f t="shared" si="216"/>
        <v>0</v>
      </c>
      <c r="FD259" s="4">
        <f t="shared" si="216"/>
        <v>0</v>
      </c>
      <c r="FE259" s="4">
        <f t="shared" si="216"/>
        <v>0</v>
      </c>
      <c r="FF259" s="4">
        <f t="shared" si="216"/>
        <v>0</v>
      </c>
      <c r="FG259" s="4">
        <f t="shared" si="216"/>
        <v>0</v>
      </c>
      <c r="FH259" s="4">
        <f t="shared" si="216"/>
        <v>0</v>
      </c>
      <c r="FI259" s="4">
        <f t="shared" si="216"/>
        <v>0</v>
      </c>
      <c r="FJ259" s="4">
        <f t="shared" si="216"/>
        <v>0</v>
      </c>
      <c r="FK259" s="4">
        <f t="shared" si="216"/>
        <v>0</v>
      </c>
      <c r="FL259" s="4">
        <f t="shared" si="216"/>
        <v>0</v>
      </c>
      <c r="FM259" s="4">
        <f t="shared" si="216"/>
        <v>0</v>
      </c>
      <c r="FN259" s="4">
        <f t="shared" si="216"/>
        <v>0</v>
      </c>
      <c r="FO259" s="4">
        <f t="shared" si="216"/>
        <v>0</v>
      </c>
      <c r="FP259" s="4">
        <f t="shared" si="216"/>
        <v>0</v>
      </c>
      <c r="FQ259" s="4">
        <f t="shared" si="216"/>
        <v>0</v>
      </c>
      <c r="FR259" s="4">
        <f t="shared" si="216"/>
        <v>0</v>
      </c>
      <c r="FS259" s="4">
        <f t="shared" ref="FS259:GX259" si="217">FS457</f>
        <v>0</v>
      </c>
      <c r="FT259" s="4">
        <f t="shared" si="217"/>
        <v>0</v>
      </c>
      <c r="FU259" s="4">
        <f t="shared" si="217"/>
        <v>0</v>
      </c>
      <c r="FV259" s="4">
        <f t="shared" si="217"/>
        <v>0</v>
      </c>
      <c r="FW259" s="4">
        <f t="shared" si="217"/>
        <v>0</v>
      </c>
      <c r="FX259" s="4">
        <f t="shared" si="217"/>
        <v>0</v>
      </c>
      <c r="FY259" s="4">
        <f t="shared" si="217"/>
        <v>0</v>
      </c>
      <c r="FZ259" s="4">
        <f t="shared" si="217"/>
        <v>0</v>
      </c>
      <c r="GA259" s="4">
        <f t="shared" si="217"/>
        <v>0</v>
      </c>
      <c r="GB259" s="4">
        <f t="shared" si="217"/>
        <v>0</v>
      </c>
      <c r="GC259" s="4">
        <f t="shared" si="217"/>
        <v>0</v>
      </c>
      <c r="GD259" s="4">
        <f t="shared" si="217"/>
        <v>0</v>
      </c>
      <c r="GE259" s="4">
        <f t="shared" si="217"/>
        <v>0</v>
      </c>
      <c r="GF259" s="4">
        <f t="shared" si="217"/>
        <v>0</v>
      </c>
      <c r="GG259" s="4">
        <f t="shared" si="217"/>
        <v>0</v>
      </c>
      <c r="GH259" s="4">
        <f t="shared" si="217"/>
        <v>0</v>
      </c>
      <c r="GI259" s="4">
        <f t="shared" si="217"/>
        <v>0</v>
      </c>
      <c r="GJ259" s="4">
        <f t="shared" si="217"/>
        <v>0</v>
      </c>
      <c r="GK259" s="4">
        <f t="shared" si="217"/>
        <v>0</v>
      </c>
      <c r="GL259" s="4">
        <f t="shared" si="217"/>
        <v>0</v>
      </c>
      <c r="GM259" s="4">
        <f t="shared" si="217"/>
        <v>0</v>
      </c>
      <c r="GN259" s="4">
        <f t="shared" si="217"/>
        <v>0</v>
      </c>
      <c r="GO259" s="4">
        <f t="shared" si="217"/>
        <v>0</v>
      </c>
      <c r="GP259" s="4">
        <f t="shared" si="217"/>
        <v>0</v>
      </c>
      <c r="GQ259" s="4">
        <f t="shared" si="217"/>
        <v>0</v>
      </c>
      <c r="GR259" s="4">
        <f t="shared" si="217"/>
        <v>0</v>
      </c>
      <c r="GS259" s="4">
        <f t="shared" si="217"/>
        <v>0</v>
      </c>
      <c r="GT259" s="4">
        <f t="shared" si="217"/>
        <v>0</v>
      </c>
      <c r="GU259" s="4">
        <f t="shared" si="217"/>
        <v>0</v>
      </c>
      <c r="GV259" s="4">
        <f t="shared" si="217"/>
        <v>0</v>
      </c>
      <c r="GW259" s="4">
        <f t="shared" si="217"/>
        <v>0</v>
      </c>
      <c r="GX259" s="4">
        <f t="shared" si="217"/>
        <v>0</v>
      </c>
    </row>
    <row r="261" spans="1:255" x14ac:dyDescent="0.2">
      <c r="A261" s="1">
        <v>5</v>
      </c>
      <c r="B261" s="1">
        <v>1</v>
      </c>
      <c r="C261" s="1"/>
      <c r="D261" s="1">
        <f>ROW(A390)</f>
        <v>390</v>
      </c>
      <c r="E261" s="1"/>
      <c r="F261" s="1" t="s">
        <v>15</v>
      </c>
      <c r="G261" s="1" t="s">
        <v>16</v>
      </c>
      <c r="H261" s="1" t="s">
        <v>6</v>
      </c>
      <c r="I261" s="1">
        <v>0</v>
      </c>
      <c r="J261" s="1"/>
      <c r="K261" s="1">
        <v>0</v>
      </c>
      <c r="L261" s="1"/>
      <c r="M261" s="1"/>
      <c r="N261" s="1"/>
      <c r="O261" s="1"/>
      <c r="P261" s="1"/>
      <c r="Q261" s="1"/>
      <c r="R261" s="1"/>
      <c r="S261" s="1"/>
      <c r="T261" s="1"/>
      <c r="U261" s="1" t="s">
        <v>6</v>
      </c>
      <c r="V261" s="1">
        <v>0</v>
      </c>
      <c r="W261" s="1"/>
      <c r="X261" s="1"/>
      <c r="Y261" s="1"/>
      <c r="Z261" s="1"/>
      <c r="AA261" s="1"/>
      <c r="AB261" s="1" t="s">
        <v>6</v>
      </c>
      <c r="AC261" s="1" t="s">
        <v>6</v>
      </c>
      <c r="AD261" s="1" t="s">
        <v>6</v>
      </c>
      <c r="AE261" s="1" t="s">
        <v>6</v>
      </c>
      <c r="AF261" s="1" t="s">
        <v>6</v>
      </c>
      <c r="AG261" s="1" t="s">
        <v>6</v>
      </c>
      <c r="AH261" s="1"/>
      <c r="AI261" s="1"/>
      <c r="AJ261" s="1"/>
      <c r="AK261" s="1"/>
      <c r="AL261" s="1"/>
      <c r="AM261" s="1"/>
      <c r="AN261" s="1"/>
      <c r="AO261" s="1"/>
      <c r="AP261" s="1" t="s">
        <v>6</v>
      </c>
      <c r="AQ261" s="1" t="s">
        <v>6</v>
      </c>
      <c r="AR261" s="1" t="s">
        <v>6</v>
      </c>
      <c r="AS261" s="1"/>
      <c r="AT261" s="1"/>
      <c r="AU261" s="1"/>
      <c r="AV261" s="1"/>
      <c r="AW261" s="1"/>
      <c r="AX261" s="1"/>
      <c r="AY261" s="1"/>
      <c r="AZ261" s="1" t="s">
        <v>6</v>
      </c>
      <c r="BA261" s="1"/>
      <c r="BB261" s="1" t="s">
        <v>6</v>
      </c>
      <c r="BC261" s="1" t="s">
        <v>6</v>
      </c>
      <c r="BD261" s="1" t="s">
        <v>6</v>
      </c>
      <c r="BE261" s="1" t="s">
        <v>6</v>
      </c>
      <c r="BF261" s="1" t="s">
        <v>6</v>
      </c>
      <c r="BG261" s="1" t="s">
        <v>6</v>
      </c>
      <c r="BH261" s="1" t="s">
        <v>6</v>
      </c>
      <c r="BI261" s="1" t="s">
        <v>6</v>
      </c>
      <c r="BJ261" s="1" t="s">
        <v>6</v>
      </c>
      <c r="BK261" s="1" t="s">
        <v>6</v>
      </c>
      <c r="BL261" s="1" t="s">
        <v>6</v>
      </c>
      <c r="BM261" s="1" t="s">
        <v>6</v>
      </c>
      <c r="BN261" s="1" t="s">
        <v>6</v>
      </c>
      <c r="BO261" s="1" t="s">
        <v>6</v>
      </c>
      <c r="BP261" s="1" t="s">
        <v>6</v>
      </c>
      <c r="BQ261" s="1"/>
      <c r="BR261" s="1"/>
      <c r="BS261" s="1"/>
      <c r="BT261" s="1"/>
      <c r="BU261" s="1"/>
      <c r="BV261" s="1"/>
      <c r="BW261" s="1"/>
      <c r="BX261" s="1">
        <v>0</v>
      </c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>
        <v>0</v>
      </c>
    </row>
    <row r="263" spans="1:255" x14ac:dyDescent="0.2">
      <c r="A263" s="3">
        <v>52</v>
      </c>
      <c r="B263" s="3">
        <f t="shared" ref="B263:G263" si="218">B390</f>
        <v>1</v>
      </c>
      <c r="C263" s="3">
        <f t="shared" si="218"/>
        <v>5</v>
      </c>
      <c r="D263" s="3">
        <f t="shared" si="218"/>
        <v>261</v>
      </c>
      <c r="E263" s="3">
        <f t="shared" si="218"/>
        <v>0</v>
      </c>
      <c r="F263" s="3" t="str">
        <f t="shared" si="218"/>
        <v>Новый подраздел</v>
      </c>
      <c r="G263" s="3" t="str">
        <f t="shared" si="218"/>
        <v>Общестроительные работы</v>
      </c>
      <c r="H263" s="3"/>
      <c r="I263" s="3"/>
      <c r="J263" s="3"/>
      <c r="K263" s="3"/>
      <c r="L263" s="3"/>
      <c r="M263" s="3"/>
      <c r="N263" s="3"/>
      <c r="O263" s="3">
        <f t="shared" ref="O263:AT263" si="219">O390</f>
        <v>79434.41</v>
      </c>
      <c r="P263" s="3">
        <f t="shared" si="219"/>
        <v>65241.06</v>
      </c>
      <c r="Q263" s="3">
        <f t="shared" si="219"/>
        <v>1143.94</v>
      </c>
      <c r="R263" s="3">
        <f t="shared" si="219"/>
        <v>203.8</v>
      </c>
      <c r="S263" s="3">
        <f t="shared" si="219"/>
        <v>13049.41</v>
      </c>
      <c r="T263" s="3">
        <f t="shared" si="219"/>
        <v>0</v>
      </c>
      <c r="U263" s="3">
        <f t="shared" si="219"/>
        <v>1494.8149014600001</v>
      </c>
      <c r="V263" s="3">
        <f t="shared" si="219"/>
        <v>17.628469912500002</v>
      </c>
      <c r="W263" s="3">
        <f t="shared" si="219"/>
        <v>0</v>
      </c>
      <c r="X263" s="3">
        <f t="shared" si="219"/>
        <v>11754.37</v>
      </c>
      <c r="Y263" s="3">
        <f t="shared" si="219"/>
        <v>7760.69</v>
      </c>
      <c r="Z263" s="3">
        <f t="shared" si="219"/>
        <v>0</v>
      </c>
      <c r="AA263" s="3">
        <f t="shared" si="219"/>
        <v>0</v>
      </c>
      <c r="AB263" s="3">
        <f t="shared" si="219"/>
        <v>79434.41</v>
      </c>
      <c r="AC263" s="3">
        <f t="shared" si="219"/>
        <v>65241.06</v>
      </c>
      <c r="AD263" s="3">
        <f t="shared" si="219"/>
        <v>1143.94</v>
      </c>
      <c r="AE263" s="3">
        <f t="shared" si="219"/>
        <v>203.8</v>
      </c>
      <c r="AF263" s="3">
        <f t="shared" si="219"/>
        <v>13049.41</v>
      </c>
      <c r="AG263" s="3">
        <f t="shared" si="219"/>
        <v>0</v>
      </c>
      <c r="AH263" s="3">
        <f t="shared" si="219"/>
        <v>1494.8149014600001</v>
      </c>
      <c r="AI263" s="3">
        <f t="shared" si="219"/>
        <v>17.628469912500002</v>
      </c>
      <c r="AJ263" s="3">
        <f t="shared" si="219"/>
        <v>0</v>
      </c>
      <c r="AK263" s="3">
        <f t="shared" si="219"/>
        <v>11754.37</v>
      </c>
      <c r="AL263" s="3">
        <f t="shared" si="219"/>
        <v>7760.69</v>
      </c>
      <c r="AM263" s="3">
        <f t="shared" si="219"/>
        <v>0</v>
      </c>
      <c r="AN263" s="3">
        <f t="shared" si="219"/>
        <v>0</v>
      </c>
      <c r="AO263" s="3">
        <f t="shared" si="219"/>
        <v>0</v>
      </c>
      <c r="AP263" s="3">
        <f t="shared" si="219"/>
        <v>0</v>
      </c>
      <c r="AQ263" s="3">
        <f t="shared" si="219"/>
        <v>0</v>
      </c>
      <c r="AR263" s="3">
        <f t="shared" si="219"/>
        <v>99350.47</v>
      </c>
      <c r="AS263" s="3">
        <f t="shared" si="219"/>
        <v>99350.47</v>
      </c>
      <c r="AT263" s="3">
        <f t="shared" si="219"/>
        <v>0</v>
      </c>
      <c r="AU263" s="3">
        <f t="shared" ref="AU263:BZ263" si="220">AU390</f>
        <v>0</v>
      </c>
      <c r="AV263" s="3">
        <f t="shared" si="220"/>
        <v>65241.06</v>
      </c>
      <c r="AW263" s="3">
        <f t="shared" si="220"/>
        <v>65241.06</v>
      </c>
      <c r="AX263" s="3">
        <f t="shared" si="220"/>
        <v>0</v>
      </c>
      <c r="AY263" s="3">
        <f t="shared" si="220"/>
        <v>65241.06</v>
      </c>
      <c r="AZ263" s="3">
        <f t="shared" si="220"/>
        <v>0</v>
      </c>
      <c r="BA263" s="3">
        <f t="shared" si="220"/>
        <v>0</v>
      </c>
      <c r="BB263" s="3">
        <f t="shared" si="220"/>
        <v>0</v>
      </c>
      <c r="BC263" s="3">
        <f t="shared" si="220"/>
        <v>0</v>
      </c>
      <c r="BD263" s="3">
        <f t="shared" si="220"/>
        <v>0</v>
      </c>
      <c r="BE263" s="3">
        <f t="shared" si="220"/>
        <v>0</v>
      </c>
      <c r="BF263" s="3">
        <f t="shared" si="220"/>
        <v>0</v>
      </c>
      <c r="BG263" s="3">
        <f t="shared" si="220"/>
        <v>0</v>
      </c>
      <c r="BH263" s="3">
        <f t="shared" si="220"/>
        <v>0</v>
      </c>
      <c r="BI263" s="3">
        <f t="shared" si="220"/>
        <v>0</v>
      </c>
      <c r="BJ263" s="3">
        <f t="shared" si="220"/>
        <v>0</v>
      </c>
      <c r="BK263" s="3">
        <f t="shared" si="220"/>
        <v>0</v>
      </c>
      <c r="BL263" s="3">
        <f t="shared" si="220"/>
        <v>0</v>
      </c>
      <c r="BM263" s="3">
        <f t="shared" si="220"/>
        <v>0</v>
      </c>
      <c r="BN263" s="3">
        <f t="shared" si="220"/>
        <v>0</v>
      </c>
      <c r="BO263" s="3">
        <f t="shared" si="220"/>
        <v>0</v>
      </c>
      <c r="BP263" s="3">
        <f t="shared" si="220"/>
        <v>0</v>
      </c>
      <c r="BQ263" s="3">
        <f t="shared" si="220"/>
        <v>0</v>
      </c>
      <c r="BR263" s="3">
        <f t="shared" si="220"/>
        <v>0</v>
      </c>
      <c r="BS263" s="3">
        <f t="shared" si="220"/>
        <v>0</v>
      </c>
      <c r="BT263" s="3">
        <f t="shared" si="220"/>
        <v>0</v>
      </c>
      <c r="BU263" s="3">
        <f t="shared" si="220"/>
        <v>0</v>
      </c>
      <c r="BV263" s="3">
        <f t="shared" si="220"/>
        <v>0</v>
      </c>
      <c r="BW263" s="3">
        <f t="shared" si="220"/>
        <v>0</v>
      </c>
      <c r="BX263" s="3">
        <f t="shared" si="220"/>
        <v>0</v>
      </c>
      <c r="BY263" s="3">
        <f t="shared" si="220"/>
        <v>0</v>
      </c>
      <c r="BZ263" s="3">
        <f t="shared" si="220"/>
        <v>0</v>
      </c>
      <c r="CA263" s="3">
        <f t="shared" ref="CA263:DF263" si="221">CA390</f>
        <v>99350.47</v>
      </c>
      <c r="CB263" s="3">
        <f t="shared" si="221"/>
        <v>99350.47</v>
      </c>
      <c r="CC263" s="3">
        <f t="shared" si="221"/>
        <v>0</v>
      </c>
      <c r="CD263" s="3">
        <f t="shared" si="221"/>
        <v>0</v>
      </c>
      <c r="CE263" s="3">
        <f t="shared" si="221"/>
        <v>65241.06</v>
      </c>
      <c r="CF263" s="3">
        <f t="shared" si="221"/>
        <v>65241.06</v>
      </c>
      <c r="CG263" s="3">
        <f t="shared" si="221"/>
        <v>0</v>
      </c>
      <c r="CH263" s="3">
        <f t="shared" si="221"/>
        <v>65241.06</v>
      </c>
      <c r="CI263" s="3">
        <f t="shared" si="221"/>
        <v>0</v>
      </c>
      <c r="CJ263" s="3">
        <f t="shared" si="221"/>
        <v>0</v>
      </c>
      <c r="CK263" s="3">
        <f t="shared" si="221"/>
        <v>0</v>
      </c>
      <c r="CL263" s="3">
        <f t="shared" si="221"/>
        <v>0</v>
      </c>
      <c r="CM263" s="3">
        <f t="shared" si="221"/>
        <v>0</v>
      </c>
      <c r="CN263" s="3">
        <f t="shared" si="221"/>
        <v>0</v>
      </c>
      <c r="CO263" s="3">
        <f t="shared" si="221"/>
        <v>0</v>
      </c>
      <c r="CP263" s="3">
        <f t="shared" si="221"/>
        <v>0</v>
      </c>
      <c r="CQ263" s="3">
        <f t="shared" si="221"/>
        <v>0</v>
      </c>
      <c r="CR263" s="3">
        <f t="shared" si="221"/>
        <v>0</v>
      </c>
      <c r="CS263" s="3">
        <f t="shared" si="221"/>
        <v>0</v>
      </c>
      <c r="CT263" s="3">
        <f t="shared" si="221"/>
        <v>0</v>
      </c>
      <c r="CU263" s="3">
        <f t="shared" si="221"/>
        <v>0</v>
      </c>
      <c r="CV263" s="3">
        <f t="shared" si="221"/>
        <v>0</v>
      </c>
      <c r="CW263" s="3">
        <f t="shared" si="221"/>
        <v>0</v>
      </c>
      <c r="CX263" s="3">
        <f t="shared" si="221"/>
        <v>0</v>
      </c>
      <c r="CY263" s="3">
        <f t="shared" si="221"/>
        <v>0</v>
      </c>
      <c r="CZ263" s="3">
        <f t="shared" si="221"/>
        <v>0</v>
      </c>
      <c r="DA263" s="3">
        <f t="shared" si="221"/>
        <v>0</v>
      </c>
      <c r="DB263" s="3">
        <f t="shared" si="221"/>
        <v>0</v>
      </c>
      <c r="DC263" s="3">
        <f t="shared" si="221"/>
        <v>0</v>
      </c>
      <c r="DD263" s="3">
        <f t="shared" si="221"/>
        <v>0</v>
      </c>
      <c r="DE263" s="3">
        <f t="shared" si="221"/>
        <v>0</v>
      </c>
      <c r="DF263" s="3">
        <f t="shared" si="221"/>
        <v>0</v>
      </c>
      <c r="DG263" s="4">
        <f t="shared" ref="DG263:EL263" si="222">DG390</f>
        <v>79434.41</v>
      </c>
      <c r="DH263" s="4">
        <f t="shared" si="222"/>
        <v>65241.06</v>
      </c>
      <c r="DI263" s="4">
        <f t="shared" si="222"/>
        <v>1143.94</v>
      </c>
      <c r="DJ263" s="4">
        <f t="shared" si="222"/>
        <v>203.8</v>
      </c>
      <c r="DK263" s="4">
        <f t="shared" si="222"/>
        <v>13049.41</v>
      </c>
      <c r="DL263" s="4">
        <f t="shared" si="222"/>
        <v>0</v>
      </c>
      <c r="DM263" s="4">
        <f t="shared" si="222"/>
        <v>1494.8149014600001</v>
      </c>
      <c r="DN263" s="4">
        <f t="shared" si="222"/>
        <v>17.628469912500002</v>
      </c>
      <c r="DO263" s="4">
        <f t="shared" si="222"/>
        <v>0</v>
      </c>
      <c r="DP263" s="4">
        <f t="shared" si="222"/>
        <v>11754.37</v>
      </c>
      <c r="DQ263" s="4">
        <f t="shared" si="222"/>
        <v>7760.69</v>
      </c>
      <c r="DR263" s="4">
        <f t="shared" si="222"/>
        <v>0</v>
      </c>
      <c r="DS263" s="4">
        <f t="shared" si="222"/>
        <v>0</v>
      </c>
      <c r="DT263" s="4">
        <f t="shared" si="222"/>
        <v>79434.41</v>
      </c>
      <c r="DU263" s="4">
        <f t="shared" si="222"/>
        <v>65241.06</v>
      </c>
      <c r="DV263" s="4">
        <f t="shared" si="222"/>
        <v>1143.94</v>
      </c>
      <c r="DW263" s="4">
        <f t="shared" si="222"/>
        <v>203.8</v>
      </c>
      <c r="DX263" s="4">
        <f t="shared" si="222"/>
        <v>13049.41</v>
      </c>
      <c r="DY263" s="4">
        <f t="shared" si="222"/>
        <v>0</v>
      </c>
      <c r="DZ263" s="4">
        <f t="shared" si="222"/>
        <v>1494.8149014600001</v>
      </c>
      <c r="EA263" s="4">
        <f t="shared" si="222"/>
        <v>17.628469912500002</v>
      </c>
      <c r="EB263" s="4">
        <f t="shared" si="222"/>
        <v>0</v>
      </c>
      <c r="EC263" s="4">
        <f t="shared" si="222"/>
        <v>11754.37</v>
      </c>
      <c r="ED263" s="4">
        <f t="shared" si="222"/>
        <v>7760.69</v>
      </c>
      <c r="EE263" s="4">
        <f t="shared" si="222"/>
        <v>0</v>
      </c>
      <c r="EF263" s="4">
        <f t="shared" si="222"/>
        <v>0</v>
      </c>
      <c r="EG263" s="4">
        <f t="shared" si="222"/>
        <v>0</v>
      </c>
      <c r="EH263" s="4">
        <f t="shared" si="222"/>
        <v>0</v>
      </c>
      <c r="EI263" s="4">
        <f t="shared" si="222"/>
        <v>0</v>
      </c>
      <c r="EJ263" s="4">
        <f t="shared" si="222"/>
        <v>99350.47</v>
      </c>
      <c r="EK263" s="4">
        <f t="shared" si="222"/>
        <v>99350.47</v>
      </c>
      <c r="EL263" s="4">
        <f t="shared" si="222"/>
        <v>0</v>
      </c>
      <c r="EM263" s="4">
        <f t="shared" ref="EM263:FR263" si="223">EM390</f>
        <v>0</v>
      </c>
      <c r="EN263" s="4">
        <f t="shared" si="223"/>
        <v>65241.06</v>
      </c>
      <c r="EO263" s="4">
        <f t="shared" si="223"/>
        <v>65241.06</v>
      </c>
      <c r="EP263" s="4">
        <f t="shared" si="223"/>
        <v>0</v>
      </c>
      <c r="EQ263" s="4">
        <f t="shared" si="223"/>
        <v>65241.06</v>
      </c>
      <c r="ER263" s="4">
        <f t="shared" si="223"/>
        <v>0</v>
      </c>
      <c r="ES263" s="4">
        <f t="shared" si="223"/>
        <v>0</v>
      </c>
      <c r="ET263" s="4">
        <f t="shared" si="223"/>
        <v>0</v>
      </c>
      <c r="EU263" s="4">
        <f t="shared" si="223"/>
        <v>0</v>
      </c>
      <c r="EV263" s="4">
        <f t="shared" si="223"/>
        <v>0</v>
      </c>
      <c r="EW263" s="4">
        <f t="shared" si="223"/>
        <v>0</v>
      </c>
      <c r="EX263" s="4">
        <f t="shared" si="223"/>
        <v>0</v>
      </c>
      <c r="EY263" s="4">
        <f t="shared" si="223"/>
        <v>0</v>
      </c>
      <c r="EZ263" s="4">
        <f t="shared" si="223"/>
        <v>0</v>
      </c>
      <c r="FA263" s="4">
        <f t="shared" si="223"/>
        <v>0</v>
      </c>
      <c r="FB263" s="4">
        <f t="shared" si="223"/>
        <v>0</v>
      </c>
      <c r="FC263" s="4">
        <f t="shared" si="223"/>
        <v>0</v>
      </c>
      <c r="FD263" s="4">
        <f t="shared" si="223"/>
        <v>0</v>
      </c>
      <c r="FE263" s="4">
        <f t="shared" si="223"/>
        <v>0</v>
      </c>
      <c r="FF263" s="4">
        <f t="shared" si="223"/>
        <v>0</v>
      </c>
      <c r="FG263" s="4">
        <f t="shared" si="223"/>
        <v>0</v>
      </c>
      <c r="FH263" s="4">
        <f t="shared" si="223"/>
        <v>0</v>
      </c>
      <c r="FI263" s="4">
        <f t="shared" si="223"/>
        <v>0</v>
      </c>
      <c r="FJ263" s="4">
        <f t="shared" si="223"/>
        <v>0</v>
      </c>
      <c r="FK263" s="4">
        <f t="shared" si="223"/>
        <v>0</v>
      </c>
      <c r="FL263" s="4">
        <f t="shared" si="223"/>
        <v>0</v>
      </c>
      <c r="FM263" s="4">
        <f t="shared" si="223"/>
        <v>0</v>
      </c>
      <c r="FN263" s="4">
        <f t="shared" si="223"/>
        <v>0</v>
      </c>
      <c r="FO263" s="4">
        <f t="shared" si="223"/>
        <v>0</v>
      </c>
      <c r="FP263" s="4">
        <f t="shared" si="223"/>
        <v>0</v>
      </c>
      <c r="FQ263" s="4">
        <f t="shared" si="223"/>
        <v>0</v>
      </c>
      <c r="FR263" s="4">
        <f t="shared" si="223"/>
        <v>0</v>
      </c>
      <c r="FS263" s="4">
        <f t="shared" ref="FS263:GX263" si="224">FS390</f>
        <v>99350.47</v>
      </c>
      <c r="FT263" s="4">
        <f t="shared" si="224"/>
        <v>99350.47</v>
      </c>
      <c r="FU263" s="4">
        <f t="shared" si="224"/>
        <v>0</v>
      </c>
      <c r="FV263" s="4">
        <f t="shared" si="224"/>
        <v>0</v>
      </c>
      <c r="FW263" s="4">
        <f t="shared" si="224"/>
        <v>65241.06</v>
      </c>
      <c r="FX263" s="4">
        <f t="shared" si="224"/>
        <v>65241.06</v>
      </c>
      <c r="FY263" s="4">
        <f t="shared" si="224"/>
        <v>0</v>
      </c>
      <c r="FZ263" s="4">
        <f t="shared" si="224"/>
        <v>65241.06</v>
      </c>
      <c r="GA263" s="4">
        <f t="shared" si="224"/>
        <v>0</v>
      </c>
      <c r="GB263" s="4">
        <f t="shared" si="224"/>
        <v>0</v>
      </c>
      <c r="GC263" s="4">
        <f t="shared" si="224"/>
        <v>0</v>
      </c>
      <c r="GD263" s="4">
        <f t="shared" si="224"/>
        <v>0</v>
      </c>
      <c r="GE263" s="4">
        <f t="shared" si="224"/>
        <v>0</v>
      </c>
      <c r="GF263" s="4">
        <f t="shared" si="224"/>
        <v>0</v>
      </c>
      <c r="GG263" s="4">
        <f t="shared" si="224"/>
        <v>0</v>
      </c>
      <c r="GH263" s="4">
        <f t="shared" si="224"/>
        <v>0</v>
      </c>
      <c r="GI263" s="4">
        <f t="shared" si="224"/>
        <v>0</v>
      </c>
      <c r="GJ263" s="4">
        <f t="shared" si="224"/>
        <v>0</v>
      </c>
      <c r="GK263" s="4">
        <f t="shared" si="224"/>
        <v>0</v>
      </c>
      <c r="GL263" s="4">
        <f t="shared" si="224"/>
        <v>0</v>
      </c>
      <c r="GM263" s="4">
        <f t="shared" si="224"/>
        <v>0</v>
      </c>
      <c r="GN263" s="4">
        <f t="shared" si="224"/>
        <v>0</v>
      </c>
      <c r="GO263" s="4">
        <f t="shared" si="224"/>
        <v>0</v>
      </c>
      <c r="GP263" s="4">
        <f t="shared" si="224"/>
        <v>0</v>
      </c>
      <c r="GQ263" s="4">
        <f t="shared" si="224"/>
        <v>0</v>
      </c>
      <c r="GR263" s="4">
        <f t="shared" si="224"/>
        <v>0</v>
      </c>
      <c r="GS263" s="4">
        <f t="shared" si="224"/>
        <v>0</v>
      </c>
      <c r="GT263" s="4">
        <f t="shared" si="224"/>
        <v>0</v>
      </c>
      <c r="GU263" s="4">
        <f t="shared" si="224"/>
        <v>0</v>
      </c>
      <c r="GV263" s="4">
        <f t="shared" si="224"/>
        <v>0</v>
      </c>
      <c r="GW263" s="4">
        <f t="shared" si="224"/>
        <v>0</v>
      </c>
      <c r="GX263" s="4">
        <f t="shared" si="224"/>
        <v>0</v>
      </c>
    </row>
    <row r="265" spans="1:255" x14ac:dyDescent="0.2">
      <c r="A265" s="2">
        <v>17</v>
      </c>
      <c r="B265" s="2">
        <v>1</v>
      </c>
      <c r="C265" s="2">
        <f>ROW(SmtRes!A408)</f>
        <v>408</v>
      </c>
      <c r="D265" s="2">
        <f>ROW(EtalonRes!A422)</f>
        <v>422</v>
      </c>
      <c r="E265" s="2" t="s">
        <v>356</v>
      </c>
      <c r="F265" s="2" t="s">
        <v>18</v>
      </c>
      <c r="G265" s="2" t="s">
        <v>19</v>
      </c>
      <c r="H265" s="2" t="s">
        <v>20</v>
      </c>
      <c r="I265" s="2">
        <f>ROUND(40/100,9)</f>
        <v>0.4</v>
      </c>
      <c r="J265" s="2">
        <v>0</v>
      </c>
      <c r="K265" s="2"/>
      <c r="L265" s="2"/>
      <c r="M265" s="2"/>
      <c r="N265" s="2"/>
      <c r="O265" s="2">
        <f t="shared" ref="O265:O296" si="225">ROUND(CP265,2)</f>
        <v>294.86</v>
      </c>
      <c r="P265" s="2">
        <f t="shared" ref="P265:P296" si="226">ROUND(CQ265*I265,2)</f>
        <v>0</v>
      </c>
      <c r="Q265" s="2">
        <f t="shared" ref="Q265:Q296" si="227">ROUND(CR265*I265,2)</f>
        <v>20.7</v>
      </c>
      <c r="R265" s="2">
        <f t="shared" ref="R265:R296" si="228">ROUND(CS265*I265,2)</f>
        <v>8.94</v>
      </c>
      <c r="S265" s="2">
        <f t="shared" ref="S265:S296" si="229">ROUND(CT265*I265,2)</f>
        <v>274.16000000000003</v>
      </c>
      <c r="T265" s="2">
        <f t="shared" ref="T265:T296" si="230">ROUND(CU265*I265,2)</f>
        <v>0</v>
      </c>
      <c r="U265" s="2">
        <f t="shared" ref="U265:U296" si="231">CV265*I265</f>
        <v>32.1402</v>
      </c>
      <c r="V265" s="2">
        <f t="shared" ref="V265:V296" si="232">CW265*I265</f>
        <v>0.66239999999999999</v>
      </c>
      <c r="W265" s="2">
        <f t="shared" ref="W265:W296" si="233">ROUND(CX265*I265,2)</f>
        <v>0</v>
      </c>
      <c r="X265" s="2">
        <f t="shared" ref="X265:X296" si="234">ROUND(CY265,2)</f>
        <v>226.48</v>
      </c>
      <c r="Y265" s="2">
        <f t="shared" ref="Y265:Y296" si="235">ROUND(CZ265,2)</f>
        <v>192.51</v>
      </c>
      <c r="Z265" s="2"/>
      <c r="AA265" s="2">
        <v>27703374</v>
      </c>
      <c r="AB265" s="2">
        <f t="shared" ref="AB265:AB296" si="236">ROUND((AC265+AD265+AF265),6)</f>
        <v>737.15</v>
      </c>
      <c r="AC265" s="2">
        <f t="shared" ref="AC265:AC272" si="237">ROUND((ES265),6)</f>
        <v>0</v>
      </c>
      <c r="AD265" s="2">
        <f>ROUND(((((ET265*1.15))-((EU265*1.15)))+AE265),6)</f>
        <v>51.761499999999998</v>
      </c>
      <c r="AE265" s="2">
        <f>ROUND(((EU265*1.15)),6)</f>
        <v>22.356000000000002</v>
      </c>
      <c r="AF265" s="2">
        <f>ROUND(((EV265*1.15)),6)</f>
        <v>685.38850000000002</v>
      </c>
      <c r="AG265" s="2">
        <f t="shared" ref="AG265:AG296" si="238">ROUND((AP265),6)</f>
        <v>0</v>
      </c>
      <c r="AH265" s="2">
        <f>((EW265*1.15))</f>
        <v>80.350499999999997</v>
      </c>
      <c r="AI265" s="2">
        <f>((EX265*1.15))</f>
        <v>1.6559999999999999</v>
      </c>
      <c r="AJ265" s="2">
        <f t="shared" ref="AJ265:AJ296" si="239">ROUND((AS265),6)</f>
        <v>0</v>
      </c>
      <c r="AK265" s="2">
        <v>641</v>
      </c>
      <c r="AL265" s="2">
        <v>0</v>
      </c>
      <c r="AM265" s="2">
        <v>45.01</v>
      </c>
      <c r="AN265" s="2">
        <v>19.440000000000001</v>
      </c>
      <c r="AO265" s="2">
        <v>595.99</v>
      </c>
      <c r="AP265" s="2">
        <v>0</v>
      </c>
      <c r="AQ265" s="2">
        <v>69.87</v>
      </c>
      <c r="AR265" s="2">
        <v>1.44</v>
      </c>
      <c r="AS265" s="2">
        <v>0</v>
      </c>
      <c r="AT265" s="2">
        <v>80</v>
      </c>
      <c r="AU265" s="2">
        <v>68</v>
      </c>
      <c r="AV265" s="2">
        <v>1</v>
      </c>
      <c r="AW265" s="2">
        <v>1</v>
      </c>
      <c r="AX265" s="2"/>
      <c r="AY265" s="2"/>
      <c r="AZ265" s="2">
        <v>1</v>
      </c>
      <c r="BA265" s="2">
        <v>1</v>
      </c>
      <c r="BB265" s="2">
        <v>1</v>
      </c>
      <c r="BC265" s="2">
        <v>1</v>
      </c>
      <c r="BD265" s="2" t="s">
        <v>6</v>
      </c>
      <c r="BE265" s="2" t="s">
        <v>6</v>
      </c>
      <c r="BF265" s="2" t="s">
        <v>6</v>
      </c>
      <c r="BG265" s="2" t="s">
        <v>6</v>
      </c>
      <c r="BH265" s="2">
        <v>0</v>
      </c>
      <c r="BI265" s="2">
        <v>1</v>
      </c>
      <c r="BJ265" s="2" t="s">
        <v>21</v>
      </c>
      <c r="BK265" s="2"/>
      <c r="BL265" s="2"/>
      <c r="BM265" s="2">
        <v>57001</v>
      </c>
      <c r="BN265" s="2">
        <v>0</v>
      </c>
      <c r="BO265" s="2" t="s">
        <v>6</v>
      </c>
      <c r="BP265" s="2">
        <v>0</v>
      </c>
      <c r="BQ265" s="2">
        <v>6</v>
      </c>
      <c r="BR265" s="2">
        <v>0</v>
      </c>
      <c r="BS265" s="2">
        <v>1</v>
      </c>
      <c r="BT265" s="2">
        <v>1</v>
      </c>
      <c r="BU265" s="2">
        <v>1</v>
      </c>
      <c r="BV265" s="2">
        <v>1</v>
      </c>
      <c r="BW265" s="2">
        <v>1</v>
      </c>
      <c r="BX265" s="2">
        <v>1</v>
      </c>
      <c r="BY265" s="2" t="s">
        <v>6</v>
      </c>
      <c r="BZ265" s="2">
        <v>80</v>
      </c>
      <c r="CA265" s="2">
        <v>68</v>
      </c>
      <c r="CB265" s="2"/>
      <c r="CC265" s="2"/>
      <c r="CD265" s="2"/>
      <c r="CE265" s="2"/>
      <c r="CF265" s="2">
        <v>0</v>
      </c>
      <c r="CG265" s="2">
        <v>0</v>
      </c>
      <c r="CH265" s="2"/>
      <c r="CI265" s="2"/>
      <c r="CJ265" s="2"/>
      <c r="CK265" s="2"/>
      <c r="CL265" s="2"/>
      <c r="CM265" s="2">
        <v>0</v>
      </c>
      <c r="CN265" s="2" t="s">
        <v>703</v>
      </c>
      <c r="CO265" s="2">
        <v>0</v>
      </c>
      <c r="CP265" s="2">
        <f t="shared" ref="CP265:CP296" si="240">(P265+Q265+S265)</f>
        <v>294.86</v>
      </c>
      <c r="CQ265" s="2">
        <f t="shared" ref="CQ265:CQ296" si="241">AC265*BC265</f>
        <v>0</v>
      </c>
      <c r="CR265" s="2">
        <f t="shared" ref="CR265:CR296" si="242">AD265*BB265</f>
        <v>51.761499999999998</v>
      </c>
      <c r="CS265" s="2">
        <f t="shared" ref="CS265:CS296" si="243">AE265*BS265</f>
        <v>22.356000000000002</v>
      </c>
      <c r="CT265" s="2">
        <f t="shared" ref="CT265:CT296" si="244">AF265*BA265</f>
        <v>685.38850000000002</v>
      </c>
      <c r="CU265" s="2">
        <f t="shared" ref="CU265:CU296" si="245">AG265</f>
        <v>0</v>
      </c>
      <c r="CV265" s="2">
        <f t="shared" ref="CV265:CV296" si="246">AH265</f>
        <v>80.350499999999997</v>
      </c>
      <c r="CW265" s="2">
        <f t="shared" ref="CW265:CW296" si="247">AI265</f>
        <v>1.6559999999999999</v>
      </c>
      <c r="CX265" s="2">
        <f t="shared" ref="CX265:CX296" si="248">AJ265</f>
        <v>0</v>
      </c>
      <c r="CY265" s="2">
        <f t="shared" ref="CY265:CY296" si="249">(((S265+R265)*AT265)/100)</f>
        <v>226.48</v>
      </c>
      <c r="CZ265" s="2">
        <f t="shared" ref="CZ265:CZ296" si="250">(((S265+R265)*AU265)/100)</f>
        <v>192.50800000000004</v>
      </c>
      <c r="DA265" s="2"/>
      <c r="DB265" s="2"/>
      <c r="DC265" s="2" t="s">
        <v>6</v>
      </c>
      <c r="DD265" s="2" t="s">
        <v>6</v>
      </c>
      <c r="DE265" s="2" t="s">
        <v>22</v>
      </c>
      <c r="DF265" s="2" t="s">
        <v>22</v>
      </c>
      <c r="DG265" s="2" t="s">
        <v>22</v>
      </c>
      <c r="DH265" s="2" t="s">
        <v>6</v>
      </c>
      <c r="DI265" s="2" t="s">
        <v>22</v>
      </c>
      <c r="DJ265" s="2" t="s">
        <v>22</v>
      </c>
      <c r="DK265" s="2" t="s">
        <v>6</v>
      </c>
      <c r="DL265" s="2" t="s">
        <v>6</v>
      </c>
      <c r="DM265" s="2" t="s">
        <v>6</v>
      </c>
      <c r="DN265" s="2">
        <v>0</v>
      </c>
      <c r="DO265" s="2">
        <v>0</v>
      </c>
      <c r="DP265" s="2">
        <v>1</v>
      </c>
      <c r="DQ265" s="2">
        <v>1</v>
      </c>
      <c r="DR265" s="2"/>
      <c r="DS265" s="2"/>
      <c r="DT265" s="2"/>
      <c r="DU265" s="2">
        <v>1005</v>
      </c>
      <c r="DV265" s="2" t="s">
        <v>20</v>
      </c>
      <c r="DW265" s="2" t="s">
        <v>20</v>
      </c>
      <c r="DX265" s="2">
        <v>100</v>
      </c>
      <c r="DY265" s="2"/>
      <c r="DZ265" s="2"/>
      <c r="EA265" s="2"/>
      <c r="EB265" s="2"/>
      <c r="EC265" s="2"/>
      <c r="ED265" s="2"/>
      <c r="EE265" s="2">
        <v>27029102</v>
      </c>
      <c r="EF265" s="2">
        <v>6</v>
      </c>
      <c r="EG265" s="2" t="s">
        <v>23</v>
      </c>
      <c r="EH265" s="2">
        <v>0</v>
      </c>
      <c r="EI265" s="2" t="s">
        <v>6</v>
      </c>
      <c r="EJ265" s="2">
        <v>1</v>
      </c>
      <c r="EK265" s="2">
        <v>57001</v>
      </c>
      <c r="EL265" s="2" t="s">
        <v>24</v>
      </c>
      <c r="EM265" s="2" t="s">
        <v>25</v>
      </c>
      <c r="EN265" s="2"/>
      <c r="EO265" s="2" t="s">
        <v>26</v>
      </c>
      <c r="EP265" s="2"/>
      <c r="EQ265" s="2">
        <v>0</v>
      </c>
      <c r="ER265" s="2">
        <v>641</v>
      </c>
      <c r="ES265" s="2">
        <v>0</v>
      </c>
      <c r="ET265" s="2">
        <v>45.01</v>
      </c>
      <c r="EU265" s="2">
        <v>19.440000000000001</v>
      </c>
      <c r="EV265" s="2">
        <v>595.99</v>
      </c>
      <c r="EW265" s="2">
        <v>69.87</v>
      </c>
      <c r="EX265" s="2">
        <v>1.44</v>
      </c>
      <c r="EY265" s="2">
        <v>0</v>
      </c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>
        <v>0</v>
      </c>
      <c r="FR265" s="2">
        <f t="shared" ref="FR265:FR296" si="251">ROUND(IF(AND(BH265=3,BI265=3),P265,0),2)</f>
        <v>0</v>
      </c>
      <c r="FS265" s="2">
        <v>0</v>
      </c>
      <c r="FT265" s="2"/>
      <c r="FU265" s="2"/>
      <c r="FV265" s="2"/>
      <c r="FW265" s="2"/>
      <c r="FX265" s="2">
        <v>80</v>
      </c>
      <c r="FY265" s="2">
        <v>68</v>
      </c>
      <c r="FZ265" s="2"/>
      <c r="GA265" s="2" t="s">
        <v>6</v>
      </c>
      <c r="GB265" s="2"/>
      <c r="GC265" s="2"/>
      <c r="GD265" s="2">
        <v>0</v>
      </c>
      <c r="GE265" s="2"/>
      <c r="GF265" s="2">
        <v>-1405612292</v>
      </c>
      <c r="GG265" s="2">
        <v>2</v>
      </c>
      <c r="GH265" s="2">
        <v>1</v>
      </c>
      <c r="GI265" s="2">
        <v>-2</v>
      </c>
      <c r="GJ265" s="2">
        <v>0</v>
      </c>
      <c r="GK265" s="2">
        <f>ROUND(R265*(R12)/100,2)</f>
        <v>0</v>
      </c>
      <c r="GL265" s="2">
        <f t="shared" ref="GL265:GL296" si="252">ROUND(IF(AND(BH265=3,BI265=3,FS265&lt;&gt;0),P265,0),2)</f>
        <v>0</v>
      </c>
      <c r="GM265" s="2">
        <f t="shared" ref="GM265:GM296" si="253">ROUND(O265+X265+Y265+GK265,2)+GX265</f>
        <v>713.85</v>
      </c>
      <c r="GN265" s="2">
        <f t="shared" ref="GN265:GN296" si="254">IF(OR(BI265=0,BI265=1),ROUND(O265+X265+Y265+GK265,2),0)</f>
        <v>713.85</v>
      </c>
      <c r="GO265" s="2">
        <f t="shared" ref="GO265:GO296" si="255">IF(BI265=2,ROUND(O265+X265+Y265+GK265,2),0)</f>
        <v>0</v>
      </c>
      <c r="GP265" s="2">
        <f t="shared" ref="GP265:GP296" si="256">IF(BI265=4,ROUND(O265+X265+Y265+GK265,2)+GX265,0)</f>
        <v>0</v>
      </c>
      <c r="GQ265" s="2"/>
      <c r="GR265" s="2">
        <v>0</v>
      </c>
      <c r="GS265" s="2">
        <v>3</v>
      </c>
      <c r="GT265" s="2">
        <v>0</v>
      </c>
      <c r="GU265" s="2" t="s">
        <v>6</v>
      </c>
      <c r="GV265" s="2">
        <f t="shared" ref="GV265:GV296" si="257">ROUND(GT265,6)</f>
        <v>0</v>
      </c>
      <c r="GW265" s="2">
        <v>1</v>
      </c>
      <c r="GX265" s="2">
        <f t="shared" ref="GX265:GX296" si="258">ROUND(GV265*GW265*I265,2)</f>
        <v>0</v>
      </c>
      <c r="GY265" s="2"/>
      <c r="GZ265" s="2"/>
      <c r="HA265" s="2">
        <v>0</v>
      </c>
      <c r="HB265" s="2">
        <v>0</v>
      </c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2"/>
      <c r="HZ265" s="2"/>
      <c r="IA265" s="2"/>
      <c r="IB265" s="2"/>
      <c r="IC265" s="2"/>
      <c r="ID265" s="2"/>
      <c r="IE265" s="2"/>
      <c r="IF265" s="2"/>
      <c r="IG265" s="2"/>
      <c r="IH265" s="2"/>
      <c r="II265" s="2"/>
      <c r="IJ265" s="2"/>
      <c r="IK265" s="2">
        <v>0</v>
      </c>
      <c r="IL265" s="2"/>
      <c r="IM265" s="2"/>
      <c r="IN265" s="2"/>
      <c r="IO265" s="2"/>
      <c r="IP265" s="2"/>
      <c r="IQ265" s="2"/>
      <c r="IR265" s="2"/>
      <c r="IS265" s="2"/>
      <c r="IT265" s="2"/>
      <c r="IU265" s="2"/>
    </row>
    <row r="266" spans="1:255" x14ac:dyDescent="0.2">
      <c r="A266">
        <v>17</v>
      </c>
      <c r="B266">
        <v>1</v>
      </c>
      <c r="C266">
        <f>ROW(SmtRes!A412)</f>
        <v>412</v>
      </c>
      <c r="D266">
        <f>ROW(EtalonRes!A426)</f>
        <v>426</v>
      </c>
      <c r="E266" t="s">
        <v>356</v>
      </c>
      <c r="F266" t="s">
        <v>18</v>
      </c>
      <c r="G266" t="s">
        <v>19</v>
      </c>
      <c r="H266" t="s">
        <v>20</v>
      </c>
      <c r="I266">
        <f>ROUND(40/100,9)</f>
        <v>0.4</v>
      </c>
      <c r="J266">
        <v>0</v>
      </c>
      <c r="O266">
        <f t="shared" si="225"/>
        <v>294.86</v>
      </c>
      <c r="P266">
        <f t="shared" si="226"/>
        <v>0</v>
      </c>
      <c r="Q266">
        <f t="shared" si="227"/>
        <v>20.7</v>
      </c>
      <c r="R266">
        <f t="shared" si="228"/>
        <v>8.94</v>
      </c>
      <c r="S266">
        <f t="shared" si="229"/>
        <v>274.16000000000003</v>
      </c>
      <c r="T266">
        <f t="shared" si="230"/>
        <v>0</v>
      </c>
      <c r="U266">
        <f t="shared" si="231"/>
        <v>32.1402</v>
      </c>
      <c r="V266">
        <f t="shared" si="232"/>
        <v>0.66239999999999999</v>
      </c>
      <c r="W266">
        <f t="shared" si="233"/>
        <v>0</v>
      </c>
      <c r="X266">
        <f t="shared" si="234"/>
        <v>226.48</v>
      </c>
      <c r="Y266">
        <f t="shared" si="235"/>
        <v>192.51</v>
      </c>
      <c r="AA266">
        <v>27703388</v>
      </c>
      <c r="AB266">
        <f t="shared" si="236"/>
        <v>737.15</v>
      </c>
      <c r="AC266">
        <f t="shared" si="237"/>
        <v>0</v>
      </c>
      <c r="AD266">
        <f>ROUND(((((ET266*1.15))-((EU266*1.15)))+AE266),6)</f>
        <v>51.761499999999998</v>
      </c>
      <c r="AE266">
        <f>ROUND(((EU266*1.15)),6)</f>
        <v>22.356000000000002</v>
      </c>
      <c r="AF266">
        <f>ROUND(((EV266*1.15)),6)</f>
        <v>685.38850000000002</v>
      </c>
      <c r="AG266">
        <f t="shared" si="238"/>
        <v>0</v>
      </c>
      <c r="AH266">
        <f>((EW266*1.15))</f>
        <v>80.350499999999997</v>
      </c>
      <c r="AI266">
        <f>((EX266*1.15))</f>
        <v>1.6559999999999999</v>
      </c>
      <c r="AJ266">
        <f t="shared" si="239"/>
        <v>0</v>
      </c>
      <c r="AK266">
        <v>641</v>
      </c>
      <c r="AL266">
        <v>0</v>
      </c>
      <c r="AM266">
        <v>45.01</v>
      </c>
      <c r="AN266">
        <v>19.440000000000001</v>
      </c>
      <c r="AO266">
        <v>595.99</v>
      </c>
      <c r="AP266">
        <v>0</v>
      </c>
      <c r="AQ266">
        <v>69.87</v>
      </c>
      <c r="AR266">
        <v>1.44</v>
      </c>
      <c r="AS266">
        <v>0</v>
      </c>
      <c r="AT266">
        <v>80</v>
      </c>
      <c r="AU266">
        <v>68</v>
      </c>
      <c r="AV266">
        <v>1</v>
      </c>
      <c r="AW266">
        <v>1</v>
      </c>
      <c r="AZ266">
        <v>1</v>
      </c>
      <c r="BA266">
        <v>1</v>
      </c>
      <c r="BB266">
        <v>1</v>
      </c>
      <c r="BC266">
        <v>1</v>
      </c>
      <c r="BD266" t="s">
        <v>6</v>
      </c>
      <c r="BE266" t="s">
        <v>6</v>
      </c>
      <c r="BF266" t="s">
        <v>6</v>
      </c>
      <c r="BG266" t="s">
        <v>6</v>
      </c>
      <c r="BH266">
        <v>0</v>
      </c>
      <c r="BI266">
        <v>1</v>
      </c>
      <c r="BJ266" t="s">
        <v>21</v>
      </c>
      <c r="BM266">
        <v>57001</v>
      </c>
      <c r="BN266">
        <v>0</v>
      </c>
      <c r="BO266" t="s">
        <v>6</v>
      </c>
      <c r="BP266">
        <v>0</v>
      </c>
      <c r="BQ266">
        <v>6</v>
      </c>
      <c r="BR266">
        <v>0</v>
      </c>
      <c r="BS266">
        <v>1</v>
      </c>
      <c r="BT266">
        <v>1</v>
      </c>
      <c r="BU266">
        <v>1</v>
      </c>
      <c r="BV266">
        <v>1</v>
      </c>
      <c r="BW266">
        <v>1</v>
      </c>
      <c r="BX266">
        <v>1</v>
      </c>
      <c r="BY266" t="s">
        <v>6</v>
      </c>
      <c r="BZ266">
        <v>80</v>
      </c>
      <c r="CA266">
        <v>68</v>
      </c>
      <c r="CF266">
        <v>0</v>
      </c>
      <c r="CG266">
        <v>0</v>
      </c>
      <c r="CM266">
        <v>0</v>
      </c>
      <c r="CN266" t="s">
        <v>703</v>
      </c>
      <c r="CO266">
        <v>0</v>
      </c>
      <c r="CP266">
        <f t="shared" si="240"/>
        <v>294.86</v>
      </c>
      <c r="CQ266">
        <f t="shared" si="241"/>
        <v>0</v>
      </c>
      <c r="CR266">
        <f t="shared" si="242"/>
        <v>51.761499999999998</v>
      </c>
      <c r="CS266">
        <f t="shared" si="243"/>
        <v>22.356000000000002</v>
      </c>
      <c r="CT266">
        <f t="shared" si="244"/>
        <v>685.38850000000002</v>
      </c>
      <c r="CU266">
        <f t="shared" si="245"/>
        <v>0</v>
      </c>
      <c r="CV266">
        <f t="shared" si="246"/>
        <v>80.350499999999997</v>
      </c>
      <c r="CW266">
        <f t="shared" si="247"/>
        <v>1.6559999999999999</v>
      </c>
      <c r="CX266">
        <f t="shared" si="248"/>
        <v>0</v>
      </c>
      <c r="CY266">
        <f t="shared" si="249"/>
        <v>226.48</v>
      </c>
      <c r="CZ266">
        <f t="shared" si="250"/>
        <v>192.50800000000004</v>
      </c>
      <c r="DC266" t="s">
        <v>6</v>
      </c>
      <c r="DD266" t="s">
        <v>6</v>
      </c>
      <c r="DE266" t="s">
        <v>22</v>
      </c>
      <c r="DF266" t="s">
        <v>22</v>
      </c>
      <c r="DG266" t="s">
        <v>22</v>
      </c>
      <c r="DH266" t="s">
        <v>6</v>
      </c>
      <c r="DI266" t="s">
        <v>22</v>
      </c>
      <c r="DJ266" t="s">
        <v>22</v>
      </c>
      <c r="DK266" t="s">
        <v>6</v>
      </c>
      <c r="DL266" t="s">
        <v>6</v>
      </c>
      <c r="DM266" t="s">
        <v>6</v>
      </c>
      <c r="DN266">
        <v>0</v>
      </c>
      <c r="DO266">
        <v>0</v>
      </c>
      <c r="DP266">
        <v>1</v>
      </c>
      <c r="DQ266">
        <v>1</v>
      </c>
      <c r="DU266">
        <v>1005</v>
      </c>
      <c r="DV266" t="s">
        <v>20</v>
      </c>
      <c r="DW266" t="s">
        <v>20</v>
      </c>
      <c r="DX266">
        <v>100</v>
      </c>
      <c r="EE266">
        <v>27029102</v>
      </c>
      <c r="EF266">
        <v>6</v>
      </c>
      <c r="EG266" t="s">
        <v>23</v>
      </c>
      <c r="EH266">
        <v>0</v>
      </c>
      <c r="EI266" t="s">
        <v>6</v>
      </c>
      <c r="EJ266">
        <v>1</v>
      </c>
      <c r="EK266">
        <v>57001</v>
      </c>
      <c r="EL266" t="s">
        <v>24</v>
      </c>
      <c r="EM266" t="s">
        <v>25</v>
      </c>
      <c r="EO266" t="s">
        <v>26</v>
      </c>
      <c r="EQ266">
        <v>0</v>
      </c>
      <c r="ER266">
        <v>641</v>
      </c>
      <c r="ES266">
        <v>0</v>
      </c>
      <c r="ET266">
        <v>45.01</v>
      </c>
      <c r="EU266">
        <v>19.440000000000001</v>
      </c>
      <c r="EV266">
        <v>595.99</v>
      </c>
      <c r="EW266">
        <v>69.87</v>
      </c>
      <c r="EX266">
        <v>1.44</v>
      </c>
      <c r="EY266">
        <v>0</v>
      </c>
      <c r="FQ266">
        <v>0</v>
      </c>
      <c r="FR266">
        <f t="shared" si="251"/>
        <v>0</v>
      </c>
      <c r="FS266">
        <v>0</v>
      </c>
      <c r="FX266">
        <v>80</v>
      </c>
      <c r="FY266">
        <v>68</v>
      </c>
      <c r="GA266" t="s">
        <v>6</v>
      </c>
      <c r="GD266">
        <v>0</v>
      </c>
      <c r="GF266">
        <v>-1405612292</v>
      </c>
      <c r="GG266">
        <v>1</v>
      </c>
      <c r="GH266">
        <v>1</v>
      </c>
      <c r="GI266">
        <v>-2</v>
      </c>
      <c r="GJ266">
        <v>0</v>
      </c>
      <c r="GK266">
        <f>ROUND(R266*(S12)/100,2)</f>
        <v>0</v>
      </c>
      <c r="GL266">
        <f t="shared" si="252"/>
        <v>0</v>
      </c>
      <c r="GM266">
        <f t="shared" si="253"/>
        <v>713.85</v>
      </c>
      <c r="GN266">
        <f t="shared" si="254"/>
        <v>713.85</v>
      </c>
      <c r="GO266">
        <f t="shared" si="255"/>
        <v>0</v>
      </c>
      <c r="GP266">
        <f t="shared" si="256"/>
        <v>0</v>
      </c>
      <c r="GR266">
        <v>0</v>
      </c>
      <c r="GS266">
        <v>3</v>
      </c>
      <c r="GT266">
        <v>0</v>
      </c>
      <c r="GU266" t="s">
        <v>6</v>
      </c>
      <c r="GV266">
        <f t="shared" si="257"/>
        <v>0</v>
      </c>
      <c r="GW266">
        <v>1</v>
      </c>
      <c r="GX266">
        <f t="shared" si="258"/>
        <v>0</v>
      </c>
      <c r="HA266">
        <v>0</v>
      </c>
      <c r="HB266">
        <v>0</v>
      </c>
      <c r="IK266">
        <v>0</v>
      </c>
    </row>
    <row r="267" spans="1:255" x14ac:dyDescent="0.2">
      <c r="A267" s="2">
        <v>18</v>
      </c>
      <c r="B267" s="2">
        <v>1</v>
      </c>
      <c r="C267" s="2">
        <v>408</v>
      </c>
      <c r="D267" s="2"/>
      <c r="E267" s="2" t="s">
        <v>357</v>
      </c>
      <c r="F267" s="2" t="s">
        <v>28</v>
      </c>
      <c r="G267" s="2" t="s">
        <v>29</v>
      </c>
      <c r="H267" s="2" t="s">
        <v>30</v>
      </c>
      <c r="I267" s="2">
        <f>I265*J267</f>
        <v>2.08</v>
      </c>
      <c r="J267" s="2">
        <v>5.2</v>
      </c>
      <c r="K267" s="2"/>
      <c r="L267" s="2"/>
      <c r="M267" s="2"/>
      <c r="N267" s="2"/>
      <c r="O267" s="2">
        <f t="shared" si="225"/>
        <v>0</v>
      </c>
      <c r="P267" s="2">
        <f t="shared" si="226"/>
        <v>0</v>
      </c>
      <c r="Q267" s="2">
        <f t="shared" si="227"/>
        <v>0</v>
      </c>
      <c r="R267" s="2">
        <f t="shared" si="228"/>
        <v>0</v>
      </c>
      <c r="S267" s="2">
        <f t="shared" si="229"/>
        <v>0</v>
      </c>
      <c r="T267" s="2">
        <f t="shared" si="230"/>
        <v>0</v>
      </c>
      <c r="U267" s="2">
        <f t="shared" si="231"/>
        <v>0</v>
      </c>
      <c r="V267" s="2">
        <f t="shared" si="232"/>
        <v>0</v>
      </c>
      <c r="W267" s="2">
        <f t="shared" si="233"/>
        <v>0</v>
      </c>
      <c r="X267" s="2">
        <f t="shared" si="234"/>
        <v>0</v>
      </c>
      <c r="Y267" s="2">
        <f t="shared" si="235"/>
        <v>0</v>
      </c>
      <c r="Z267" s="2"/>
      <c r="AA267" s="2">
        <v>27703374</v>
      </c>
      <c r="AB267" s="2">
        <f t="shared" si="236"/>
        <v>0</v>
      </c>
      <c r="AC267" s="2">
        <f t="shared" si="237"/>
        <v>0</v>
      </c>
      <c r="AD267" s="2">
        <f>ROUND((((ET267)-(EU267))+AE267),6)</f>
        <v>0</v>
      </c>
      <c r="AE267" s="2">
        <f>ROUND((EU267),6)</f>
        <v>0</v>
      </c>
      <c r="AF267" s="2">
        <f>ROUND((EV267),6)</f>
        <v>0</v>
      </c>
      <c r="AG267" s="2">
        <f t="shared" si="238"/>
        <v>0</v>
      </c>
      <c r="AH267" s="2">
        <f>(EW267)</f>
        <v>0</v>
      </c>
      <c r="AI267" s="2">
        <f>(EX267)</f>
        <v>0</v>
      </c>
      <c r="AJ267" s="2">
        <f t="shared" si="239"/>
        <v>0</v>
      </c>
      <c r="AK267" s="2">
        <v>0</v>
      </c>
      <c r="AL267" s="2">
        <v>0</v>
      </c>
      <c r="AM267" s="2">
        <v>0</v>
      </c>
      <c r="AN267" s="2">
        <v>0</v>
      </c>
      <c r="AO267" s="2">
        <v>0</v>
      </c>
      <c r="AP267" s="2">
        <v>0</v>
      </c>
      <c r="AQ267" s="2">
        <v>0</v>
      </c>
      <c r="AR267" s="2">
        <v>0</v>
      </c>
      <c r="AS267" s="2">
        <v>0</v>
      </c>
      <c r="AT267" s="2">
        <v>80</v>
      </c>
      <c r="AU267" s="2">
        <v>68</v>
      </c>
      <c r="AV267" s="2">
        <v>1</v>
      </c>
      <c r="AW267" s="2">
        <v>1</v>
      </c>
      <c r="AX267" s="2"/>
      <c r="AY267" s="2"/>
      <c r="AZ267" s="2">
        <v>1</v>
      </c>
      <c r="BA267" s="2">
        <v>1</v>
      </c>
      <c r="BB267" s="2">
        <v>1</v>
      </c>
      <c r="BC267" s="2">
        <v>1</v>
      </c>
      <c r="BD267" s="2" t="s">
        <v>6</v>
      </c>
      <c r="BE267" s="2" t="s">
        <v>6</v>
      </c>
      <c r="BF267" s="2" t="s">
        <v>6</v>
      </c>
      <c r="BG267" s="2" t="s">
        <v>6</v>
      </c>
      <c r="BH267" s="2">
        <v>3</v>
      </c>
      <c r="BI267" s="2">
        <v>1</v>
      </c>
      <c r="BJ267" s="2" t="s">
        <v>6</v>
      </c>
      <c r="BK267" s="2"/>
      <c r="BL267" s="2"/>
      <c r="BM267" s="2">
        <v>57001</v>
      </c>
      <c r="BN267" s="2">
        <v>0</v>
      </c>
      <c r="BO267" s="2" t="s">
        <v>6</v>
      </c>
      <c r="BP267" s="2">
        <v>0</v>
      </c>
      <c r="BQ267" s="2">
        <v>6</v>
      </c>
      <c r="BR267" s="2">
        <v>0</v>
      </c>
      <c r="BS267" s="2">
        <v>1</v>
      </c>
      <c r="BT267" s="2">
        <v>1</v>
      </c>
      <c r="BU267" s="2">
        <v>1</v>
      </c>
      <c r="BV267" s="2">
        <v>1</v>
      </c>
      <c r="BW267" s="2">
        <v>1</v>
      </c>
      <c r="BX267" s="2">
        <v>1</v>
      </c>
      <c r="BY267" s="2" t="s">
        <v>6</v>
      </c>
      <c r="BZ267" s="2">
        <v>80</v>
      </c>
      <c r="CA267" s="2">
        <v>68</v>
      </c>
      <c r="CB267" s="2"/>
      <c r="CC267" s="2"/>
      <c r="CD267" s="2"/>
      <c r="CE267" s="2"/>
      <c r="CF267" s="2">
        <v>0</v>
      </c>
      <c r="CG267" s="2">
        <v>0</v>
      </c>
      <c r="CH267" s="2"/>
      <c r="CI267" s="2"/>
      <c r="CJ267" s="2"/>
      <c r="CK267" s="2"/>
      <c r="CL267" s="2"/>
      <c r="CM267" s="2">
        <v>0</v>
      </c>
      <c r="CN267" s="2" t="s">
        <v>6</v>
      </c>
      <c r="CO267" s="2">
        <v>0</v>
      </c>
      <c r="CP267" s="2">
        <f t="shared" si="240"/>
        <v>0</v>
      </c>
      <c r="CQ267" s="2">
        <f t="shared" si="241"/>
        <v>0</v>
      </c>
      <c r="CR267" s="2">
        <f t="shared" si="242"/>
        <v>0</v>
      </c>
      <c r="CS267" s="2">
        <f t="shared" si="243"/>
        <v>0</v>
      </c>
      <c r="CT267" s="2">
        <f t="shared" si="244"/>
        <v>0</v>
      </c>
      <c r="CU267" s="2">
        <f t="shared" si="245"/>
        <v>0</v>
      </c>
      <c r="CV267" s="2">
        <f t="shared" si="246"/>
        <v>0</v>
      </c>
      <c r="CW267" s="2">
        <f t="shared" si="247"/>
        <v>0</v>
      </c>
      <c r="CX267" s="2">
        <f t="shared" si="248"/>
        <v>0</v>
      </c>
      <c r="CY267" s="2">
        <f t="shared" si="249"/>
        <v>0</v>
      </c>
      <c r="CZ267" s="2">
        <f t="shared" si="250"/>
        <v>0</v>
      </c>
      <c r="DA267" s="2"/>
      <c r="DB267" s="2"/>
      <c r="DC267" s="2" t="s">
        <v>6</v>
      </c>
      <c r="DD267" s="2" t="s">
        <v>6</v>
      </c>
      <c r="DE267" s="2" t="s">
        <v>6</v>
      </c>
      <c r="DF267" s="2" t="s">
        <v>6</v>
      </c>
      <c r="DG267" s="2" t="s">
        <v>6</v>
      </c>
      <c r="DH267" s="2" t="s">
        <v>6</v>
      </c>
      <c r="DI267" s="2" t="s">
        <v>6</v>
      </c>
      <c r="DJ267" s="2" t="s">
        <v>6</v>
      </c>
      <c r="DK267" s="2" t="s">
        <v>6</v>
      </c>
      <c r="DL267" s="2" t="s">
        <v>6</v>
      </c>
      <c r="DM267" s="2" t="s">
        <v>6</v>
      </c>
      <c r="DN267" s="2">
        <v>0</v>
      </c>
      <c r="DO267" s="2">
        <v>0</v>
      </c>
      <c r="DP267" s="2">
        <v>1</v>
      </c>
      <c r="DQ267" s="2">
        <v>1</v>
      </c>
      <c r="DR267" s="2"/>
      <c r="DS267" s="2"/>
      <c r="DT267" s="2"/>
      <c r="DU267" s="2">
        <v>1009</v>
      </c>
      <c r="DV267" s="2" t="s">
        <v>30</v>
      </c>
      <c r="DW267" s="2" t="s">
        <v>30</v>
      </c>
      <c r="DX267" s="2">
        <v>1000</v>
      </c>
      <c r="DY267" s="2"/>
      <c r="DZ267" s="2"/>
      <c r="EA267" s="2"/>
      <c r="EB267" s="2"/>
      <c r="EC267" s="2"/>
      <c r="ED267" s="2"/>
      <c r="EE267" s="2">
        <v>27029102</v>
      </c>
      <c r="EF267" s="2">
        <v>6</v>
      </c>
      <c r="EG267" s="2" t="s">
        <v>23</v>
      </c>
      <c r="EH267" s="2">
        <v>0</v>
      </c>
      <c r="EI267" s="2" t="s">
        <v>6</v>
      </c>
      <c r="EJ267" s="2">
        <v>1</v>
      </c>
      <c r="EK267" s="2">
        <v>57001</v>
      </c>
      <c r="EL267" s="2" t="s">
        <v>24</v>
      </c>
      <c r="EM267" s="2" t="s">
        <v>25</v>
      </c>
      <c r="EN267" s="2"/>
      <c r="EO267" s="2" t="s">
        <v>6</v>
      </c>
      <c r="EP267" s="2"/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>
        <v>0</v>
      </c>
      <c r="FR267" s="2">
        <f t="shared" si="251"/>
        <v>0</v>
      </c>
      <c r="FS267" s="2">
        <v>0</v>
      </c>
      <c r="FT267" s="2"/>
      <c r="FU267" s="2"/>
      <c r="FV267" s="2"/>
      <c r="FW267" s="2"/>
      <c r="FX267" s="2">
        <v>80</v>
      </c>
      <c r="FY267" s="2">
        <v>68</v>
      </c>
      <c r="FZ267" s="2"/>
      <c r="GA267" s="2" t="s">
        <v>6</v>
      </c>
      <c r="GB267" s="2"/>
      <c r="GC267" s="2"/>
      <c r="GD267" s="2">
        <v>0</v>
      </c>
      <c r="GE267" s="2"/>
      <c r="GF267" s="2">
        <v>-179832266</v>
      </c>
      <c r="GG267" s="2">
        <v>2</v>
      </c>
      <c r="GH267" s="2">
        <v>1</v>
      </c>
      <c r="GI267" s="2">
        <v>-2</v>
      </c>
      <c r="GJ267" s="2">
        <v>0</v>
      </c>
      <c r="GK267" s="2">
        <f>ROUND(R267*(R12)/100,2)</f>
        <v>0</v>
      </c>
      <c r="GL267" s="2">
        <f t="shared" si="252"/>
        <v>0</v>
      </c>
      <c r="GM267" s="2">
        <f t="shared" si="253"/>
        <v>0</v>
      </c>
      <c r="GN267" s="2">
        <f t="shared" si="254"/>
        <v>0</v>
      </c>
      <c r="GO267" s="2">
        <f t="shared" si="255"/>
        <v>0</v>
      </c>
      <c r="GP267" s="2">
        <f t="shared" si="256"/>
        <v>0</v>
      </c>
      <c r="GQ267" s="2"/>
      <c r="GR267" s="2">
        <v>0</v>
      </c>
      <c r="GS267" s="2">
        <v>3</v>
      </c>
      <c r="GT267" s="2">
        <v>0</v>
      </c>
      <c r="GU267" s="2" t="s">
        <v>6</v>
      </c>
      <c r="GV267" s="2">
        <f t="shared" si="257"/>
        <v>0</v>
      </c>
      <c r="GW267" s="2">
        <v>1</v>
      </c>
      <c r="GX267" s="2">
        <f t="shared" si="258"/>
        <v>0</v>
      </c>
      <c r="GY267" s="2"/>
      <c r="GZ267" s="2"/>
      <c r="HA267" s="2">
        <v>0</v>
      </c>
      <c r="HB267" s="2">
        <v>0</v>
      </c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2"/>
      <c r="HZ267" s="2"/>
      <c r="IA267" s="2"/>
      <c r="IB267" s="2"/>
      <c r="IC267" s="2"/>
      <c r="ID267" s="2"/>
      <c r="IE267" s="2"/>
      <c r="IF267" s="2"/>
      <c r="IG267" s="2"/>
      <c r="IH267" s="2"/>
      <c r="II267" s="2"/>
      <c r="IJ267" s="2"/>
      <c r="IK267" s="2">
        <v>0</v>
      </c>
      <c r="IL267" s="2"/>
      <c r="IM267" s="2"/>
      <c r="IN267" s="2"/>
      <c r="IO267" s="2"/>
      <c r="IP267" s="2"/>
      <c r="IQ267" s="2"/>
      <c r="IR267" s="2"/>
      <c r="IS267" s="2"/>
      <c r="IT267" s="2"/>
      <c r="IU267" s="2"/>
    </row>
    <row r="268" spans="1:255" x14ac:dyDescent="0.2">
      <c r="A268">
        <v>18</v>
      </c>
      <c r="B268">
        <v>1</v>
      </c>
      <c r="C268">
        <v>412</v>
      </c>
      <c r="E268" t="s">
        <v>357</v>
      </c>
      <c r="F268" t="s">
        <v>28</v>
      </c>
      <c r="G268" t="s">
        <v>29</v>
      </c>
      <c r="H268" t="s">
        <v>30</v>
      </c>
      <c r="I268">
        <f>I266*J268</f>
        <v>2.08</v>
      </c>
      <c r="J268">
        <v>5.2</v>
      </c>
      <c r="O268">
        <f t="shared" si="225"/>
        <v>0</v>
      </c>
      <c r="P268">
        <f t="shared" si="226"/>
        <v>0</v>
      </c>
      <c r="Q268">
        <f t="shared" si="227"/>
        <v>0</v>
      </c>
      <c r="R268">
        <f t="shared" si="228"/>
        <v>0</v>
      </c>
      <c r="S268">
        <f t="shared" si="229"/>
        <v>0</v>
      </c>
      <c r="T268">
        <f t="shared" si="230"/>
        <v>0</v>
      </c>
      <c r="U268">
        <f t="shared" si="231"/>
        <v>0</v>
      </c>
      <c r="V268">
        <f t="shared" si="232"/>
        <v>0</v>
      </c>
      <c r="W268">
        <f t="shared" si="233"/>
        <v>0</v>
      </c>
      <c r="X268">
        <f t="shared" si="234"/>
        <v>0</v>
      </c>
      <c r="Y268">
        <f t="shared" si="235"/>
        <v>0</v>
      </c>
      <c r="AA268">
        <v>27703388</v>
      </c>
      <c r="AB268">
        <f t="shared" si="236"/>
        <v>0</v>
      </c>
      <c r="AC268">
        <f t="shared" si="237"/>
        <v>0</v>
      </c>
      <c r="AD268">
        <f>ROUND((((ET268)-(EU268))+AE268),6)</f>
        <v>0</v>
      </c>
      <c r="AE268">
        <f>ROUND((EU268),6)</f>
        <v>0</v>
      </c>
      <c r="AF268">
        <f>ROUND((EV268),6)</f>
        <v>0</v>
      </c>
      <c r="AG268">
        <f t="shared" si="238"/>
        <v>0</v>
      </c>
      <c r="AH268">
        <f>(EW268)</f>
        <v>0</v>
      </c>
      <c r="AI268">
        <f>(EX268)</f>
        <v>0</v>
      </c>
      <c r="AJ268">
        <f t="shared" si="239"/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80</v>
      </c>
      <c r="AU268">
        <v>68</v>
      </c>
      <c r="AV268">
        <v>1</v>
      </c>
      <c r="AW268">
        <v>1</v>
      </c>
      <c r="AZ268">
        <v>1</v>
      </c>
      <c r="BA268">
        <v>1</v>
      </c>
      <c r="BB268">
        <v>1</v>
      </c>
      <c r="BC268">
        <v>1</v>
      </c>
      <c r="BD268" t="s">
        <v>6</v>
      </c>
      <c r="BE268" t="s">
        <v>6</v>
      </c>
      <c r="BF268" t="s">
        <v>6</v>
      </c>
      <c r="BG268" t="s">
        <v>6</v>
      </c>
      <c r="BH268">
        <v>3</v>
      </c>
      <c r="BI268">
        <v>1</v>
      </c>
      <c r="BJ268" t="s">
        <v>6</v>
      </c>
      <c r="BM268">
        <v>57001</v>
      </c>
      <c r="BN268">
        <v>0</v>
      </c>
      <c r="BO268" t="s">
        <v>6</v>
      </c>
      <c r="BP268">
        <v>0</v>
      </c>
      <c r="BQ268">
        <v>6</v>
      </c>
      <c r="BR268">
        <v>0</v>
      </c>
      <c r="BS268">
        <v>1</v>
      </c>
      <c r="BT268">
        <v>1</v>
      </c>
      <c r="BU268">
        <v>1</v>
      </c>
      <c r="BV268">
        <v>1</v>
      </c>
      <c r="BW268">
        <v>1</v>
      </c>
      <c r="BX268">
        <v>1</v>
      </c>
      <c r="BY268" t="s">
        <v>6</v>
      </c>
      <c r="BZ268">
        <v>80</v>
      </c>
      <c r="CA268">
        <v>68</v>
      </c>
      <c r="CF268">
        <v>0</v>
      </c>
      <c r="CG268">
        <v>0</v>
      </c>
      <c r="CM268">
        <v>0</v>
      </c>
      <c r="CN268" t="s">
        <v>6</v>
      </c>
      <c r="CO268">
        <v>0</v>
      </c>
      <c r="CP268">
        <f t="shared" si="240"/>
        <v>0</v>
      </c>
      <c r="CQ268">
        <f t="shared" si="241"/>
        <v>0</v>
      </c>
      <c r="CR268">
        <f t="shared" si="242"/>
        <v>0</v>
      </c>
      <c r="CS268">
        <f t="shared" si="243"/>
        <v>0</v>
      </c>
      <c r="CT268">
        <f t="shared" si="244"/>
        <v>0</v>
      </c>
      <c r="CU268">
        <f t="shared" si="245"/>
        <v>0</v>
      </c>
      <c r="CV268">
        <f t="shared" si="246"/>
        <v>0</v>
      </c>
      <c r="CW268">
        <f t="shared" si="247"/>
        <v>0</v>
      </c>
      <c r="CX268">
        <f t="shared" si="248"/>
        <v>0</v>
      </c>
      <c r="CY268">
        <f t="shared" si="249"/>
        <v>0</v>
      </c>
      <c r="CZ268">
        <f t="shared" si="250"/>
        <v>0</v>
      </c>
      <c r="DC268" t="s">
        <v>6</v>
      </c>
      <c r="DD268" t="s">
        <v>6</v>
      </c>
      <c r="DE268" t="s">
        <v>6</v>
      </c>
      <c r="DF268" t="s">
        <v>6</v>
      </c>
      <c r="DG268" t="s">
        <v>6</v>
      </c>
      <c r="DH268" t="s">
        <v>6</v>
      </c>
      <c r="DI268" t="s">
        <v>6</v>
      </c>
      <c r="DJ268" t="s">
        <v>6</v>
      </c>
      <c r="DK268" t="s">
        <v>6</v>
      </c>
      <c r="DL268" t="s">
        <v>6</v>
      </c>
      <c r="DM268" t="s">
        <v>6</v>
      </c>
      <c r="DN268">
        <v>0</v>
      </c>
      <c r="DO268">
        <v>0</v>
      </c>
      <c r="DP268">
        <v>1</v>
      </c>
      <c r="DQ268">
        <v>1</v>
      </c>
      <c r="DU268">
        <v>1009</v>
      </c>
      <c r="DV268" t="s">
        <v>30</v>
      </c>
      <c r="DW268" t="s">
        <v>30</v>
      </c>
      <c r="DX268">
        <v>1000</v>
      </c>
      <c r="EE268">
        <v>27029102</v>
      </c>
      <c r="EF268">
        <v>6</v>
      </c>
      <c r="EG268" t="s">
        <v>23</v>
      </c>
      <c r="EH268">
        <v>0</v>
      </c>
      <c r="EI268" t="s">
        <v>6</v>
      </c>
      <c r="EJ268">
        <v>1</v>
      </c>
      <c r="EK268">
        <v>57001</v>
      </c>
      <c r="EL268" t="s">
        <v>24</v>
      </c>
      <c r="EM268" t="s">
        <v>25</v>
      </c>
      <c r="EO268" t="s">
        <v>6</v>
      </c>
      <c r="EQ268">
        <v>0</v>
      </c>
      <c r="ER268">
        <v>0</v>
      </c>
      <c r="ES268">
        <v>0</v>
      </c>
      <c r="ET268">
        <v>0</v>
      </c>
      <c r="EU268">
        <v>0</v>
      </c>
      <c r="EV268">
        <v>0</v>
      </c>
      <c r="EW268">
        <v>0</v>
      </c>
      <c r="EX268">
        <v>0</v>
      </c>
      <c r="FQ268">
        <v>0</v>
      </c>
      <c r="FR268">
        <f t="shared" si="251"/>
        <v>0</v>
      </c>
      <c r="FS268">
        <v>0</v>
      </c>
      <c r="FX268">
        <v>80</v>
      </c>
      <c r="FY268">
        <v>68</v>
      </c>
      <c r="GA268" t="s">
        <v>6</v>
      </c>
      <c r="GD268">
        <v>0</v>
      </c>
      <c r="GF268">
        <v>-179832266</v>
      </c>
      <c r="GG268">
        <v>1</v>
      </c>
      <c r="GH268">
        <v>1</v>
      </c>
      <c r="GI268">
        <v>-2</v>
      </c>
      <c r="GJ268">
        <v>0</v>
      </c>
      <c r="GK268">
        <f>ROUND(R268*(S12)/100,2)</f>
        <v>0</v>
      </c>
      <c r="GL268">
        <f t="shared" si="252"/>
        <v>0</v>
      </c>
      <c r="GM268">
        <f t="shared" si="253"/>
        <v>0</v>
      </c>
      <c r="GN268">
        <f t="shared" si="254"/>
        <v>0</v>
      </c>
      <c r="GO268">
        <f t="shared" si="255"/>
        <v>0</v>
      </c>
      <c r="GP268">
        <f t="shared" si="256"/>
        <v>0</v>
      </c>
      <c r="GR268">
        <v>0</v>
      </c>
      <c r="GS268">
        <v>3</v>
      </c>
      <c r="GT268">
        <v>0</v>
      </c>
      <c r="GU268" t="s">
        <v>6</v>
      </c>
      <c r="GV268">
        <f t="shared" si="257"/>
        <v>0</v>
      </c>
      <c r="GW268">
        <v>1</v>
      </c>
      <c r="GX268">
        <f t="shared" si="258"/>
        <v>0</v>
      </c>
      <c r="HA268">
        <v>0</v>
      </c>
      <c r="HB268">
        <v>0</v>
      </c>
      <c r="IK268">
        <v>0</v>
      </c>
    </row>
    <row r="269" spans="1:255" x14ac:dyDescent="0.2">
      <c r="A269" s="2">
        <v>17</v>
      </c>
      <c r="B269" s="2">
        <v>1</v>
      </c>
      <c r="C269" s="2">
        <f>ROW(SmtRes!A414)</f>
        <v>414</v>
      </c>
      <c r="D269" s="2">
        <f>ROW(EtalonRes!A428)</f>
        <v>428</v>
      </c>
      <c r="E269" s="2" t="s">
        <v>358</v>
      </c>
      <c r="F269" s="2" t="s">
        <v>32</v>
      </c>
      <c r="G269" s="2" t="s">
        <v>33</v>
      </c>
      <c r="H269" s="2" t="s">
        <v>34</v>
      </c>
      <c r="I269" s="2">
        <f>ROUND(33/100,9)</f>
        <v>0.33</v>
      </c>
      <c r="J269" s="2">
        <v>0</v>
      </c>
      <c r="K269" s="2"/>
      <c r="L269" s="2"/>
      <c r="M269" s="2"/>
      <c r="N269" s="2"/>
      <c r="O269" s="2">
        <f t="shared" si="225"/>
        <v>10.42</v>
      </c>
      <c r="P269" s="2">
        <f t="shared" si="226"/>
        <v>0</v>
      </c>
      <c r="Q269" s="2">
        <f t="shared" si="227"/>
        <v>0</v>
      </c>
      <c r="R269" s="2">
        <f t="shared" si="228"/>
        <v>0</v>
      </c>
      <c r="S269" s="2">
        <f t="shared" si="229"/>
        <v>10.42</v>
      </c>
      <c r="T269" s="2">
        <f t="shared" si="230"/>
        <v>0</v>
      </c>
      <c r="U269" s="2">
        <f t="shared" si="231"/>
        <v>1.2751199999999998</v>
      </c>
      <c r="V269" s="2">
        <f t="shared" si="232"/>
        <v>0</v>
      </c>
      <c r="W269" s="2">
        <f t="shared" si="233"/>
        <v>0</v>
      </c>
      <c r="X269" s="2">
        <f t="shared" si="234"/>
        <v>7.92</v>
      </c>
      <c r="Y269" s="2">
        <f t="shared" si="235"/>
        <v>6.25</v>
      </c>
      <c r="Z269" s="2"/>
      <c r="AA269" s="2">
        <v>27703374</v>
      </c>
      <c r="AB269" s="2">
        <f t="shared" si="236"/>
        <v>31.567499999999999</v>
      </c>
      <c r="AC269" s="2">
        <f t="shared" si="237"/>
        <v>0</v>
      </c>
      <c r="AD269" s="2">
        <f>ROUND(((((ET269*1.15))-((EU269*1.15)))+AE269),6)</f>
        <v>0</v>
      </c>
      <c r="AE269" s="2">
        <f>ROUND(((EU269*1.15)),6)</f>
        <v>0</v>
      </c>
      <c r="AF269" s="2">
        <f>ROUND(((EV269*1.15)),6)</f>
        <v>31.567499999999999</v>
      </c>
      <c r="AG269" s="2">
        <f t="shared" si="238"/>
        <v>0</v>
      </c>
      <c r="AH269" s="2">
        <f>((EW269*1.15))</f>
        <v>3.8639999999999994</v>
      </c>
      <c r="AI269" s="2">
        <f>((EX269*1.15))</f>
        <v>0</v>
      </c>
      <c r="AJ269" s="2">
        <f t="shared" si="239"/>
        <v>0</v>
      </c>
      <c r="AK269" s="2">
        <v>27.45</v>
      </c>
      <c r="AL269" s="2">
        <v>0</v>
      </c>
      <c r="AM269" s="2">
        <v>0</v>
      </c>
      <c r="AN269" s="2">
        <v>0</v>
      </c>
      <c r="AO269" s="2">
        <v>27.45</v>
      </c>
      <c r="AP269" s="2">
        <v>0</v>
      </c>
      <c r="AQ269" s="2">
        <v>3.36</v>
      </c>
      <c r="AR269" s="2">
        <v>0</v>
      </c>
      <c r="AS269" s="2">
        <v>0</v>
      </c>
      <c r="AT269" s="2">
        <v>76</v>
      </c>
      <c r="AU269" s="2">
        <v>60</v>
      </c>
      <c r="AV269" s="2">
        <v>1</v>
      </c>
      <c r="AW269" s="2">
        <v>1</v>
      </c>
      <c r="AX269" s="2"/>
      <c r="AY269" s="2"/>
      <c r="AZ269" s="2">
        <v>1</v>
      </c>
      <c r="BA269" s="2">
        <v>1</v>
      </c>
      <c r="BB269" s="2">
        <v>1</v>
      </c>
      <c r="BC269" s="2">
        <v>1</v>
      </c>
      <c r="BD269" s="2" t="s">
        <v>6</v>
      </c>
      <c r="BE269" s="2" t="s">
        <v>6</v>
      </c>
      <c r="BF269" s="2" t="s">
        <v>6</v>
      </c>
      <c r="BG269" s="2" t="s">
        <v>6</v>
      </c>
      <c r="BH269" s="2">
        <v>0</v>
      </c>
      <c r="BI269" s="2">
        <v>1</v>
      </c>
      <c r="BJ269" s="2" t="s">
        <v>35</v>
      </c>
      <c r="BK269" s="2"/>
      <c r="BL269" s="2"/>
      <c r="BM269" s="2">
        <v>59001</v>
      </c>
      <c r="BN269" s="2">
        <v>0</v>
      </c>
      <c r="BO269" s="2" t="s">
        <v>6</v>
      </c>
      <c r="BP269" s="2">
        <v>0</v>
      </c>
      <c r="BQ269" s="2">
        <v>6</v>
      </c>
      <c r="BR269" s="2">
        <v>0</v>
      </c>
      <c r="BS269" s="2">
        <v>1</v>
      </c>
      <c r="BT269" s="2">
        <v>1</v>
      </c>
      <c r="BU269" s="2">
        <v>1</v>
      </c>
      <c r="BV269" s="2">
        <v>1</v>
      </c>
      <c r="BW269" s="2">
        <v>1</v>
      </c>
      <c r="BX269" s="2">
        <v>1</v>
      </c>
      <c r="BY269" s="2" t="s">
        <v>6</v>
      </c>
      <c r="BZ269" s="2">
        <v>76</v>
      </c>
      <c r="CA269" s="2">
        <v>60</v>
      </c>
      <c r="CB269" s="2"/>
      <c r="CC269" s="2"/>
      <c r="CD269" s="2"/>
      <c r="CE269" s="2"/>
      <c r="CF269" s="2">
        <v>0</v>
      </c>
      <c r="CG269" s="2">
        <v>0</v>
      </c>
      <c r="CH269" s="2"/>
      <c r="CI269" s="2"/>
      <c r="CJ269" s="2"/>
      <c r="CK269" s="2"/>
      <c r="CL269" s="2"/>
      <c r="CM269" s="2">
        <v>0</v>
      </c>
      <c r="CN269" s="2" t="s">
        <v>703</v>
      </c>
      <c r="CO269" s="2">
        <v>0</v>
      </c>
      <c r="CP269" s="2">
        <f t="shared" si="240"/>
        <v>10.42</v>
      </c>
      <c r="CQ269" s="2">
        <f t="shared" si="241"/>
        <v>0</v>
      </c>
      <c r="CR269" s="2">
        <f t="shared" si="242"/>
        <v>0</v>
      </c>
      <c r="CS269" s="2">
        <f t="shared" si="243"/>
        <v>0</v>
      </c>
      <c r="CT269" s="2">
        <f t="shared" si="244"/>
        <v>31.567499999999999</v>
      </c>
      <c r="CU269" s="2">
        <f t="shared" si="245"/>
        <v>0</v>
      </c>
      <c r="CV269" s="2">
        <f t="shared" si="246"/>
        <v>3.8639999999999994</v>
      </c>
      <c r="CW269" s="2">
        <f t="shared" si="247"/>
        <v>0</v>
      </c>
      <c r="CX269" s="2">
        <f t="shared" si="248"/>
        <v>0</v>
      </c>
      <c r="CY269" s="2">
        <f t="shared" si="249"/>
        <v>7.9192</v>
      </c>
      <c r="CZ269" s="2">
        <f t="shared" si="250"/>
        <v>6.2520000000000007</v>
      </c>
      <c r="DA269" s="2"/>
      <c r="DB269" s="2"/>
      <c r="DC269" s="2" t="s">
        <v>6</v>
      </c>
      <c r="DD269" s="2" t="s">
        <v>6</v>
      </c>
      <c r="DE269" s="2" t="s">
        <v>22</v>
      </c>
      <c r="DF269" s="2" t="s">
        <v>22</v>
      </c>
      <c r="DG269" s="2" t="s">
        <v>22</v>
      </c>
      <c r="DH269" s="2" t="s">
        <v>6</v>
      </c>
      <c r="DI269" s="2" t="s">
        <v>22</v>
      </c>
      <c r="DJ269" s="2" t="s">
        <v>22</v>
      </c>
      <c r="DK269" s="2" t="s">
        <v>6</v>
      </c>
      <c r="DL269" s="2" t="s">
        <v>6</v>
      </c>
      <c r="DM269" s="2" t="s">
        <v>6</v>
      </c>
      <c r="DN269" s="2">
        <v>0</v>
      </c>
      <c r="DO269" s="2">
        <v>0</v>
      </c>
      <c r="DP269" s="2">
        <v>1</v>
      </c>
      <c r="DQ269" s="2">
        <v>1</v>
      </c>
      <c r="DR269" s="2"/>
      <c r="DS269" s="2"/>
      <c r="DT269" s="2"/>
      <c r="DU269" s="2">
        <v>1003</v>
      </c>
      <c r="DV269" s="2" t="s">
        <v>34</v>
      </c>
      <c r="DW269" s="2" t="s">
        <v>34</v>
      </c>
      <c r="DX269" s="2">
        <v>100</v>
      </c>
      <c r="DY269" s="2"/>
      <c r="DZ269" s="2"/>
      <c r="EA269" s="2"/>
      <c r="EB269" s="2"/>
      <c r="EC269" s="2"/>
      <c r="ED269" s="2"/>
      <c r="EE269" s="2">
        <v>27029104</v>
      </c>
      <c r="EF269" s="2">
        <v>6</v>
      </c>
      <c r="EG269" s="2" t="s">
        <v>23</v>
      </c>
      <c r="EH269" s="2">
        <v>0</v>
      </c>
      <c r="EI269" s="2" t="s">
        <v>6</v>
      </c>
      <c r="EJ269" s="2">
        <v>1</v>
      </c>
      <c r="EK269" s="2">
        <v>59001</v>
      </c>
      <c r="EL269" s="2" t="s">
        <v>36</v>
      </c>
      <c r="EM269" s="2" t="s">
        <v>37</v>
      </c>
      <c r="EN269" s="2"/>
      <c r="EO269" s="2" t="s">
        <v>26</v>
      </c>
      <c r="EP269" s="2"/>
      <c r="EQ269" s="2">
        <v>0</v>
      </c>
      <c r="ER269" s="2">
        <v>27.45</v>
      </c>
      <c r="ES269" s="2">
        <v>0</v>
      </c>
      <c r="ET269" s="2">
        <v>0</v>
      </c>
      <c r="EU269" s="2">
        <v>0</v>
      </c>
      <c r="EV269" s="2">
        <v>27.45</v>
      </c>
      <c r="EW269" s="2">
        <v>3.36</v>
      </c>
      <c r="EX269" s="2">
        <v>0</v>
      </c>
      <c r="EY269" s="2">
        <v>0</v>
      </c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>
        <v>0</v>
      </c>
      <c r="FR269" s="2">
        <f t="shared" si="251"/>
        <v>0</v>
      </c>
      <c r="FS269" s="2">
        <v>0</v>
      </c>
      <c r="FT269" s="2"/>
      <c r="FU269" s="2"/>
      <c r="FV269" s="2"/>
      <c r="FW269" s="2"/>
      <c r="FX269" s="2">
        <v>76</v>
      </c>
      <c r="FY269" s="2">
        <v>60</v>
      </c>
      <c r="FZ269" s="2"/>
      <c r="GA269" s="2" t="s">
        <v>6</v>
      </c>
      <c r="GB269" s="2"/>
      <c r="GC269" s="2"/>
      <c r="GD269" s="2">
        <v>0</v>
      </c>
      <c r="GE269" s="2"/>
      <c r="GF269" s="2">
        <v>1503954982</v>
      </c>
      <c r="GG269" s="2">
        <v>2</v>
      </c>
      <c r="GH269" s="2">
        <v>1</v>
      </c>
      <c r="GI269" s="2">
        <v>-2</v>
      </c>
      <c r="GJ269" s="2">
        <v>0</v>
      </c>
      <c r="GK269" s="2">
        <f>ROUND(R269*(R12)/100,2)</f>
        <v>0</v>
      </c>
      <c r="GL269" s="2">
        <f t="shared" si="252"/>
        <v>0</v>
      </c>
      <c r="GM269" s="2">
        <f t="shared" si="253"/>
        <v>24.59</v>
      </c>
      <c r="GN269" s="2">
        <f t="shared" si="254"/>
        <v>24.59</v>
      </c>
      <c r="GO269" s="2">
        <f t="shared" si="255"/>
        <v>0</v>
      </c>
      <c r="GP269" s="2">
        <f t="shared" si="256"/>
        <v>0</v>
      </c>
      <c r="GQ269" s="2"/>
      <c r="GR269" s="2">
        <v>0</v>
      </c>
      <c r="GS269" s="2">
        <v>3</v>
      </c>
      <c r="GT269" s="2">
        <v>0</v>
      </c>
      <c r="GU269" s="2" t="s">
        <v>6</v>
      </c>
      <c r="GV269" s="2">
        <f t="shared" si="257"/>
        <v>0</v>
      </c>
      <c r="GW269" s="2">
        <v>1</v>
      </c>
      <c r="GX269" s="2">
        <f t="shared" si="258"/>
        <v>0</v>
      </c>
      <c r="GY269" s="2"/>
      <c r="GZ269" s="2"/>
      <c r="HA269" s="2">
        <v>0</v>
      </c>
      <c r="HB269" s="2">
        <v>0</v>
      </c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2"/>
      <c r="HZ269" s="2"/>
      <c r="IA269" s="2"/>
      <c r="IB269" s="2"/>
      <c r="IC269" s="2"/>
      <c r="ID269" s="2"/>
      <c r="IE269" s="2"/>
      <c r="IF269" s="2"/>
      <c r="IG269" s="2"/>
      <c r="IH269" s="2"/>
      <c r="II269" s="2"/>
      <c r="IJ269" s="2"/>
      <c r="IK269" s="2">
        <v>0</v>
      </c>
      <c r="IL269" s="2"/>
      <c r="IM269" s="2"/>
      <c r="IN269" s="2"/>
      <c r="IO269" s="2"/>
      <c r="IP269" s="2"/>
      <c r="IQ269" s="2"/>
      <c r="IR269" s="2"/>
      <c r="IS269" s="2"/>
      <c r="IT269" s="2"/>
      <c r="IU269" s="2"/>
    </row>
    <row r="270" spans="1:255" x14ac:dyDescent="0.2">
      <c r="A270">
        <v>17</v>
      </c>
      <c r="B270">
        <v>1</v>
      </c>
      <c r="C270">
        <f>ROW(SmtRes!A416)</f>
        <v>416</v>
      </c>
      <c r="D270">
        <f>ROW(EtalonRes!A430)</f>
        <v>430</v>
      </c>
      <c r="E270" t="s">
        <v>358</v>
      </c>
      <c r="F270" t="s">
        <v>32</v>
      </c>
      <c r="G270" t="s">
        <v>33</v>
      </c>
      <c r="H270" t="s">
        <v>34</v>
      </c>
      <c r="I270">
        <f>ROUND(33/100,9)</f>
        <v>0.33</v>
      </c>
      <c r="J270">
        <v>0</v>
      </c>
      <c r="O270">
        <f t="shared" si="225"/>
        <v>10.42</v>
      </c>
      <c r="P270">
        <f t="shared" si="226"/>
        <v>0</v>
      </c>
      <c r="Q270">
        <f t="shared" si="227"/>
        <v>0</v>
      </c>
      <c r="R270">
        <f t="shared" si="228"/>
        <v>0</v>
      </c>
      <c r="S270">
        <f t="shared" si="229"/>
        <v>10.42</v>
      </c>
      <c r="T270">
        <f t="shared" si="230"/>
        <v>0</v>
      </c>
      <c r="U270">
        <f t="shared" si="231"/>
        <v>1.2751199999999998</v>
      </c>
      <c r="V270">
        <f t="shared" si="232"/>
        <v>0</v>
      </c>
      <c r="W270">
        <f t="shared" si="233"/>
        <v>0</v>
      </c>
      <c r="X270">
        <f t="shared" si="234"/>
        <v>7.92</v>
      </c>
      <c r="Y270">
        <f t="shared" si="235"/>
        <v>6.25</v>
      </c>
      <c r="AA270">
        <v>27703388</v>
      </c>
      <c r="AB270">
        <f t="shared" si="236"/>
        <v>31.567499999999999</v>
      </c>
      <c r="AC270">
        <f t="shared" si="237"/>
        <v>0</v>
      </c>
      <c r="AD270">
        <f>ROUND(((((ET270*1.15))-((EU270*1.15)))+AE270),6)</f>
        <v>0</v>
      </c>
      <c r="AE270">
        <f>ROUND(((EU270*1.15)),6)</f>
        <v>0</v>
      </c>
      <c r="AF270">
        <f>ROUND(((EV270*1.15)),6)</f>
        <v>31.567499999999999</v>
      </c>
      <c r="AG270">
        <f t="shared" si="238"/>
        <v>0</v>
      </c>
      <c r="AH270">
        <f>((EW270*1.15))</f>
        <v>3.8639999999999994</v>
      </c>
      <c r="AI270">
        <f>((EX270*1.15))</f>
        <v>0</v>
      </c>
      <c r="AJ270">
        <f t="shared" si="239"/>
        <v>0</v>
      </c>
      <c r="AK270">
        <v>27.45</v>
      </c>
      <c r="AL270">
        <v>0</v>
      </c>
      <c r="AM270">
        <v>0</v>
      </c>
      <c r="AN270">
        <v>0</v>
      </c>
      <c r="AO270">
        <v>27.45</v>
      </c>
      <c r="AP270">
        <v>0</v>
      </c>
      <c r="AQ270">
        <v>3.36</v>
      </c>
      <c r="AR270">
        <v>0</v>
      </c>
      <c r="AS270">
        <v>0</v>
      </c>
      <c r="AT270">
        <v>76</v>
      </c>
      <c r="AU270">
        <v>60</v>
      </c>
      <c r="AV270">
        <v>1</v>
      </c>
      <c r="AW270">
        <v>1</v>
      </c>
      <c r="AZ270">
        <v>1</v>
      </c>
      <c r="BA270">
        <v>1</v>
      </c>
      <c r="BB270">
        <v>1</v>
      </c>
      <c r="BC270">
        <v>1</v>
      </c>
      <c r="BD270" t="s">
        <v>6</v>
      </c>
      <c r="BE270" t="s">
        <v>6</v>
      </c>
      <c r="BF270" t="s">
        <v>6</v>
      </c>
      <c r="BG270" t="s">
        <v>6</v>
      </c>
      <c r="BH270">
        <v>0</v>
      </c>
      <c r="BI270">
        <v>1</v>
      </c>
      <c r="BJ270" t="s">
        <v>35</v>
      </c>
      <c r="BM270">
        <v>59001</v>
      </c>
      <c r="BN270">
        <v>0</v>
      </c>
      <c r="BO270" t="s">
        <v>6</v>
      </c>
      <c r="BP270">
        <v>0</v>
      </c>
      <c r="BQ270">
        <v>6</v>
      </c>
      <c r="BR270">
        <v>0</v>
      </c>
      <c r="BS270">
        <v>1</v>
      </c>
      <c r="BT270">
        <v>1</v>
      </c>
      <c r="BU270">
        <v>1</v>
      </c>
      <c r="BV270">
        <v>1</v>
      </c>
      <c r="BW270">
        <v>1</v>
      </c>
      <c r="BX270">
        <v>1</v>
      </c>
      <c r="BY270" t="s">
        <v>6</v>
      </c>
      <c r="BZ270">
        <v>76</v>
      </c>
      <c r="CA270">
        <v>60</v>
      </c>
      <c r="CF270">
        <v>0</v>
      </c>
      <c r="CG270">
        <v>0</v>
      </c>
      <c r="CM270">
        <v>0</v>
      </c>
      <c r="CN270" t="s">
        <v>703</v>
      </c>
      <c r="CO270">
        <v>0</v>
      </c>
      <c r="CP270">
        <f t="shared" si="240"/>
        <v>10.42</v>
      </c>
      <c r="CQ270">
        <f t="shared" si="241"/>
        <v>0</v>
      </c>
      <c r="CR270">
        <f t="shared" si="242"/>
        <v>0</v>
      </c>
      <c r="CS270">
        <f t="shared" si="243"/>
        <v>0</v>
      </c>
      <c r="CT270">
        <f t="shared" si="244"/>
        <v>31.567499999999999</v>
      </c>
      <c r="CU270">
        <f t="shared" si="245"/>
        <v>0</v>
      </c>
      <c r="CV270">
        <f t="shared" si="246"/>
        <v>3.8639999999999994</v>
      </c>
      <c r="CW270">
        <f t="shared" si="247"/>
        <v>0</v>
      </c>
      <c r="CX270">
        <f t="shared" si="248"/>
        <v>0</v>
      </c>
      <c r="CY270">
        <f t="shared" si="249"/>
        <v>7.9192</v>
      </c>
      <c r="CZ270">
        <f t="shared" si="250"/>
        <v>6.2520000000000007</v>
      </c>
      <c r="DC270" t="s">
        <v>6</v>
      </c>
      <c r="DD270" t="s">
        <v>6</v>
      </c>
      <c r="DE270" t="s">
        <v>22</v>
      </c>
      <c r="DF270" t="s">
        <v>22</v>
      </c>
      <c r="DG270" t="s">
        <v>22</v>
      </c>
      <c r="DH270" t="s">
        <v>6</v>
      </c>
      <c r="DI270" t="s">
        <v>22</v>
      </c>
      <c r="DJ270" t="s">
        <v>22</v>
      </c>
      <c r="DK270" t="s">
        <v>6</v>
      </c>
      <c r="DL270" t="s">
        <v>6</v>
      </c>
      <c r="DM270" t="s">
        <v>6</v>
      </c>
      <c r="DN270">
        <v>0</v>
      </c>
      <c r="DO270">
        <v>0</v>
      </c>
      <c r="DP270">
        <v>1</v>
      </c>
      <c r="DQ270">
        <v>1</v>
      </c>
      <c r="DU270">
        <v>1003</v>
      </c>
      <c r="DV270" t="s">
        <v>34</v>
      </c>
      <c r="DW270" t="s">
        <v>34</v>
      </c>
      <c r="DX270">
        <v>100</v>
      </c>
      <c r="EE270">
        <v>27029104</v>
      </c>
      <c r="EF270">
        <v>6</v>
      </c>
      <c r="EG270" t="s">
        <v>23</v>
      </c>
      <c r="EH270">
        <v>0</v>
      </c>
      <c r="EI270" t="s">
        <v>6</v>
      </c>
      <c r="EJ270">
        <v>1</v>
      </c>
      <c r="EK270">
        <v>59001</v>
      </c>
      <c r="EL270" t="s">
        <v>36</v>
      </c>
      <c r="EM270" t="s">
        <v>37</v>
      </c>
      <c r="EO270" t="s">
        <v>26</v>
      </c>
      <c r="EQ270">
        <v>0</v>
      </c>
      <c r="ER270">
        <v>27.45</v>
      </c>
      <c r="ES270">
        <v>0</v>
      </c>
      <c r="ET270">
        <v>0</v>
      </c>
      <c r="EU270">
        <v>0</v>
      </c>
      <c r="EV270">
        <v>27.45</v>
      </c>
      <c r="EW270">
        <v>3.36</v>
      </c>
      <c r="EX270">
        <v>0</v>
      </c>
      <c r="EY270">
        <v>0</v>
      </c>
      <c r="FQ270">
        <v>0</v>
      </c>
      <c r="FR270">
        <f t="shared" si="251"/>
        <v>0</v>
      </c>
      <c r="FS270">
        <v>0</v>
      </c>
      <c r="FX270">
        <v>76</v>
      </c>
      <c r="FY270">
        <v>60</v>
      </c>
      <c r="GA270" t="s">
        <v>6</v>
      </c>
      <c r="GD270">
        <v>0</v>
      </c>
      <c r="GF270">
        <v>1503954982</v>
      </c>
      <c r="GG270">
        <v>1</v>
      </c>
      <c r="GH270">
        <v>1</v>
      </c>
      <c r="GI270">
        <v>-2</v>
      </c>
      <c r="GJ270">
        <v>0</v>
      </c>
      <c r="GK270">
        <f>ROUND(R270*(S12)/100,2)</f>
        <v>0</v>
      </c>
      <c r="GL270">
        <f t="shared" si="252"/>
        <v>0</v>
      </c>
      <c r="GM270">
        <f t="shared" si="253"/>
        <v>24.59</v>
      </c>
      <c r="GN270">
        <f t="shared" si="254"/>
        <v>24.59</v>
      </c>
      <c r="GO270">
        <f t="shared" si="255"/>
        <v>0</v>
      </c>
      <c r="GP270">
        <f t="shared" si="256"/>
        <v>0</v>
      </c>
      <c r="GR270">
        <v>0</v>
      </c>
      <c r="GS270">
        <v>3</v>
      </c>
      <c r="GT270">
        <v>0</v>
      </c>
      <c r="GU270" t="s">
        <v>6</v>
      </c>
      <c r="GV270">
        <f t="shared" si="257"/>
        <v>0</v>
      </c>
      <c r="GW270">
        <v>1</v>
      </c>
      <c r="GX270">
        <f t="shared" si="258"/>
        <v>0</v>
      </c>
      <c r="HA270">
        <v>0</v>
      </c>
      <c r="HB270">
        <v>0</v>
      </c>
      <c r="IK270">
        <v>0</v>
      </c>
    </row>
    <row r="271" spans="1:255" x14ac:dyDescent="0.2">
      <c r="A271" s="2">
        <v>18</v>
      </c>
      <c r="B271" s="2">
        <v>1</v>
      </c>
      <c r="C271" s="2">
        <v>414</v>
      </c>
      <c r="D271" s="2"/>
      <c r="E271" s="2" t="s">
        <v>359</v>
      </c>
      <c r="F271" s="2" t="s">
        <v>28</v>
      </c>
      <c r="G271" s="2" t="s">
        <v>29</v>
      </c>
      <c r="H271" s="2" t="s">
        <v>30</v>
      </c>
      <c r="I271" s="2">
        <f>I269*J271</f>
        <v>2.3099999999999999E-2</v>
      </c>
      <c r="J271" s="2">
        <v>6.9999999999999993E-2</v>
      </c>
      <c r="K271" s="2"/>
      <c r="L271" s="2"/>
      <c r="M271" s="2"/>
      <c r="N271" s="2"/>
      <c r="O271" s="2">
        <f t="shared" si="225"/>
        <v>0</v>
      </c>
      <c r="P271" s="2">
        <f t="shared" si="226"/>
        <v>0</v>
      </c>
      <c r="Q271" s="2">
        <f t="shared" si="227"/>
        <v>0</v>
      </c>
      <c r="R271" s="2">
        <f t="shared" si="228"/>
        <v>0</v>
      </c>
      <c r="S271" s="2">
        <f t="shared" si="229"/>
        <v>0</v>
      </c>
      <c r="T271" s="2">
        <f t="shared" si="230"/>
        <v>0</v>
      </c>
      <c r="U271" s="2">
        <f t="shared" si="231"/>
        <v>0</v>
      </c>
      <c r="V271" s="2">
        <f t="shared" si="232"/>
        <v>0</v>
      </c>
      <c r="W271" s="2">
        <f t="shared" si="233"/>
        <v>0</v>
      </c>
      <c r="X271" s="2">
        <f t="shared" si="234"/>
        <v>0</v>
      </c>
      <c r="Y271" s="2">
        <f t="shared" si="235"/>
        <v>0</v>
      </c>
      <c r="Z271" s="2"/>
      <c r="AA271" s="2">
        <v>27703374</v>
      </c>
      <c r="AB271" s="2">
        <f t="shared" si="236"/>
        <v>0</v>
      </c>
      <c r="AC271" s="2">
        <f t="shared" si="237"/>
        <v>0</v>
      </c>
      <c r="AD271" s="2">
        <f>ROUND((((ET271)-(EU271))+AE271),6)</f>
        <v>0</v>
      </c>
      <c r="AE271" s="2">
        <f>ROUND((EU271),6)</f>
        <v>0</v>
      </c>
      <c r="AF271" s="2">
        <f>ROUND((EV271),6)</f>
        <v>0</v>
      </c>
      <c r="AG271" s="2">
        <f t="shared" si="238"/>
        <v>0</v>
      </c>
      <c r="AH271" s="2">
        <f>(EW271)</f>
        <v>0</v>
      </c>
      <c r="AI271" s="2">
        <f>(EX271)</f>
        <v>0</v>
      </c>
      <c r="AJ271" s="2">
        <f t="shared" si="239"/>
        <v>0</v>
      </c>
      <c r="AK271" s="2">
        <v>0</v>
      </c>
      <c r="AL271" s="2">
        <v>0</v>
      </c>
      <c r="AM271" s="2">
        <v>0</v>
      </c>
      <c r="AN271" s="2">
        <v>0</v>
      </c>
      <c r="AO271" s="2">
        <v>0</v>
      </c>
      <c r="AP271" s="2">
        <v>0</v>
      </c>
      <c r="AQ271" s="2">
        <v>0</v>
      </c>
      <c r="AR271" s="2">
        <v>0</v>
      </c>
      <c r="AS271" s="2">
        <v>0</v>
      </c>
      <c r="AT271" s="2">
        <v>76</v>
      </c>
      <c r="AU271" s="2">
        <v>60</v>
      </c>
      <c r="AV271" s="2">
        <v>1</v>
      </c>
      <c r="AW271" s="2">
        <v>1</v>
      </c>
      <c r="AX271" s="2"/>
      <c r="AY271" s="2"/>
      <c r="AZ271" s="2">
        <v>1</v>
      </c>
      <c r="BA271" s="2">
        <v>1</v>
      </c>
      <c r="BB271" s="2">
        <v>1</v>
      </c>
      <c r="BC271" s="2">
        <v>1</v>
      </c>
      <c r="BD271" s="2" t="s">
        <v>6</v>
      </c>
      <c r="BE271" s="2" t="s">
        <v>6</v>
      </c>
      <c r="BF271" s="2" t="s">
        <v>6</v>
      </c>
      <c r="BG271" s="2" t="s">
        <v>6</v>
      </c>
      <c r="BH271" s="2">
        <v>3</v>
      </c>
      <c r="BI271" s="2">
        <v>1</v>
      </c>
      <c r="BJ271" s="2" t="s">
        <v>6</v>
      </c>
      <c r="BK271" s="2"/>
      <c r="BL271" s="2"/>
      <c r="BM271" s="2">
        <v>59001</v>
      </c>
      <c r="BN271" s="2">
        <v>0</v>
      </c>
      <c r="BO271" s="2" t="s">
        <v>6</v>
      </c>
      <c r="BP271" s="2">
        <v>0</v>
      </c>
      <c r="BQ271" s="2">
        <v>6</v>
      </c>
      <c r="BR271" s="2">
        <v>0</v>
      </c>
      <c r="BS271" s="2">
        <v>1</v>
      </c>
      <c r="BT271" s="2">
        <v>1</v>
      </c>
      <c r="BU271" s="2">
        <v>1</v>
      </c>
      <c r="BV271" s="2">
        <v>1</v>
      </c>
      <c r="BW271" s="2">
        <v>1</v>
      </c>
      <c r="BX271" s="2">
        <v>1</v>
      </c>
      <c r="BY271" s="2" t="s">
        <v>6</v>
      </c>
      <c r="BZ271" s="2">
        <v>76</v>
      </c>
      <c r="CA271" s="2">
        <v>60</v>
      </c>
      <c r="CB271" s="2"/>
      <c r="CC271" s="2"/>
      <c r="CD271" s="2"/>
      <c r="CE271" s="2"/>
      <c r="CF271" s="2">
        <v>0</v>
      </c>
      <c r="CG271" s="2">
        <v>0</v>
      </c>
      <c r="CH271" s="2"/>
      <c r="CI271" s="2"/>
      <c r="CJ271" s="2"/>
      <c r="CK271" s="2"/>
      <c r="CL271" s="2"/>
      <c r="CM271" s="2">
        <v>0</v>
      </c>
      <c r="CN271" s="2" t="s">
        <v>6</v>
      </c>
      <c r="CO271" s="2">
        <v>0</v>
      </c>
      <c r="CP271" s="2">
        <f t="shared" si="240"/>
        <v>0</v>
      </c>
      <c r="CQ271" s="2">
        <f t="shared" si="241"/>
        <v>0</v>
      </c>
      <c r="CR271" s="2">
        <f t="shared" si="242"/>
        <v>0</v>
      </c>
      <c r="CS271" s="2">
        <f t="shared" si="243"/>
        <v>0</v>
      </c>
      <c r="CT271" s="2">
        <f t="shared" si="244"/>
        <v>0</v>
      </c>
      <c r="CU271" s="2">
        <f t="shared" si="245"/>
        <v>0</v>
      </c>
      <c r="CV271" s="2">
        <f t="shared" si="246"/>
        <v>0</v>
      </c>
      <c r="CW271" s="2">
        <f t="shared" si="247"/>
        <v>0</v>
      </c>
      <c r="CX271" s="2">
        <f t="shared" si="248"/>
        <v>0</v>
      </c>
      <c r="CY271" s="2">
        <f t="shared" si="249"/>
        <v>0</v>
      </c>
      <c r="CZ271" s="2">
        <f t="shared" si="250"/>
        <v>0</v>
      </c>
      <c r="DA271" s="2"/>
      <c r="DB271" s="2"/>
      <c r="DC271" s="2" t="s">
        <v>6</v>
      </c>
      <c r="DD271" s="2" t="s">
        <v>6</v>
      </c>
      <c r="DE271" s="2" t="s">
        <v>6</v>
      </c>
      <c r="DF271" s="2" t="s">
        <v>6</v>
      </c>
      <c r="DG271" s="2" t="s">
        <v>6</v>
      </c>
      <c r="DH271" s="2" t="s">
        <v>6</v>
      </c>
      <c r="DI271" s="2" t="s">
        <v>6</v>
      </c>
      <c r="DJ271" s="2" t="s">
        <v>6</v>
      </c>
      <c r="DK271" s="2" t="s">
        <v>6</v>
      </c>
      <c r="DL271" s="2" t="s">
        <v>6</v>
      </c>
      <c r="DM271" s="2" t="s">
        <v>6</v>
      </c>
      <c r="DN271" s="2">
        <v>0</v>
      </c>
      <c r="DO271" s="2">
        <v>0</v>
      </c>
      <c r="DP271" s="2">
        <v>1</v>
      </c>
      <c r="DQ271" s="2">
        <v>1</v>
      </c>
      <c r="DR271" s="2"/>
      <c r="DS271" s="2"/>
      <c r="DT271" s="2"/>
      <c r="DU271" s="2">
        <v>1009</v>
      </c>
      <c r="DV271" s="2" t="s">
        <v>30</v>
      </c>
      <c r="DW271" s="2" t="s">
        <v>30</v>
      </c>
      <c r="DX271" s="2">
        <v>1000</v>
      </c>
      <c r="DY271" s="2"/>
      <c r="DZ271" s="2"/>
      <c r="EA271" s="2"/>
      <c r="EB271" s="2"/>
      <c r="EC271" s="2"/>
      <c r="ED271" s="2"/>
      <c r="EE271" s="2">
        <v>27029104</v>
      </c>
      <c r="EF271" s="2">
        <v>6</v>
      </c>
      <c r="EG271" s="2" t="s">
        <v>23</v>
      </c>
      <c r="EH271" s="2">
        <v>0</v>
      </c>
      <c r="EI271" s="2" t="s">
        <v>6</v>
      </c>
      <c r="EJ271" s="2">
        <v>1</v>
      </c>
      <c r="EK271" s="2">
        <v>59001</v>
      </c>
      <c r="EL271" s="2" t="s">
        <v>36</v>
      </c>
      <c r="EM271" s="2" t="s">
        <v>37</v>
      </c>
      <c r="EN271" s="2"/>
      <c r="EO271" s="2" t="s">
        <v>6</v>
      </c>
      <c r="EP271" s="2"/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>
        <v>0</v>
      </c>
      <c r="FR271" s="2">
        <f t="shared" si="251"/>
        <v>0</v>
      </c>
      <c r="FS271" s="2">
        <v>0</v>
      </c>
      <c r="FT271" s="2"/>
      <c r="FU271" s="2"/>
      <c r="FV271" s="2"/>
      <c r="FW271" s="2"/>
      <c r="FX271" s="2">
        <v>76</v>
      </c>
      <c r="FY271" s="2">
        <v>60</v>
      </c>
      <c r="FZ271" s="2"/>
      <c r="GA271" s="2" t="s">
        <v>6</v>
      </c>
      <c r="GB271" s="2"/>
      <c r="GC271" s="2"/>
      <c r="GD271" s="2">
        <v>0</v>
      </c>
      <c r="GE271" s="2"/>
      <c r="GF271" s="2">
        <v>-179832266</v>
      </c>
      <c r="GG271" s="2">
        <v>2</v>
      </c>
      <c r="GH271" s="2">
        <v>1</v>
      </c>
      <c r="GI271" s="2">
        <v>-2</v>
      </c>
      <c r="GJ271" s="2">
        <v>0</v>
      </c>
      <c r="GK271" s="2">
        <f>ROUND(R271*(R12)/100,2)</f>
        <v>0</v>
      </c>
      <c r="GL271" s="2">
        <f t="shared" si="252"/>
        <v>0</v>
      </c>
      <c r="GM271" s="2">
        <f t="shared" si="253"/>
        <v>0</v>
      </c>
      <c r="GN271" s="2">
        <f t="shared" si="254"/>
        <v>0</v>
      </c>
      <c r="GO271" s="2">
        <f t="shared" si="255"/>
        <v>0</v>
      </c>
      <c r="GP271" s="2">
        <f t="shared" si="256"/>
        <v>0</v>
      </c>
      <c r="GQ271" s="2"/>
      <c r="GR271" s="2">
        <v>0</v>
      </c>
      <c r="GS271" s="2">
        <v>3</v>
      </c>
      <c r="GT271" s="2">
        <v>0</v>
      </c>
      <c r="GU271" s="2" t="s">
        <v>6</v>
      </c>
      <c r="GV271" s="2">
        <f t="shared" si="257"/>
        <v>0</v>
      </c>
      <c r="GW271" s="2">
        <v>1</v>
      </c>
      <c r="GX271" s="2">
        <f t="shared" si="258"/>
        <v>0</v>
      </c>
      <c r="GY271" s="2"/>
      <c r="GZ271" s="2"/>
      <c r="HA271" s="2">
        <v>0</v>
      </c>
      <c r="HB271" s="2">
        <v>0</v>
      </c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>
        <v>0</v>
      </c>
      <c r="IL271" s="2"/>
      <c r="IM271" s="2"/>
      <c r="IN271" s="2"/>
      <c r="IO271" s="2"/>
      <c r="IP271" s="2"/>
      <c r="IQ271" s="2"/>
      <c r="IR271" s="2"/>
      <c r="IS271" s="2"/>
      <c r="IT271" s="2"/>
      <c r="IU271" s="2"/>
    </row>
    <row r="272" spans="1:255" x14ac:dyDescent="0.2">
      <c r="A272">
        <v>18</v>
      </c>
      <c r="B272">
        <v>1</v>
      </c>
      <c r="C272">
        <v>416</v>
      </c>
      <c r="E272" t="s">
        <v>359</v>
      </c>
      <c r="F272" t="s">
        <v>28</v>
      </c>
      <c r="G272" t="s">
        <v>29</v>
      </c>
      <c r="H272" t="s">
        <v>30</v>
      </c>
      <c r="I272">
        <f>I270*J272</f>
        <v>2.3099999999999999E-2</v>
      </c>
      <c r="J272">
        <v>6.9999999999999993E-2</v>
      </c>
      <c r="O272">
        <f t="shared" si="225"/>
        <v>0</v>
      </c>
      <c r="P272">
        <f t="shared" si="226"/>
        <v>0</v>
      </c>
      <c r="Q272">
        <f t="shared" si="227"/>
        <v>0</v>
      </c>
      <c r="R272">
        <f t="shared" si="228"/>
        <v>0</v>
      </c>
      <c r="S272">
        <f t="shared" si="229"/>
        <v>0</v>
      </c>
      <c r="T272">
        <f t="shared" si="230"/>
        <v>0</v>
      </c>
      <c r="U272">
        <f t="shared" si="231"/>
        <v>0</v>
      </c>
      <c r="V272">
        <f t="shared" si="232"/>
        <v>0</v>
      </c>
      <c r="W272">
        <f t="shared" si="233"/>
        <v>0</v>
      </c>
      <c r="X272">
        <f t="shared" si="234"/>
        <v>0</v>
      </c>
      <c r="Y272">
        <f t="shared" si="235"/>
        <v>0</v>
      </c>
      <c r="AA272">
        <v>27703388</v>
      </c>
      <c r="AB272">
        <f t="shared" si="236"/>
        <v>0</v>
      </c>
      <c r="AC272">
        <f t="shared" si="237"/>
        <v>0</v>
      </c>
      <c r="AD272">
        <f>ROUND((((ET272)-(EU272))+AE272),6)</f>
        <v>0</v>
      </c>
      <c r="AE272">
        <f>ROUND((EU272),6)</f>
        <v>0</v>
      </c>
      <c r="AF272">
        <f>ROUND((EV272),6)</f>
        <v>0</v>
      </c>
      <c r="AG272">
        <f t="shared" si="238"/>
        <v>0</v>
      </c>
      <c r="AH272">
        <f>(EW272)</f>
        <v>0</v>
      </c>
      <c r="AI272">
        <f>(EX272)</f>
        <v>0</v>
      </c>
      <c r="AJ272">
        <f t="shared" si="239"/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76</v>
      </c>
      <c r="AU272">
        <v>60</v>
      </c>
      <c r="AV272">
        <v>1</v>
      </c>
      <c r="AW272">
        <v>1</v>
      </c>
      <c r="AZ272">
        <v>1</v>
      </c>
      <c r="BA272">
        <v>1</v>
      </c>
      <c r="BB272">
        <v>1</v>
      </c>
      <c r="BC272">
        <v>1</v>
      </c>
      <c r="BD272" t="s">
        <v>6</v>
      </c>
      <c r="BE272" t="s">
        <v>6</v>
      </c>
      <c r="BF272" t="s">
        <v>6</v>
      </c>
      <c r="BG272" t="s">
        <v>6</v>
      </c>
      <c r="BH272">
        <v>3</v>
      </c>
      <c r="BI272">
        <v>1</v>
      </c>
      <c r="BJ272" t="s">
        <v>6</v>
      </c>
      <c r="BM272">
        <v>59001</v>
      </c>
      <c r="BN272">
        <v>0</v>
      </c>
      <c r="BO272" t="s">
        <v>6</v>
      </c>
      <c r="BP272">
        <v>0</v>
      </c>
      <c r="BQ272">
        <v>6</v>
      </c>
      <c r="BR272">
        <v>0</v>
      </c>
      <c r="BS272">
        <v>1</v>
      </c>
      <c r="BT272">
        <v>1</v>
      </c>
      <c r="BU272">
        <v>1</v>
      </c>
      <c r="BV272">
        <v>1</v>
      </c>
      <c r="BW272">
        <v>1</v>
      </c>
      <c r="BX272">
        <v>1</v>
      </c>
      <c r="BY272" t="s">
        <v>6</v>
      </c>
      <c r="BZ272">
        <v>76</v>
      </c>
      <c r="CA272">
        <v>60</v>
      </c>
      <c r="CF272">
        <v>0</v>
      </c>
      <c r="CG272">
        <v>0</v>
      </c>
      <c r="CM272">
        <v>0</v>
      </c>
      <c r="CN272" t="s">
        <v>6</v>
      </c>
      <c r="CO272">
        <v>0</v>
      </c>
      <c r="CP272">
        <f t="shared" si="240"/>
        <v>0</v>
      </c>
      <c r="CQ272">
        <f t="shared" si="241"/>
        <v>0</v>
      </c>
      <c r="CR272">
        <f t="shared" si="242"/>
        <v>0</v>
      </c>
      <c r="CS272">
        <f t="shared" si="243"/>
        <v>0</v>
      </c>
      <c r="CT272">
        <f t="shared" si="244"/>
        <v>0</v>
      </c>
      <c r="CU272">
        <f t="shared" si="245"/>
        <v>0</v>
      </c>
      <c r="CV272">
        <f t="shared" si="246"/>
        <v>0</v>
      </c>
      <c r="CW272">
        <f t="shared" si="247"/>
        <v>0</v>
      </c>
      <c r="CX272">
        <f t="shared" si="248"/>
        <v>0</v>
      </c>
      <c r="CY272">
        <f t="shared" si="249"/>
        <v>0</v>
      </c>
      <c r="CZ272">
        <f t="shared" si="250"/>
        <v>0</v>
      </c>
      <c r="DC272" t="s">
        <v>6</v>
      </c>
      <c r="DD272" t="s">
        <v>6</v>
      </c>
      <c r="DE272" t="s">
        <v>6</v>
      </c>
      <c r="DF272" t="s">
        <v>6</v>
      </c>
      <c r="DG272" t="s">
        <v>6</v>
      </c>
      <c r="DH272" t="s">
        <v>6</v>
      </c>
      <c r="DI272" t="s">
        <v>6</v>
      </c>
      <c r="DJ272" t="s">
        <v>6</v>
      </c>
      <c r="DK272" t="s">
        <v>6</v>
      </c>
      <c r="DL272" t="s">
        <v>6</v>
      </c>
      <c r="DM272" t="s">
        <v>6</v>
      </c>
      <c r="DN272">
        <v>0</v>
      </c>
      <c r="DO272">
        <v>0</v>
      </c>
      <c r="DP272">
        <v>1</v>
      </c>
      <c r="DQ272">
        <v>1</v>
      </c>
      <c r="DU272">
        <v>1009</v>
      </c>
      <c r="DV272" t="s">
        <v>30</v>
      </c>
      <c r="DW272" t="s">
        <v>30</v>
      </c>
      <c r="DX272">
        <v>1000</v>
      </c>
      <c r="EE272">
        <v>27029104</v>
      </c>
      <c r="EF272">
        <v>6</v>
      </c>
      <c r="EG272" t="s">
        <v>23</v>
      </c>
      <c r="EH272">
        <v>0</v>
      </c>
      <c r="EI272" t="s">
        <v>6</v>
      </c>
      <c r="EJ272">
        <v>1</v>
      </c>
      <c r="EK272">
        <v>59001</v>
      </c>
      <c r="EL272" t="s">
        <v>36</v>
      </c>
      <c r="EM272" t="s">
        <v>37</v>
      </c>
      <c r="EO272" t="s">
        <v>6</v>
      </c>
      <c r="EQ272">
        <v>0</v>
      </c>
      <c r="ER272">
        <v>0</v>
      </c>
      <c r="ES272">
        <v>0</v>
      </c>
      <c r="ET272">
        <v>0</v>
      </c>
      <c r="EU272">
        <v>0</v>
      </c>
      <c r="EV272">
        <v>0</v>
      </c>
      <c r="EW272">
        <v>0</v>
      </c>
      <c r="EX272">
        <v>0</v>
      </c>
      <c r="FQ272">
        <v>0</v>
      </c>
      <c r="FR272">
        <f t="shared" si="251"/>
        <v>0</v>
      </c>
      <c r="FS272">
        <v>0</v>
      </c>
      <c r="FX272">
        <v>76</v>
      </c>
      <c r="FY272">
        <v>60</v>
      </c>
      <c r="GA272" t="s">
        <v>6</v>
      </c>
      <c r="GD272">
        <v>0</v>
      </c>
      <c r="GF272">
        <v>-179832266</v>
      </c>
      <c r="GG272">
        <v>1</v>
      </c>
      <c r="GH272">
        <v>1</v>
      </c>
      <c r="GI272">
        <v>-2</v>
      </c>
      <c r="GJ272">
        <v>0</v>
      </c>
      <c r="GK272">
        <f>ROUND(R272*(S12)/100,2)</f>
        <v>0</v>
      </c>
      <c r="GL272">
        <f t="shared" si="252"/>
        <v>0</v>
      </c>
      <c r="GM272">
        <f t="shared" si="253"/>
        <v>0</v>
      </c>
      <c r="GN272">
        <f t="shared" si="254"/>
        <v>0</v>
      </c>
      <c r="GO272">
        <f t="shared" si="255"/>
        <v>0</v>
      </c>
      <c r="GP272">
        <f t="shared" si="256"/>
        <v>0</v>
      </c>
      <c r="GR272">
        <v>0</v>
      </c>
      <c r="GS272">
        <v>3</v>
      </c>
      <c r="GT272">
        <v>0</v>
      </c>
      <c r="GU272" t="s">
        <v>6</v>
      </c>
      <c r="GV272">
        <f t="shared" si="257"/>
        <v>0</v>
      </c>
      <c r="GW272">
        <v>1</v>
      </c>
      <c r="GX272">
        <f t="shared" si="258"/>
        <v>0</v>
      </c>
      <c r="HA272">
        <v>0</v>
      </c>
      <c r="HB272">
        <v>0</v>
      </c>
      <c r="IK272">
        <v>0</v>
      </c>
    </row>
    <row r="273" spans="1:255" x14ac:dyDescent="0.2">
      <c r="A273" s="2">
        <v>17</v>
      </c>
      <c r="B273" s="2">
        <v>1</v>
      </c>
      <c r="C273" s="2">
        <f>ROW(SmtRes!A423)</f>
        <v>423</v>
      </c>
      <c r="D273" s="2">
        <f>ROW(EtalonRes!A438)</f>
        <v>438</v>
      </c>
      <c r="E273" s="2" t="s">
        <v>360</v>
      </c>
      <c r="F273" s="2" t="s">
        <v>40</v>
      </c>
      <c r="G273" s="2" t="s">
        <v>41</v>
      </c>
      <c r="H273" s="2" t="s">
        <v>42</v>
      </c>
      <c r="I273" s="2">
        <f>ROUND(5/100,9)</f>
        <v>0.05</v>
      </c>
      <c r="J273" s="2">
        <v>0</v>
      </c>
      <c r="K273" s="2"/>
      <c r="L273" s="2"/>
      <c r="M273" s="2"/>
      <c r="N273" s="2"/>
      <c r="O273" s="2">
        <f t="shared" si="225"/>
        <v>44.23</v>
      </c>
      <c r="P273" s="2">
        <f t="shared" si="226"/>
        <v>0</v>
      </c>
      <c r="Q273" s="2">
        <f t="shared" si="227"/>
        <v>11.68</v>
      </c>
      <c r="R273" s="2">
        <f t="shared" si="228"/>
        <v>2.81</v>
      </c>
      <c r="S273" s="2">
        <f t="shared" si="229"/>
        <v>32.549999999999997</v>
      </c>
      <c r="T273" s="2">
        <f t="shared" si="230"/>
        <v>0</v>
      </c>
      <c r="U273" s="2">
        <f t="shared" si="231"/>
        <v>4.0581000000000005</v>
      </c>
      <c r="V273" s="2">
        <f t="shared" si="232"/>
        <v>0.22680000000000003</v>
      </c>
      <c r="W273" s="2">
        <f t="shared" si="233"/>
        <v>0</v>
      </c>
      <c r="X273" s="2">
        <f t="shared" si="234"/>
        <v>37.479999999999997</v>
      </c>
      <c r="Y273" s="2">
        <f t="shared" si="235"/>
        <v>19.09</v>
      </c>
      <c r="Z273" s="2"/>
      <c r="AA273" s="2">
        <v>27703374</v>
      </c>
      <c r="AB273" s="2">
        <f t="shared" si="236"/>
        <v>884.60640000000001</v>
      </c>
      <c r="AC273" s="2">
        <f>ROUND(((ES273*0)),6)</f>
        <v>0</v>
      </c>
      <c r="AD273" s="2">
        <f>ROUND((((((ET273*0.8)*1.35))-(((EU273*0.8)*1.35)))+AE273),6)</f>
        <v>233.69040000000001</v>
      </c>
      <c r="AE273" s="2">
        <f>ROUND((((EU273*0.8)*1.35)),6)</f>
        <v>56.1708</v>
      </c>
      <c r="AF273" s="2">
        <f>ROUND((((EV273*0.8)*1.35)),6)</f>
        <v>650.91600000000005</v>
      </c>
      <c r="AG273" s="2">
        <f t="shared" si="238"/>
        <v>0</v>
      </c>
      <c r="AH273" s="2">
        <f>(((EW273*0.8)*1.35))</f>
        <v>81.162000000000006</v>
      </c>
      <c r="AI273" s="2">
        <f>(((EX273*0.8)*1.35))</f>
        <v>4.5360000000000005</v>
      </c>
      <c r="AJ273" s="2">
        <f t="shared" si="239"/>
        <v>0</v>
      </c>
      <c r="AK273" s="2">
        <v>2452.44</v>
      </c>
      <c r="AL273" s="2">
        <v>1633.36</v>
      </c>
      <c r="AM273" s="2">
        <v>216.38</v>
      </c>
      <c r="AN273" s="2">
        <v>52.01</v>
      </c>
      <c r="AO273" s="2">
        <v>602.70000000000005</v>
      </c>
      <c r="AP273" s="2">
        <v>0</v>
      </c>
      <c r="AQ273" s="2">
        <v>75.150000000000006</v>
      </c>
      <c r="AR273" s="2">
        <v>4.2</v>
      </c>
      <c r="AS273" s="2">
        <v>0</v>
      </c>
      <c r="AT273" s="2">
        <v>106</v>
      </c>
      <c r="AU273" s="2">
        <v>54</v>
      </c>
      <c r="AV273" s="2">
        <v>1</v>
      </c>
      <c r="AW273" s="2">
        <v>1</v>
      </c>
      <c r="AX273" s="2"/>
      <c r="AY273" s="2"/>
      <c r="AZ273" s="2">
        <v>1</v>
      </c>
      <c r="BA273" s="2">
        <v>1</v>
      </c>
      <c r="BB273" s="2">
        <v>1</v>
      </c>
      <c r="BC273" s="2">
        <v>1</v>
      </c>
      <c r="BD273" s="2" t="s">
        <v>6</v>
      </c>
      <c r="BE273" s="2" t="s">
        <v>6</v>
      </c>
      <c r="BF273" s="2" t="s">
        <v>6</v>
      </c>
      <c r="BG273" s="2" t="s">
        <v>6</v>
      </c>
      <c r="BH273" s="2">
        <v>0</v>
      </c>
      <c r="BI273" s="2">
        <v>1</v>
      </c>
      <c r="BJ273" s="2" t="s">
        <v>43</v>
      </c>
      <c r="BK273" s="2"/>
      <c r="BL273" s="2"/>
      <c r="BM273" s="2">
        <v>10001</v>
      </c>
      <c r="BN273" s="2">
        <v>0</v>
      </c>
      <c r="BO273" s="2" t="s">
        <v>6</v>
      </c>
      <c r="BP273" s="2">
        <v>0</v>
      </c>
      <c r="BQ273" s="2">
        <v>2</v>
      </c>
      <c r="BR273" s="2">
        <v>0</v>
      </c>
      <c r="BS273" s="2">
        <v>1</v>
      </c>
      <c r="BT273" s="2">
        <v>1</v>
      </c>
      <c r="BU273" s="2">
        <v>1</v>
      </c>
      <c r="BV273" s="2">
        <v>1</v>
      </c>
      <c r="BW273" s="2">
        <v>1</v>
      </c>
      <c r="BX273" s="2">
        <v>1</v>
      </c>
      <c r="BY273" s="2" t="s">
        <v>6</v>
      </c>
      <c r="BZ273" s="2">
        <v>118</v>
      </c>
      <c r="CA273" s="2">
        <v>63</v>
      </c>
      <c r="CB273" s="2"/>
      <c r="CC273" s="2"/>
      <c r="CD273" s="2"/>
      <c r="CE273" s="2"/>
      <c r="CF273" s="2">
        <v>0</v>
      </c>
      <c r="CG273" s="2">
        <v>0</v>
      </c>
      <c r="CH273" s="2"/>
      <c r="CI273" s="2"/>
      <c r="CJ273" s="2"/>
      <c r="CK273" s="2"/>
      <c r="CL273" s="2"/>
      <c r="CM273" s="2">
        <v>0</v>
      </c>
      <c r="CN273" s="2" t="s">
        <v>704</v>
      </c>
      <c r="CO273" s="2">
        <v>0</v>
      </c>
      <c r="CP273" s="2">
        <f t="shared" si="240"/>
        <v>44.23</v>
      </c>
      <c r="CQ273" s="2">
        <f t="shared" si="241"/>
        <v>0</v>
      </c>
      <c r="CR273" s="2">
        <f t="shared" si="242"/>
        <v>233.69040000000001</v>
      </c>
      <c r="CS273" s="2">
        <f t="shared" si="243"/>
        <v>56.1708</v>
      </c>
      <c r="CT273" s="2">
        <f t="shared" si="244"/>
        <v>650.91600000000005</v>
      </c>
      <c r="CU273" s="2">
        <f t="shared" si="245"/>
        <v>0</v>
      </c>
      <c r="CV273" s="2">
        <f t="shared" si="246"/>
        <v>81.162000000000006</v>
      </c>
      <c r="CW273" s="2">
        <f t="shared" si="247"/>
        <v>4.5360000000000005</v>
      </c>
      <c r="CX273" s="2">
        <f t="shared" si="248"/>
        <v>0</v>
      </c>
      <c r="CY273" s="2">
        <f t="shared" si="249"/>
        <v>37.4816</v>
      </c>
      <c r="CZ273" s="2">
        <f t="shared" si="250"/>
        <v>19.0944</v>
      </c>
      <c r="DA273" s="2"/>
      <c r="DB273" s="2"/>
      <c r="DC273" s="2" t="s">
        <v>6</v>
      </c>
      <c r="DD273" s="2" t="s">
        <v>44</v>
      </c>
      <c r="DE273" s="2" t="s">
        <v>45</v>
      </c>
      <c r="DF273" s="2" t="s">
        <v>45</v>
      </c>
      <c r="DG273" s="2" t="s">
        <v>45</v>
      </c>
      <c r="DH273" s="2" t="s">
        <v>6</v>
      </c>
      <c r="DI273" s="2" t="s">
        <v>45</v>
      </c>
      <c r="DJ273" s="2" t="s">
        <v>45</v>
      </c>
      <c r="DK273" s="2" t="s">
        <v>6</v>
      </c>
      <c r="DL273" s="2" t="s">
        <v>6</v>
      </c>
      <c r="DM273" s="2" t="s">
        <v>6</v>
      </c>
      <c r="DN273" s="2">
        <v>0</v>
      </c>
      <c r="DO273" s="2">
        <v>0</v>
      </c>
      <c r="DP273" s="2">
        <v>1</v>
      </c>
      <c r="DQ273" s="2">
        <v>1</v>
      </c>
      <c r="DR273" s="2"/>
      <c r="DS273" s="2"/>
      <c r="DT273" s="2"/>
      <c r="DU273" s="2">
        <v>1013</v>
      </c>
      <c r="DV273" s="2" t="s">
        <v>42</v>
      </c>
      <c r="DW273" s="2" t="s">
        <v>42</v>
      </c>
      <c r="DX273" s="2">
        <v>1</v>
      </c>
      <c r="DY273" s="2"/>
      <c r="DZ273" s="2"/>
      <c r="EA273" s="2"/>
      <c r="EB273" s="2"/>
      <c r="EC273" s="2"/>
      <c r="ED273" s="2"/>
      <c r="EE273" s="2">
        <v>27029023</v>
      </c>
      <c r="EF273" s="2">
        <v>2</v>
      </c>
      <c r="EG273" s="2" t="s">
        <v>16</v>
      </c>
      <c r="EH273" s="2">
        <v>0</v>
      </c>
      <c r="EI273" s="2" t="s">
        <v>6</v>
      </c>
      <c r="EJ273" s="2">
        <v>1</v>
      </c>
      <c r="EK273" s="2">
        <v>10001</v>
      </c>
      <c r="EL273" s="2" t="s">
        <v>46</v>
      </c>
      <c r="EM273" s="2" t="s">
        <v>47</v>
      </c>
      <c r="EN273" s="2"/>
      <c r="EO273" s="2" t="s">
        <v>48</v>
      </c>
      <c r="EP273" s="2"/>
      <c r="EQ273" s="2">
        <v>0</v>
      </c>
      <c r="ER273" s="2">
        <v>2452.44</v>
      </c>
      <c r="ES273" s="2">
        <v>1633.36</v>
      </c>
      <c r="ET273" s="2">
        <v>216.38</v>
      </c>
      <c r="EU273" s="2">
        <v>52.01</v>
      </c>
      <c r="EV273" s="2">
        <v>602.70000000000005</v>
      </c>
      <c r="EW273" s="2">
        <v>75.150000000000006</v>
      </c>
      <c r="EX273" s="2">
        <v>4.2</v>
      </c>
      <c r="EY273" s="2">
        <v>0</v>
      </c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>
        <v>0</v>
      </c>
      <c r="FR273" s="2">
        <f t="shared" si="251"/>
        <v>0</v>
      </c>
      <c r="FS273" s="2">
        <v>0</v>
      </c>
      <c r="FT273" s="2" t="s">
        <v>49</v>
      </c>
      <c r="FU273" s="2" t="s">
        <v>50</v>
      </c>
      <c r="FV273" s="2"/>
      <c r="FW273" s="2"/>
      <c r="FX273" s="2">
        <v>106.2</v>
      </c>
      <c r="FY273" s="2">
        <v>53.55</v>
      </c>
      <c r="FZ273" s="2"/>
      <c r="GA273" s="2" t="s">
        <v>6</v>
      </c>
      <c r="GB273" s="2"/>
      <c r="GC273" s="2"/>
      <c r="GD273" s="2">
        <v>0</v>
      </c>
      <c r="GE273" s="2"/>
      <c r="GF273" s="2">
        <v>680488592</v>
      </c>
      <c r="GG273" s="2">
        <v>2</v>
      </c>
      <c r="GH273" s="2">
        <v>1</v>
      </c>
      <c r="GI273" s="2">
        <v>-2</v>
      </c>
      <c r="GJ273" s="2">
        <v>0</v>
      </c>
      <c r="GK273" s="2">
        <f>ROUND(R273*(R12)/100,2)</f>
        <v>0</v>
      </c>
      <c r="GL273" s="2">
        <f t="shared" si="252"/>
        <v>0</v>
      </c>
      <c r="GM273" s="2">
        <f t="shared" si="253"/>
        <v>100.8</v>
      </c>
      <c r="GN273" s="2">
        <f t="shared" si="254"/>
        <v>100.8</v>
      </c>
      <c r="GO273" s="2">
        <f t="shared" si="255"/>
        <v>0</v>
      </c>
      <c r="GP273" s="2">
        <f t="shared" si="256"/>
        <v>0</v>
      </c>
      <c r="GQ273" s="2"/>
      <c r="GR273" s="2">
        <v>0</v>
      </c>
      <c r="GS273" s="2">
        <v>3</v>
      </c>
      <c r="GT273" s="2">
        <v>0</v>
      </c>
      <c r="GU273" s="2" t="s">
        <v>6</v>
      </c>
      <c r="GV273" s="2">
        <f t="shared" si="257"/>
        <v>0</v>
      </c>
      <c r="GW273" s="2">
        <v>1</v>
      </c>
      <c r="GX273" s="2">
        <f t="shared" si="258"/>
        <v>0</v>
      </c>
      <c r="GY273" s="2"/>
      <c r="GZ273" s="2"/>
      <c r="HA273" s="2">
        <v>0</v>
      </c>
      <c r="HB273" s="2">
        <v>0</v>
      </c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>
        <v>0</v>
      </c>
      <c r="IL273" s="2"/>
      <c r="IM273" s="2"/>
      <c r="IN273" s="2"/>
      <c r="IO273" s="2"/>
      <c r="IP273" s="2"/>
      <c r="IQ273" s="2"/>
      <c r="IR273" s="2"/>
      <c r="IS273" s="2"/>
      <c r="IT273" s="2"/>
      <c r="IU273" s="2"/>
    </row>
    <row r="274" spans="1:255" x14ac:dyDescent="0.2">
      <c r="A274">
        <v>17</v>
      </c>
      <c r="B274">
        <v>1</v>
      </c>
      <c r="C274">
        <f>ROW(SmtRes!A430)</f>
        <v>430</v>
      </c>
      <c r="D274">
        <f>ROW(EtalonRes!A446)</f>
        <v>446</v>
      </c>
      <c r="E274" t="s">
        <v>360</v>
      </c>
      <c r="F274" t="s">
        <v>40</v>
      </c>
      <c r="G274" t="s">
        <v>41</v>
      </c>
      <c r="H274" t="s">
        <v>42</v>
      </c>
      <c r="I274">
        <f>ROUND(5/100,9)</f>
        <v>0.05</v>
      </c>
      <c r="J274">
        <v>0</v>
      </c>
      <c r="O274">
        <f t="shared" si="225"/>
        <v>44.23</v>
      </c>
      <c r="P274">
        <f t="shared" si="226"/>
        <v>0</v>
      </c>
      <c r="Q274">
        <f t="shared" si="227"/>
        <v>11.68</v>
      </c>
      <c r="R274">
        <f t="shared" si="228"/>
        <v>2.81</v>
      </c>
      <c r="S274">
        <f t="shared" si="229"/>
        <v>32.549999999999997</v>
      </c>
      <c r="T274">
        <f t="shared" si="230"/>
        <v>0</v>
      </c>
      <c r="U274">
        <f t="shared" si="231"/>
        <v>4.0581000000000005</v>
      </c>
      <c r="V274">
        <f t="shared" si="232"/>
        <v>0.22680000000000003</v>
      </c>
      <c r="W274">
        <f t="shared" si="233"/>
        <v>0</v>
      </c>
      <c r="X274">
        <f t="shared" si="234"/>
        <v>37.479999999999997</v>
      </c>
      <c r="Y274">
        <f t="shared" si="235"/>
        <v>19.09</v>
      </c>
      <c r="AA274">
        <v>27703388</v>
      </c>
      <c r="AB274">
        <f t="shared" si="236"/>
        <v>884.60640000000001</v>
      </c>
      <c r="AC274">
        <f>ROUND(((ES274*0)),6)</f>
        <v>0</v>
      </c>
      <c r="AD274">
        <f>ROUND((((((ET274*0.8)*1.35))-(((EU274*0.8)*1.35)))+AE274),6)</f>
        <v>233.69040000000001</v>
      </c>
      <c r="AE274">
        <f>ROUND((((EU274*0.8)*1.35)),6)</f>
        <v>56.1708</v>
      </c>
      <c r="AF274">
        <f>ROUND((((EV274*0.8)*1.35)),6)</f>
        <v>650.91600000000005</v>
      </c>
      <c r="AG274">
        <f t="shared" si="238"/>
        <v>0</v>
      </c>
      <c r="AH274">
        <f>(((EW274*0.8)*1.35))</f>
        <v>81.162000000000006</v>
      </c>
      <c r="AI274">
        <f>(((EX274*0.8)*1.35))</f>
        <v>4.5360000000000005</v>
      </c>
      <c r="AJ274">
        <f t="shared" si="239"/>
        <v>0</v>
      </c>
      <c r="AK274">
        <v>2452.44</v>
      </c>
      <c r="AL274">
        <v>1633.36</v>
      </c>
      <c r="AM274">
        <v>216.38</v>
      </c>
      <c r="AN274">
        <v>52.01</v>
      </c>
      <c r="AO274">
        <v>602.70000000000005</v>
      </c>
      <c r="AP274">
        <v>0</v>
      </c>
      <c r="AQ274">
        <v>75.150000000000006</v>
      </c>
      <c r="AR274">
        <v>4.2</v>
      </c>
      <c r="AS274">
        <v>0</v>
      </c>
      <c r="AT274">
        <v>106</v>
      </c>
      <c r="AU274">
        <v>54</v>
      </c>
      <c r="AV274">
        <v>1</v>
      </c>
      <c r="AW274">
        <v>1</v>
      </c>
      <c r="AZ274">
        <v>1</v>
      </c>
      <c r="BA274">
        <v>1</v>
      </c>
      <c r="BB274">
        <v>1</v>
      </c>
      <c r="BC274">
        <v>1</v>
      </c>
      <c r="BD274" t="s">
        <v>6</v>
      </c>
      <c r="BE274" t="s">
        <v>6</v>
      </c>
      <c r="BF274" t="s">
        <v>6</v>
      </c>
      <c r="BG274" t="s">
        <v>6</v>
      </c>
      <c r="BH274">
        <v>0</v>
      </c>
      <c r="BI274">
        <v>1</v>
      </c>
      <c r="BJ274" t="s">
        <v>43</v>
      </c>
      <c r="BM274">
        <v>10001</v>
      </c>
      <c r="BN274">
        <v>0</v>
      </c>
      <c r="BO274" t="s">
        <v>6</v>
      </c>
      <c r="BP274">
        <v>0</v>
      </c>
      <c r="BQ274">
        <v>2</v>
      </c>
      <c r="BR274">
        <v>0</v>
      </c>
      <c r="BS274">
        <v>1</v>
      </c>
      <c r="BT274">
        <v>1</v>
      </c>
      <c r="BU274">
        <v>1</v>
      </c>
      <c r="BV274">
        <v>1</v>
      </c>
      <c r="BW274">
        <v>1</v>
      </c>
      <c r="BX274">
        <v>1</v>
      </c>
      <c r="BY274" t="s">
        <v>6</v>
      </c>
      <c r="BZ274">
        <v>118</v>
      </c>
      <c r="CA274">
        <v>63</v>
      </c>
      <c r="CF274">
        <v>0</v>
      </c>
      <c r="CG274">
        <v>0</v>
      </c>
      <c r="CM274">
        <v>0</v>
      </c>
      <c r="CN274" t="s">
        <v>704</v>
      </c>
      <c r="CO274">
        <v>0</v>
      </c>
      <c r="CP274">
        <f t="shared" si="240"/>
        <v>44.23</v>
      </c>
      <c r="CQ274">
        <f t="shared" si="241"/>
        <v>0</v>
      </c>
      <c r="CR274">
        <f t="shared" si="242"/>
        <v>233.69040000000001</v>
      </c>
      <c r="CS274">
        <f t="shared" si="243"/>
        <v>56.1708</v>
      </c>
      <c r="CT274">
        <f t="shared" si="244"/>
        <v>650.91600000000005</v>
      </c>
      <c r="CU274">
        <f t="shared" si="245"/>
        <v>0</v>
      </c>
      <c r="CV274">
        <f t="shared" si="246"/>
        <v>81.162000000000006</v>
      </c>
      <c r="CW274">
        <f t="shared" si="247"/>
        <v>4.5360000000000005</v>
      </c>
      <c r="CX274">
        <f t="shared" si="248"/>
        <v>0</v>
      </c>
      <c r="CY274">
        <f t="shared" si="249"/>
        <v>37.4816</v>
      </c>
      <c r="CZ274">
        <f t="shared" si="250"/>
        <v>19.0944</v>
      </c>
      <c r="DC274" t="s">
        <v>6</v>
      </c>
      <c r="DD274" t="s">
        <v>44</v>
      </c>
      <c r="DE274" t="s">
        <v>45</v>
      </c>
      <c r="DF274" t="s">
        <v>45</v>
      </c>
      <c r="DG274" t="s">
        <v>45</v>
      </c>
      <c r="DH274" t="s">
        <v>6</v>
      </c>
      <c r="DI274" t="s">
        <v>45</v>
      </c>
      <c r="DJ274" t="s">
        <v>45</v>
      </c>
      <c r="DK274" t="s">
        <v>6</v>
      </c>
      <c r="DL274" t="s">
        <v>6</v>
      </c>
      <c r="DM274" t="s">
        <v>6</v>
      </c>
      <c r="DN274">
        <v>0</v>
      </c>
      <c r="DO274">
        <v>0</v>
      </c>
      <c r="DP274">
        <v>1</v>
      </c>
      <c r="DQ274">
        <v>1</v>
      </c>
      <c r="DU274">
        <v>1013</v>
      </c>
      <c r="DV274" t="s">
        <v>42</v>
      </c>
      <c r="DW274" t="s">
        <v>42</v>
      </c>
      <c r="DX274">
        <v>1</v>
      </c>
      <c r="EE274">
        <v>27029023</v>
      </c>
      <c r="EF274">
        <v>2</v>
      </c>
      <c r="EG274" t="s">
        <v>16</v>
      </c>
      <c r="EH274">
        <v>0</v>
      </c>
      <c r="EI274" t="s">
        <v>6</v>
      </c>
      <c r="EJ274">
        <v>1</v>
      </c>
      <c r="EK274">
        <v>10001</v>
      </c>
      <c r="EL274" t="s">
        <v>46</v>
      </c>
      <c r="EM274" t="s">
        <v>47</v>
      </c>
      <c r="EO274" t="s">
        <v>48</v>
      </c>
      <c r="EQ274">
        <v>0</v>
      </c>
      <c r="ER274">
        <v>2452.44</v>
      </c>
      <c r="ES274">
        <v>1633.36</v>
      </c>
      <c r="ET274">
        <v>216.38</v>
      </c>
      <c r="EU274">
        <v>52.01</v>
      </c>
      <c r="EV274">
        <v>602.70000000000005</v>
      </c>
      <c r="EW274">
        <v>75.150000000000006</v>
      </c>
      <c r="EX274">
        <v>4.2</v>
      </c>
      <c r="EY274">
        <v>0</v>
      </c>
      <c r="FQ274">
        <v>0</v>
      </c>
      <c r="FR274">
        <f t="shared" si="251"/>
        <v>0</v>
      </c>
      <c r="FS274">
        <v>0</v>
      </c>
      <c r="FT274" t="s">
        <v>49</v>
      </c>
      <c r="FU274" t="s">
        <v>50</v>
      </c>
      <c r="FX274">
        <v>106.2</v>
      </c>
      <c r="FY274">
        <v>53.55</v>
      </c>
      <c r="GA274" t="s">
        <v>6</v>
      </c>
      <c r="GD274">
        <v>0</v>
      </c>
      <c r="GF274">
        <v>680488592</v>
      </c>
      <c r="GG274">
        <v>1</v>
      </c>
      <c r="GH274">
        <v>1</v>
      </c>
      <c r="GI274">
        <v>-2</v>
      </c>
      <c r="GJ274">
        <v>0</v>
      </c>
      <c r="GK274">
        <f>ROUND(R274*(S12)/100,2)</f>
        <v>0</v>
      </c>
      <c r="GL274">
        <f t="shared" si="252"/>
        <v>0</v>
      </c>
      <c r="GM274">
        <f t="shared" si="253"/>
        <v>100.8</v>
      </c>
      <c r="GN274">
        <f t="shared" si="254"/>
        <v>100.8</v>
      </c>
      <c r="GO274">
        <f t="shared" si="255"/>
        <v>0</v>
      </c>
      <c r="GP274">
        <f t="shared" si="256"/>
        <v>0</v>
      </c>
      <c r="GR274">
        <v>0</v>
      </c>
      <c r="GS274">
        <v>3</v>
      </c>
      <c r="GT274">
        <v>0</v>
      </c>
      <c r="GU274" t="s">
        <v>6</v>
      </c>
      <c r="GV274">
        <f t="shared" si="257"/>
        <v>0</v>
      </c>
      <c r="GW274">
        <v>1</v>
      </c>
      <c r="GX274">
        <f t="shared" si="258"/>
        <v>0</v>
      </c>
      <c r="HA274">
        <v>0</v>
      </c>
      <c r="HB274">
        <v>0</v>
      </c>
      <c r="IK274">
        <v>0</v>
      </c>
    </row>
    <row r="275" spans="1:255" x14ac:dyDescent="0.2">
      <c r="A275" s="2">
        <v>17</v>
      </c>
      <c r="B275" s="2">
        <v>1</v>
      </c>
      <c r="C275" s="2">
        <f>ROW(SmtRes!A431)</f>
        <v>431</v>
      </c>
      <c r="D275" s="2">
        <f>ROW(EtalonRes!A447)</f>
        <v>447</v>
      </c>
      <c r="E275" s="2" t="s">
        <v>361</v>
      </c>
      <c r="F275" s="2" t="s">
        <v>52</v>
      </c>
      <c r="G275" s="2" t="s">
        <v>53</v>
      </c>
      <c r="H275" s="2" t="s">
        <v>54</v>
      </c>
      <c r="I275" s="2">
        <f>ROUND(104+288.5,9)</f>
        <v>392.5</v>
      </c>
      <c r="J275" s="2">
        <v>0</v>
      </c>
      <c r="K275" s="2"/>
      <c r="L275" s="2"/>
      <c r="M275" s="2"/>
      <c r="N275" s="2"/>
      <c r="O275" s="2">
        <f t="shared" si="225"/>
        <v>4679.8599999999997</v>
      </c>
      <c r="P275" s="2">
        <f t="shared" si="226"/>
        <v>0</v>
      </c>
      <c r="Q275" s="2">
        <f t="shared" si="227"/>
        <v>0</v>
      </c>
      <c r="R275" s="2">
        <f t="shared" si="228"/>
        <v>0</v>
      </c>
      <c r="S275" s="2">
        <f t="shared" si="229"/>
        <v>4679.8599999999997</v>
      </c>
      <c r="T275" s="2">
        <f t="shared" si="230"/>
        <v>0</v>
      </c>
      <c r="U275" s="2">
        <f t="shared" si="231"/>
        <v>548.42062499999997</v>
      </c>
      <c r="V275" s="2">
        <f t="shared" si="232"/>
        <v>0</v>
      </c>
      <c r="W275" s="2">
        <f t="shared" si="233"/>
        <v>0</v>
      </c>
      <c r="X275" s="2">
        <f t="shared" si="234"/>
        <v>3790.69</v>
      </c>
      <c r="Y275" s="2">
        <f t="shared" si="235"/>
        <v>2807.92</v>
      </c>
      <c r="Z275" s="2"/>
      <c r="AA275" s="2">
        <v>27703374</v>
      </c>
      <c r="AB275" s="2">
        <f t="shared" si="236"/>
        <v>11.9232</v>
      </c>
      <c r="AC275" s="2">
        <f>ROUND((ES275),6)</f>
        <v>0</v>
      </c>
      <c r="AD275" s="2">
        <f>ROUND((((((ET275*1.25)*1.35))-(((EU275*1.25)*1.35)))+AE275),6)</f>
        <v>0</v>
      </c>
      <c r="AE275" s="2">
        <f>ROUND((((EU275*1.25)*1.35)),6)</f>
        <v>0</v>
      </c>
      <c r="AF275" s="2">
        <f>ROUND((((EV275*1.15)*1.35)),6)</f>
        <v>11.9232</v>
      </c>
      <c r="AG275" s="2">
        <f t="shared" si="238"/>
        <v>0</v>
      </c>
      <c r="AH275" s="2">
        <f>(((EW275*1.15)*1.35))</f>
        <v>1.3972499999999999</v>
      </c>
      <c r="AI275" s="2">
        <f>(((EX275*1.25)*1.35))</f>
        <v>0</v>
      </c>
      <c r="AJ275" s="2">
        <f t="shared" si="239"/>
        <v>0</v>
      </c>
      <c r="AK275" s="2">
        <v>7.68</v>
      </c>
      <c r="AL275" s="2">
        <v>0</v>
      </c>
      <c r="AM275" s="2">
        <v>0</v>
      </c>
      <c r="AN275" s="2">
        <v>0</v>
      </c>
      <c r="AO275" s="2">
        <v>7.68</v>
      </c>
      <c r="AP275" s="2">
        <v>0</v>
      </c>
      <c r="AQ275" s="2">
        <v>0.9</v>
      </c>
      <c r="AR275" s="2">
        <v>0</v>
      </c>
      <c r="AS275" s="2">
        <v>0</v>
      </c>
      <c r="AT275" s="2">
        <v>81</v>
      </c>
      <c r="AU275" s="2">
        <v>60</v>
      </c>
      <c r="AV275" s="2">
        <v>1</v>
      </c>
      <c r="AW275" s="2">
        <v>1</v>
      </c>
      <c r="AX275" s="2"/>
      <c r="AY275" s="2"/>
      <c r="AZ275" s="2">
        <v>1</v>
      </c>
      <c r="BA275" s="2">
        <v>1</v>
      </c>
      <c r="BB275" s="2">
        <v>1</v>
      </c>
      <c r="BC275" s="2">
        <v>1</v>
      </c>
      <c r="BD275" s="2" t="s">
        <v>6</v>
      </c>
      <c r="BE275" s="2" t="s">
        <v>6</v>
      </c>
      <c r="BF275" s="2" t="s">
        <v>6</v>
      </c>
      <c r="BG275" s="2" t="s">
        <v>6</v>
      </c>
      <c r="BH275" s="2">
        <v>0</v>
      </c>
      <c r="BI275" s="2">
        <v>1</v>
      </c>
      <c r="BJ275" s="2" t="s">
        <v>55</v>
      </c>
      <c r="BK275" s="2"/>
      <c r="BL275" s="2"/>
      <c r="BM275" s="2">
        <v>13001</v>
      </c>
      <c r="BN275" s="2">
        <v>0</v>
      </c>
      <c r="BO275" s="2" t="s">
        <v>6</v>
      </c>
      <c r="BP275" s="2">
        <v>0</v>
      </c>
      <c r="BQ275" s="2">
        <v>2</v>
      </c>
      <c r="BR275" s="2">
        <v>0</v>
      </c>
      <c r="BS275" s="2">
        <v>1</v>
      </c>
      <c r="BT275" s="2">
        <v>1</v>
      </c>
      <c r="BU275" s="2">
        <v>1</v>
      </c>
      <c r="BV275" s="2">
        <v>1</v>
      </c>
      <c r="BW275" s="2">
        <v>1</v>
      </c>
      <c r="BX275" s="2">
        <v>1</v>
      </c>
      <c r="BY275" s="2" t="s">
        <v>6</v>
      </c>
      <c r="BZ275" s="2">
        <v>90</v>
      </c>
      <c r="CA275" s="2">
        <v>70</v>
      </c>
      <c r="CB275" s="2"/>
      <c r="CC275" s="2"/>
      <c r="CD275" s="2"/>
      <c r="CE275" s="2"/>
      <c r="CF275" s="2">
        <v>0</v>
      </c>
      <c r="CG275" s="2">
        <v>0</v>
      </c>
      <c r="CH275" s="2"/>
      <c r="CI275" s="2"/>
      <c r="CJ275" s="2"/>
      <c r="CK275" s="2"/>
      <c r="CL275" s="2"/>
      <c r="CM275" s="2">
        <v>0</v>
      </c>
      <c r="CN275" s="2" t="s">
        <v>705</v>
      </c>
      <c r="CO275" s="2">
        <v>0</v>
      </c>
      <c r="CP275" s="2">
        <f t="shared" si="240"/>
        <v>4679.8599999999997</v>
      </c>
      <c r="CQ275" s="2">
        <f t="shared" si="241"/>
        <v>0</v>
      </c>
      <c r="CR275" s="2">
        <f t="shared" si="242"/>
        <v>0</v>
      </c>
      <c r="CS275" s="2">
        <f t="shared" si="243"/>
        <v>0</v>
      </c>
      <c r="CT275" s="2">
        <f t="shared" si="244"/>
        <v>11.9232</v>
      </c>
      <c r="CU275" s="2">
        <f t="shared" si="245"/>
        <v>0</v>
      </c>
      <c r="CV275" s="2">
        <f t="shared" si="246"/>
        <v>1.3972499999999999</v>
      </c>
      <c r="CW275" s="2">
        <f t="shared" si="247"/>
        <v>0</v>
      </c>
      <c r="CX275" s="2">
        <f t="shared" si="248"/>
        <v>0</v>
      </c>
      <c r="CY275" s="2">
        <f t="shared" si="249"/>
        <v>3790.6865999999995</v>
      </c>
      <c r="CZ275" s="2">
        <f t="shared" si="250"/>
        <v>2807.9159999999997</v>
      </c>
      <c r="DA275" s="2"/>
      <c r="DB275" s="2"/>
      <c r="DC275" s="2" t="s">
        <v>6</v>
      </c>
      <c r="DD275" s="2" t="s">
        <v>6</v>
      </c>
      <c r="DE275" s="2" t="s">
        <v>56</v>
      </c>
      <c r="DF275" s="2" t="s">
        <v>56</v>
      </c>
      <c r="DG275" s="2" t="s">
        <v>57</v>
      </c>
      <c r="DH275" s="2" t="s">
        <v>6</v>
      </c>
      <c r="DI275" s="2" t="s">
        <v>57</v>
      </c>
      <c r="DJ275" s="2" t="s">
        <v>56</v>
      </c>
      <c r="DK275" s="2" t="s">
        <v>6</v>
      </c>
      <c r="DL275" s="2" t="s">
        <v>6</v>
      </c>
      <c r="DM275" s="2" t="s">
        <v>6</v>
      </c>
      <c r="DN275" s="2">
        <v>0</v>
      </c>
      <c r="DO275" s="2">
        <v>0</v>
      </c>
      <c r="DP275" s="2">
        <v>1</v>
      </c>
      <c r="DQ275" s="2">
        <v>1</v>
      </c>
      <c r="DR275" s="2"/>
      <c r="DS275" s="2"/>
      <c r="DT275" s="2"/>
      <c r="DU275" s="2">
        <v>1005</v>
      </c>
      <c r="DV275" s="2" t="s">
        <v>54</v>
      </c>
      <c r="DW275" s="2" t="s">
        <v>54</v>
      </c>
      <c r="DX275" s="2">
        <v>1</v>
      </c>
      <c r="DY275" s="2"/>
      <c r="DZ275" s="2"/>
      <c r="EA275" s="2"/>
      <c r="EB275" s="2"/>
      <c r="EC275" s="2"/>
      <c r="ED275" s="2"/>
      <c r="EE275" s="2">
        <v>27029026</v>
      </c>
      <c r="EF275" s="2">
        <v>2</v>
      </c>
      <c r="EG275" s="2" t="s">
        <v>16</v>
      </c>
      <c r="EH275" s="2">
        <v>0</v>
      </c>
      <c r="EI275" s="2" t="s">
        <v>6</v>
      </c>
      <c r="EJ275" s="2">
        <v>1</v>
      </c>
      <c r="EK275" s="2">
        <v>13001</v>
      </c>
      <c r="EL275" s="2" t="s">
        <v>58</v>
      </c>
      <c r="EM275" s="2" t="s">
        <v>59</v>
      </c>
      <c r="EN275" s="2"/>
      <c r="EO275" s="2" t="s">
        <v>60</v>
      </c>
      <c r="EP275" s="2"/>
      <c r="EQ275" s="2">
        <v>0</v>
      </c>
      <c r="ER275" s="2">
        <v>7.68</v>
      </c>
      <c r="ES275" s="2">
        <v>0</v>
      </c>
      <c r="ET275" s="2">
        <v>0</v>
      </c>
      <c r="EU275" s="2">
        <v>0</v>
      </c>
      <c r="EV275" s="2">
        <v>7.68</v>
      </c>
      <c r="EW275" s="2">
        <v>0.9</v>
      </c>
      <c r="EX275" s="2">
        <v>0</v>
      </c>
      <c r="EY275" s="2">
        <v>0</v>
      </c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>
        <v>0</v>
      </c>
      <c r="FR275" s="2">
        <f t="shared" si="251"/>
        <v>0</v>
      </c>
      <c r="FS275" s="2">
        <v>0</v>
      </c>
      <c r="FT275" s="2" t="s">
        <v>49</v>
      </c>
      <c r="FU275" s="2" t="s">
        <v>50</v>
      </c>
      <c r="FV275" s="2"/>
      <c r="FW275" s="2"/>
      <c r="FX275" s="2">
        <v>81</v>
      </c>
      <c r="FY275" s="2">
        <v>59.5</v>
      </c>
      <c r="FZ275" s="2"/>
      <c r="GA275" s="2" t="s">
        <v>6</v>
      </c>
      <c r="GB275" s="2"/>
      <c r="GC275" s="2"/>
      <c r="GD275" s="2">
        <v>0</v>
      </c>
      <c r="GE275" s="2"/>
      <c r="GF275" s="2">
        <v>1201020605</v>
      </c>
      <c r="GG275" s="2">
        <v>2</v>
      </c>
      <c r="GH275" s="2">
        <v>1</v>
      </c>
      <c r="GI275" s="2">
        <v>-2</v>
      </c>
      <c r="GJ275" s="2">
        <v>0</v>
      </c>
      <c r="GK275" s="2">
        <f>ROUND(R275*(R12)/100,2)</f>
        <v>0</v>
      </c>
      <c r="GL275" s="2">
        <f t="shared" si="252"/>
        <v>0</v>
      </c>
      <c r="GM275" s="2">
        <f t="shared" si="253"/>
        <v>11278.47</v>
      </c>
      <c r="GN275" s="2">
        <f t="shared" si="254"/>
        <v>11278.47</v>
      </c>
      <c r="GO275" s="2">
        <f t="shared" si="255"/>
        <v>0</v>
      </c>
      <c r="GP275" s="2">
        <f t="shared" si="256"/>
        <v>0</v>
      </c>
      <c r="GQ275" s="2"/>
      <c r="GR275" s="2">
        <v>0</v>
      </c>
      <c r="GS275" s="2">
        <v>3</v>
      </c>
      <c r="GT275" s="2">
        <v>0</v>
      </c>
      <c r="GU275" s="2" t="s">
        <v>6</v>
      </c>
      <c r="GV275" s="2">
        <f t="shared" si="257"/>
        <v>0</v>
      </c>
      <c r="GW275" s="2">
        <v>1</v>
      </c>
      <c r="GX275" s="2">
        <f t="shared" si="258"/>
        <v>0</v>
      </c>
      <c r="GY275" s="2"/>
      <c r="GZ275" s="2"/>
      <c r="HA275" s="2">
        <v>0</v>
      </c>
      <c r="HB275" s="2">
        <v>0</v>
      </c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>
        <v>0</v>
      </c>
      <c r="IL275" s="2"/>
      <c r="IM275" s="2"/>
      <c r="IN275" s="2"/>
      <c r="IO275" s="2"/>
      <c r="IP275" s="2"/>
      <c r="IQ275" s="2"/>
      <c r="IR275" s="2"/>
      <c r="IS275" s="2"/>
      <c r="IT275" s="2"/>
      <c r="IU275" s="2"/>
    </row>
    <row r="276" spans="1:255" x14ac:dyDescent="0.2">
      <c r="A276">
        <v>17</v>
      </c>
      <c r="B276">
        <v>1</v>
      </c>
      <c r="C276">
        <f>ROW(SmtRes!A432)</f>
        <v>432</v>
      </c>
      <c r="D276">
        <f>ROW(EtalonRes!A448)</f>
        <v>448</v>
      </c>
      <c r="E276" t="s">
        <v>361</v>
      </c>
      <c r="F276" t="s">
        <v>52</v>
      </c>
      <c r="G276" t="s">
        <v>53</v>
      </c>
      <c r="H276" t="s">
        <v>54</v>
      </c>
      <c r="I276">
        <f>ROUND(104+288.5,9)</f>
        <v>392.5</v>
      </c>
      <c r="J276">
        <v>0</v>
      </c>
      <c r="O276">
        <f t="shared" si="225"/>
        <v>4679.8599999999997</v>
      </c>
      <c r="P276">
        <f t="shared" si="226"/>
        <v>0</v>
      </c>
      <c r="Q276">
        <f t="shared" si="227"/>
        <v>0</v>
      </c>
      <c r="R276">
        <f t="shared" si="228"/>
        <v>0</v>
      </c>
      <c r="S276">
        <f t="shared" si="229"/>
        <v>4679.8599999999997</v>
      </c>
      <c r="T276">
        <f t="shared" si="230"/>
        <v>0</v>
      </c>
      <c r="U276">
        <f t="shared" si="231"/>
        <v>548.42062499999997</v>
      </c>
      <c r="V276">
        <f t="shared" si="232"/>
        <v>0</v>
      </c>
      <c r="W276">
        <f t="shared" si="233"/>
        <v>0</v>
      </c>
      <c r="X276">
        <f t="shared" si="234"/>
        <v>3790.69</v>
      </c>
      <c r="Y276">
        <f t="shared" si="235"/>
        <v>2807.92</v>
      </c>
      <c r="AA276">
        <v>27703388</v>
      </c>
      <c r="AB276">
        <f t="shared" si="236"/>
        <v>11.9232</v>
      </c>
      <c r="AC276">
        <f>ROUND((ES276),6)</f>
        <v>0</v>
      </c>
      <c r="AD276">
        <f>ROUND((((((ET276*1.25)*1.35))-(((EU276*1.25)*1.35)))+AE276),6)</f>
        <v>0</v>
      </c>
      <c r="AE276">
        <f>ROUND((((EU276*1.25)*1.35)),6)</f>
        <v>0</v>
      </c>
      <c r="AF276">
        <f>ROUND((((EV276*1.15)*1.35)),6)</f>
        <v>11.9232</v>
      </c>
      <c r="AG276">
        <f t="shared" si="238"/>
        <v>0</v>
      </c>
      <c r="AH276">
        <f>(((EW276*1.15)*1.35))</f>
        <v>1.3972499999999999</v>
      </c>
      <c r="AI276">
        <f>(((EX276*1.25)*1.35))</f>
        <v>0</v>
      </c>
      <c r="AJ276">
        <f t="shared" si="239"/>
        <v>0</v>
      </c>
      <c r="AK276">
        <v>7.68</v>
      </c>
      <c r="AL276">
        <v>0</v>
      </c>
      <c r="AM276">
        <v>0</v>
      </c>
      <c r="AN276">
        <v>0</v>
      </c>
      <c r="AO276">
        <v>7.68</v>
      </c>
      <c r="AP276">
        <v>0</v>
      </c>
      <c r="AQ276">
        <v>0.9</v>
      </c>
      <c r="AR276">
        <v>0</v>
      </c>
      <c r="AS276">
        <v>0</v>
      </c>
      <c r="AT276">
        <v>81</v>
      </c>
      <c r="AU276">
        <v>60</v>
      </c>
      <c r="AV276">
        <v>1</v>
      </c>
      <c r="AW276">
        <v>1</v>
      </c>
      <c r="AZ276">
        <v>1</v>
      </c>
      <c r="BA276">
        <v>1</v>
      </c>
      <c r="BB276">
        <v>1</v>
      </c>
      <c r="BC276">
        <v>1</v>
      </c>
      <c r="BD276" t="s">
        <v>6</v>
      </c>
      <c r="BE276" t="s">
        <v>6</v>
      </c>
      <c r="BF276" t="s">
        <v>6</v>
      </c>
      <c r="BG276" t="s">
        <v>6</v>
      </c>
      <c r="BH276">
        <v>0</v>
      </c>
      <c r="BI276">
        <v>1</v>
      </c>
      <c r="BJ276" t="s">
        <v>55</v>
      </c>
      <c r="BM276">
        <v>13001</v>
      </c>
      <c r="BN276">
        <v>0</v>
      </c>
      <c r="BO276" t="s">
        <v>6</v>
      </c>
      <c r="BP276">
        <v>0</v>
      </c>
      <c r="BQ276">
        <v>2</v>
      </c>
      <c r="BR276">
        <v>0</v>
      </c>
      <c r="BS276">
        <v>1</v>
      </c>
      <c r="BT276">
        <v>1</v>
      </c>
      <c r="BU276">
        <v>1</v>
      </c>
      <c r="BV276">
        <v>1</v>
      </c>
      <c r="BW276">
        <v>1</v>
      </c>
      <c r="BX276">
        <v>1</v>
      </c>
      <c r="BY276" t="s">
        <v>6</v>
      </c>
      <c r="BZ276">
        <v>90</v>
      </c>
      <c r="CA276">
        <v>70</v>
      </c>
      <c r="CF276">
        <v>0</v>
      </c>
      <c r="CG276">
        <v>0</v>
      </c>
      <c r="CM276">
        <v>0</v>
      </c>
      <c r="CN276" t="s">
        <v>705</v>
      </c>
      <c r="CO276">
        <v>0</v>
      </c>
      <c r="CP276">
        <f t="shared" si="240"/>
        <v>4679.8599999999997</v>
      </c>
      <c r="CQ276">
        <f t="shared" si="241"/>
        <v>0</v>
      </c>
      <c r="CR276">
        <f t="shared" si="242"/>
        <v>0</v>
      </c>
      <c r="CS276">
        <f t="shared" si="243"/>
        <v>0</v>
      </c>
      <c r="CT276">
        <f t="shared" si="244"/>
        <v>11.9232</v>
      </c>
      <c r="CU276">
        <f t="shared" si="245"/>
        <v>0</v>
      </c>
      <c r="CV276">
        <f t="shared" si="246"/>
        <v>1.3972499999999999</v>
      </c>
      <c r="CW276">
        <f t="shared" si="247"/>
        <v>0</v>
      </c>
      <c r="CX276">
        <f t="shared" si="248"/>
        <v>0</v>
      </c>
      <c r="CY276">
        <f t="shared" si="249"/>
        <v>3790.6865999999995</v>
      </c>
      <c r="CZ276">
        <f t="shared" si="250"/>
        <v>2807.9159999999997</v>
      </c>
      <c r="DC276" t="s">
        <v>6</v>
      </c>
      <c r="DD276" t="s">
        <v>6</v>
      </c>
      <c r="DE276" t="s">
        <v>56</v>
      </c>
      <c r="DF276" t="s">
        <v>56</v>
      </c>
      <c r="DG276" t="s">
        <v>57</v>
      </c>
      <c r="DH276" t="s">
        <v>6</v>
      </c>
      <c r="DI276" t="s">
        <v>57</v>
      </c>
      <c r="DJ276" t="s">
        <v>56</v>
      </c>
      <c r="DK276" t="s">
        <v>6</v>
      </c>
      <c r="DL276" t="s">
        <v>6</v>
      </c>
      <c r="DM276" t="s">
        <v>6</v>
      </c>
      <c r="DN276">
        <v>0</v>
      </c>
      <c r="DO276">
        <v>0</v>
      </c>
      <c r="DP276">
        <v>1</v>
      </c>
      <c r="DQ276">
        <v>1</v>
      </c>
      <c r="DU276">
        <v>1005</v>
      </c>
      <c r="DV276" t="s">
        <v>54</v>
      </c>
      <c r="DW276" t="s">
        <v>54</v>
      </c>
      <c r="DX276">
        <v>1</v>
      </c>
      <c r="EE276">
        <v>27029026</v>
      </c>
      <c r="EF276">
        <v>2</v>
      </c>
      <c r="EG276" t="s">
        <v>16</v>
      </c>
      <c r="EH276">
        <v>0</v>
      </c>
      <c r="EI276" t="s">
        <v>6</v>
      </c>
      <c r="EJ276">
        <v>1</v>
      </c>
      <c r="EK276">
        <v>13001</v>
      </c>
      <c r="EL276" t="s">
        <v>58</v>
      </c>
      <c r="EM276" t="s">
        <v>59</v>
      </c>
      <c r="EO276" t="s">
        <v>60</v>
      </c>
      <c r="EQ276">
        <v>0</v>
      </c>
      <c r="ER276">
        <v>7.68</v>
      </c>
      <c r="ES276">
        <v>0</v>
      </c>
      <c r="ET276">
        <v>0</v>
      </c>
      <c r="EU276">
        <v>0</v>
      </c>
      <c r="EV276">
        <v>7.68</v>
      </c>
      <c r="EW276">
        <v>0.9</v>
      </c>
      <c r="EX276">
        <v>0</v>
      </c>
      <c r="EY276">
        <v>0</v>
      </c>
      <c r="FQ276">
        <v>0</v>
      </c>
      <c r="FR276">
        <f t="shared" si="251"/>
        <v>0</v>
      </c>
      <c r="FS276">
        <v>0</v>
      </c>
      <c r="FT276" t="s">
        <v>49</v>
      </c>
      <c r="FU276" t="s">
        <v>50</v>
      </c>
      <c r="FX276">
        <v>81</v>
      </c>
      <c r="FY276">
        <v>59.5</v>
      </c>
      <c r="GA276" t="s">
        <v>6</v>
      </c>
      <c r="GD276">
        <v>0</v>
      </c>
      <c r="GF276">
        <v>1201020605</v>
      </c>
      <c r="GG276">
        <v>1</v>
      </c>
      <c r="GH276">
        <v>1</v>
      </c>
      <c r="GI276">
        <v>-2</v>
      </c>
      <c r="GJ276">
        <v>0</v>
      </c>
      <c r="GK276">
        <f>ROUND(R276*(S12)/100,2)</f>
        <v>0</v>
      </c>
      <c r="GL276">
        <f t="shared" si="252"/>
        <v>0</v>
      </c>
      <c r="GM276">
        <f t="shared" si="253"/>
        <v>11278.47</v>
      </c>
      <c r="GN276">
        <f t="shared" si="254"/>
        <v>11278.47</v>
      </c>
      <c r="GO276">
        <f t="shared" si="255"/>
        <v>0</v>
      </c>
      <c r="GP276">
        <f t="shared" si="256"/>
        <v>0</v>
      </c>
      <c r="GR276">
        <v>0</v>
      </c>
      <c r="GS276">
        <v>3</v>
      </c>
      <c r="GT276">
        <v>0</v>
      </c>
      <c r="GU276" t="s">
        <v>6</v>
      </c>
      <c r="GV276">
        <f t="shared" si="257"/>
        <v>0</v>
      </c>
      <c r="GW276">
        <v>1</v>
      </c>
      <c r="GX276">
        <f t="shared" si="258"/>
        <v>0</v>
      </c>
      <c r="HA276">
        <v>0</v>
      </c>
      <c r="HB276">
        <v>0</v>
      </c>
      <c r="IK276">
        <v>0</v>
      </c>
    </row>
    <row r="277" spans="1:255" x14ac:dyDescent="0.2">
      <c r="A277" s="2">
        <v>17</v>
      </c>
      <c r="B277" s="2">
        <v>1</v>
      </c>
      <c r="C277" s="2">
        <f>ROW(SmtRes!A450)</f>
        <v>450</v>
      </c>
      <c r="D277" s="2">
        <f>ROW(EtalonRes!A467)</f>
        <v>467</v>
      </c>
      <c r="E277" s="2" t="s">
        <v>362</v>
      </c>
      <c r="F277" s="2" t="s">
        <v>62</v>
      </c>
      <c r="G277" s="2" t="s">
        <v>63</v>
      </c>
      <c r="H277" s="2" t="s">
        <v>30</v>
      </c>
      <c r="I277" s="2">
        <v>0.19</v>
      </c>
      <c r="J277" s="2">
        <v>0</v>
      </c>
      <c r="K277" s="2"/>
      <c r="L277" s="2"/>
      <c r="M277" s="2"/>
      <c r="N277" s="2"/>
      <c r="O277" s="2">
        <f t="shared" si="225"/>
        <v>100.38</v>
      </c>
      <c r="P277" s="2">
        <f t="shared" si="226"/>
        <v>0</v>
      </c>
      <c r="Q277" s="2">
        <f t="shared" si="227"/>
        <v>22.59</v>
      </c>
      <c r="R277" s="2">
        <f t="shared" si="228"/>
        <v>0.69</v>
      </c>
      <c r="S277" s="2">
        <f t="shared" si="229"/>
        <v>77.790000000000006</v>
      </c>
      <c r="T277" s="2">
        <f t="shared" si="230"/>
        <v>0</v>
      </c>
      <c r="U277" s="2">
        <f t="shared" si="231"/>
        <v>9.1193445000000004</v>
      </c>
      <c r="V277" s="2">
        <f t="shared" si="232"/>
        <v>5.5660500000000009E-2</v>
      </c>
      <c r="W277" s="2">
        <f t="shared" si="233"/>
        <v>0</v>
      </c>
      <c r="X277" s="2">
        <f t="shared" si="234"/>
        <v>63.57</v>
      </c>
      <c r="Y277" s="2">
        <f t="shared" si="235"/>
        <v>56.51</v>
      </c>
      <c r="Z277" s="2"/>
      <c r="AA277" s="2">
        <v>27703374</v>
      </c>
      <c r="AB277" s="2">
        <f t="shared" si="236"/>
        <v>528.29280000000006</v>
      </c>
      <c r="AC277" s="2">
        <f>ROUND(((ES277*0)),6)</f>
        <v>0</v>
      </c>
      <c r="AD277" s="2">
        <f>ROUND((((((ET277*0.7)*1.35))-(((EU277*0.7)*1.35)))+AE277),6)</f>
        <v>118.881</v>
      </c>
      <c r="AE277" s="2">
        <f>ROUND((((EU277*0.7)*1.35)),6)</f>
        <v>3.6099000000000001</v>
      </c>
      <c r="AF277" s="2">
        <f>ROUND((((EV277*0.7)*1.35)),6)</f>
        <v>409.41180000000003</v>
      </c>
      <c r="AG277" s="2">
        <f t="shared" si="238"/>
        <v>0</v>
      </c>
      <c r="AH277" s="2">
        <f>(((EW277*0.7)*1.35))</f>
        <v>47.996549999999999</v>
      </c>
      <c r="AI277" s="2">
        <f>(((EX277*0.7)*1.35))</f>
        <v>0.29295000000000004</v>
      </c>
      <c r="AJ277" s="2">
        <f t="shared" si="239"/>
        <v>0</v>
      </c>
      <c r="AK277" s="2">
        <v>641</v>
      </c>
      <c r="AL277" s="2">
        <v>81.96</v>
      </c>
      <c r="AM277" s="2">
        <v>125.8</v>
      </c>
      <c r="AN277" s="2">
        <v>3.82</v>
      </c>
      <c r="AO277" s="2">
        <v>433.24</v>
      </c>
      <c r="AP277" s="2">
        <v>0</v>
      </c>
      <c r="AQ277" s="2">
        <v>50.79</v>
      </c>
      <c r="AR277" s="2">
        <v>0.31</v>
      </c>
      <c r="AS277" s="2">
        <v>0</v>
      </c>
      <c r="AT277" s="2">
        <v>81</v>
      </c>
      <c r="AU277" s="2">
        <v>72</v>
      </c>
      <c r="AV277" s="2">
        <v>1</v>
      </c>
      <c r="AW277" s="2">
        <v>1</v>
      </c>
      <c r="AX277" s="2"/>
      <c r="AY277" s="2"/>
      <c r="AZ277" s="2">
        <v>1</v>
      </c>
      <c r="BA277" s="2">
        <v>1</v>
      </c>
      <c r="BB277" s="2">
        <v>1</v>
      </c>
      <c r="BC277" s="2">
        <v>1</v>
      </c>
      <c r="BD277" s="2" t="s">
        <v>6</v>
      </c>
      <c r="BE277" s="2" t="s">
        <v>6</v>
      </c>
      <c r="BF277" s="2" t="s">
        <v>6</v>
      </c>
      <c r="BG277" s="2" t="s">
        <v>6</v>
      </c>
      <c r="BH277" s="2">
        <v>0</v>
      </c>
      <c r="BI277" s="2">
        <v>1</v>
      </c>
      <c r="BJ277" s="2" t="s">
        <v>64</v>
      </c>
      <c r="BK277" s="2"/>
      <c r="BL277" s="2"/>
      <c r="BM277" s="2">
        <v>9001</v>
      </c>
      <c r="BN277" s="2">
        <v>0</v>
      </c>
      <c r="BO277" s="2" t="s">
        <v>6</v>
      </c>
      <c r="BP277" s="2">
        <v>0</v>
      </c>
      <c r="BQ277" s="2">
        <v>2</v>
      </c>
      <c r="BR277" s="2">
        <v>0</v>
      </c>
      <c r="BS277" s="2">
        <v>1</v>
      </c>
      <c r="BT277" s="2">
        <v>1</v>
      </c>
      <c r="BU277" s="2">
        <v>1</v>
      </c>
      <c r="BV277" s="2">
        <v>1</v>
      </c>
      <c r="BW277" s="2">
        <v>1</v>
      </c>
      <c r="BX277" s="2">
        <v>1</v>
      </c>
      <c r="BY277" s="2" t="s">
        <v>6</v>
      </c>
      <c r="BZ277" s="2">
        <v>90</v>
      </c>
      <c r="CA277" s="2">
        <v>85</v>
      </c>
      <c r="CB277" s="2"/>
      <c r="CC277" s="2"/>
      <c r="CD277" s="2"/>
      <c r="CE277" s="2"/>
      <c r="CF277" s="2">
        <v>0</v>
      </c>
      <c r="CG277" s="2">
        <v>0</v>
      </c>
      <c r="CH277" s="2"/>
      <c r="CI277" s="2"/>
      <c r="CJ277" s="2"/>
      <c r="CK277" s="2"/>
      <c r="CL277" s="2"/>
      <c r="CM277" s="2">
        <v>0</v>
      </c>
      <c r="CN277" s="2" t="s">
        <v>706</v>
      </c>
      <c r="CO277" s="2">
        <v>0</v>
      </c>
      <c r="CP277" s="2">
        <f t="shared" si="240"/>
        <v>100.38000000000001</v>
      </c>
      <c r="CQ277" s="2">
        <f t="shared" si="241"/>
        <v>0</v>
      </c>
      <c r="CR277" s="2">
        <f t="shared" si="242"/>
        <v>118.881</v>
      </c>
      <c r="CS277" s="2">
        <f t="shared" si="243"/>
        <v>3.6099000000000001</v>
      </c>
      <c r="CT277" s="2">
        <f t="shared" si="244"/>
        <v>409.41180000000003</v>
      </c>
      <c r="CU277" s="2">
        <f t="shared" si="245"/>
        <v>0</v>
      </c>
      <c r="CV277" s="2">
        <f t="shared" si="246"/>
        <v>47.996549999999999</v>
      </c>
      <c r="CW277" s="2">
        <f t="shared" si="247"/>
        <v>0.29295000000000004</v>
      </c>
      <c r="CX277" s="2">
        <f t="shared" si="248"/>
        <v>0</v>
      </c>
      <c r="CY277" s="2">
        <f t="shared" si="249"/>
        <v>63.568800000000003</v>
      </c>
      <c r="CZ277" s="2">
        <f t="shared" si="250"/>
        <v>56.505600000000001</v>
      </c>
      <c r="DA277" s="2"/>
      <c r="DB277" s="2"/>
      <c r="DC277" s="2" t="s">
        <v>6</v>
      </c>
      <c r="DD277" s="2" t="s">
        <v>44</v>
      </c>
      <c r="DE277" s="2" t="s">
        <v>65</v>
      </c>
      <c r="DF277" s="2" t="s">
        <v>65</v>
      </c>
      <c r="DG277" s="2" t="s">
        <v>65</v>
      </c>
      <c r="DH277" s="2" t="s">
        <v>6</v>
      </c>
      <c r="DI277" s="2" t="s">
        <v>65</v>
      </c>
      <c r="DJ277" s="2" t="s">
        <v>65</v>
      </c>
      <c r="DK277" s="2" t="s">
        <v>6</v>
      </c>
      <c r="DL277" s="2" t="s">
        <v>6</v>
      </c>
      <c r="DM277" s="2" t="s">
        <v>6</v>
      </c>
      <c r="DN277" s="2">
        <v>0</v>
      </c>
      <c r="DO277" s="2">
        <v>0</v>
      </c>
      <c r="DP277" s="2">
        <v>1</v>
      </c>
      <c r="DQ277" s="2">
        <v>1</v>
      </c>
      <c r="DR277" s="2"/>
      <c r="DS277" s="2"/>
      <c r="DT277" s="2"/>
      <c r="DU277" s="2">
        <v>1009</v>
      </c>
      <c r="DV277" s="2" t="s">
        <v>30</v>
      </c>
      <c r="DW277" s="2" t="s">
        <v>30</v>
      </c>
      <c r="DX277" s="2">
        <v>1000</v>
      </c>
      <c r="DY277" s="2"/>
      <c r="DZ277" s="2"/>
      <c r="EA277" s="2"/>
      <c r="EB277" s="2"/>
      <c r="EC277" s="2"/>
      <c r="ED277" s="2"/>
      <c r="EE277" s="2">
        <v>27029022</v>
      </c>
      <c r="EF277" s="2">
        <v>2</v>
      </c>
      <c r="EG277" s="2" t="s">
        <v>16</v>
      </c>
      <c r="EH277" s="2">
        <v>0</v>
      </c>
      <c r="EI277" s="2" t="s">
        <v>6</v>
      </c>
      <c r="EJ277" s="2">
        <v>1</v>
      </c>
      <c r="EK277" s="2">
        <v>9001</v>
      </c>
      <c r="EL277" s="2" t="s">
        <v>66</v>
      </c>
      <c r="EM277" s="2" t="s">
        <v>67</v>
      </c>
      <c r="EN277" s="2"/>
      <c r="EO277" s="2" t="s">
        <v>68</v>
      </c>
      <c r="EP277" s="2"/>
      <c r="EQ277" s="2">
        <v>0</v>
      </c>
      <c r="ER277" s="2">
        <v>641</v>
      </c>
      <c r="ES277" s="2">
        <v>81.96</v>
      </c>
      <c r="ET277" s="2">
        <v>125.8</v>
      </c>
      <c r="EU277" s="2">
        <v>3.82</v>
      </c>
      <c r="EV277" s="2">
        <v>433.24</v>
      </c>
      <c r="EW277" s="2">
        <v>50.79</v>
      </c>
      <c r="EX277" s="2">
        <v>0.31</v>
      </c>
      <c r="EY277" s="2">
        <v>0</v>
      </c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>
        <v>0</v>
      </c>
      <c r="FR277" s="2">
        <f t="shared" si="251"/>
        <v>0</v>
      </c>
      <c r="FS277" s="2">
        <v>0</v>
      </c>
      <c r="FT277" s="2" t="s">
        <v>49</v>
      </c>
      <c r="FU277" s="2" t="s">
        <v>50</v>
      </c>
      <c r="FV277" s="2"/>
      <c r="FW277" s="2"/>
      <c r="FX277" s="2">
        <v>81</v>
      </c>
      <c r="FY277" s="2">
        <v>72.25</v>
      </c>
      <c r="FZ277" s="2"/>
      <c r="GA277" s="2" t="s">
        <v>6</v>
      </c>
      <c r="GB277" s="2"/>
      <c r="GC277" s="2"/>
      <c r="GD277" s="2">
        <v>0</v>
      </c>
      <c r="GE277" s="2"/>
      <c r="GF277" s="2">
        <v>-1527117950</v>
      </c>
      <c r="GG277" s="2">
        <v>2</v>
      </c>
      <c r="GH277" s="2">
        <v>1</v>
      </c>
      <c r="GI277" s="2">
        <v>-2</v>
      </c>
      <c r="GJ277" s="2">
        <v>0</v>
      </c>
      <c r="GK277" s="2">
        <f>ROUND(R277*(R12)/100,2)</f>
        <v>0</v>
      </c>
      <c r="GL277" s="2">
        <f t="shared" si="252"/>
        <v>0</v>
      </c>
      <c r="GM277" s="2">
        <f t="shared" si="253"/>
        <v>220.46</v>
      </c>
      <c r="GN277" s="2">
        <f t="shared" si="254"/>
        <v>220.46</v>
      </c>
      <c r="GO277" s="2">
        <f t="shared" si="255"/>
        <v>0</v>
      </c>
      <c r="GP277" s="2">
        <f t="shared" si="256"/>
        <v>0</v>
      </c>
      <c r="GQ277" s="2"/>
      <c r="GR277" s="2">
        <v>0</v>
      </c>
      <c r="GS277" s="2">
        <v>3</v>
      </c>
      <c r="GT277" s="2">
        <v>0</v>
      </c>
      <c r="GU277" s="2" t="s">
        <v>6</v>
      </c>
      <c r="GV277" s="2">
        <f t="shared" si="257"/>
        <v>0</v>
      </c>
      <c r="GW277" s="2">
        <v>1</v>
      </c>
      <c r="GX277" s="2">
        <f t="shared" si="258"/>
        <v>0</v>
      </c>
      <c r="GY277" s="2"/>
      <c r="GZ277" s="2"/>
      <c r="HA277" s="2">
        <v>0</v>
      </c>
      <c r="HB277" s="2">
        <v>0</v>
      </c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>
        <v>0</v>
      </c>
      <c r="IL277" s="2"/>
      <c r="IM277" s="2"/>
      <c r="IN277" s="2"/>
      <c r="IO277" s="2"/>
      <c r="IP277" s="2"/>
      <c r="IQ277" s="2"/>
      <c r="IR277" s="2"/>
      <c r="IS277" s="2"/>
      <c r="IT277" s="2"/>
      <c r="IU277" s="2"/>
    </row>
    <row r="278" spans="1:255" x14ac:dyDescent="0.2">
      <c r="A278">
        <v>17</v>
      </c>
      <c r="B278">
        <v>1</v>
      </c>
      <c r="C278">
        <f>ROW(SmtRes!A468)</f>
        <v>468</v>
      </c>
      <c r="D278">
        <f>ROW(EtalonRes!A486)</f>
        <v>486</v>
      </c>
      <c r="E278" t="s">
        <v>362</v>
      </c>
      <c r="F278" t="s">
        <v>62</v>
      </c>
      <c r="G278" t="s">
        <v>63</v>
      </c>
      <c r="H278" t="s">
        <v>30</v>
      </c>
      <c r="I278">
        <v>0.19</v>
      </c>
      <c r="J278">
        <v>0</v>
      </c>
      <c r="O278">
        <f t="shared" si="225"/>
        <v>100.38</v>
      </c>
      <c r="P278">
        <f t="shared" si="226"/>
        <v>0</v>
      </c>
      <c r="Q278">
        <f t="shared" si="227"/>
        <v>22.59</v>
      </c>
      <c r="R278">
        <f t="shared" si="228"/>
        <v>0.69</v>
      </c>
      <c r="S278">
        <f t="shared" si="229"/>
        <v>77.790000000000006</v>
      </c>
      <c r="T278">
        <f t="shared" si="230"/>
        <v>0</v>
      </c>
      <c r="U278">
        <f t="shared" si="231"/>
        <v>9.1193445000000004</v>
      </c>
      <c r="V278">
        <f t="shared" si="232"/>
        <v>5.5660500000000009E-2</v>
      </c>
      <c r="W278">
        <f t="shared" si="233"/>
        <v>0</v>
      </c>
      <c r="X278">
        <f t="shared" si="234"/>
        <v>63.57</v>
      </c>
      <c r="Y278">
        <f t="shared" si="235"/>
        <v>56.51</v>
      </c>
      <c r="AA278">
        <v>27703388</v>
      </c>
      <c r="AB278">
        <f t="shared" si="236"/>
        <v>528.29280000000006</v>
      </c>
      <c r="AC278">
        <f>ROUND(((ES278*0)),6)</f>
        <v>0</v>
      </c>
      <c r="AD278">
        <f>ROUND((((((ET278*0.7)*1.35))-(((EU278*0.7)*1.35)))+AE278),6)</f>
        <v>118.881</v>
      </c>
      <c r="AE278">
        <f>ROUND((((EU278*0.7)*1.35)),6)</f>
        <v>3.6099000000000001</v>
      </c>
      <c r="AF278">
        <f>ROUND((((EV278*0.7)*1.35)),6)</f>
        <v>409.41180000000003</v>
      </c>
      <c r="AG278">
        <f t="shared" si="238"/>
        <v>0</v>
      </c>
      <c r="AH278">
        <f>(((EW278*0.7)*1.35))</f>
        <v>47.996549999999999</v>
      </c>
      <c r="AI278">
        <f>(((EX278*0.7)*1.35))</f>
        <v>0.29295000000000004</v>
      </c>
      <c r="AJ278">
        <f t="shared" si="239"/>
        <v>0</v>
      </c>
      <c r="AK278">
        <v>641</v>
      </c>
      <c r="AL278">
        <v>81.96</v>
      </c>
      <c r="AM278">
        <v>125.8</v>
      </c>
      <c r="AN278">
        <v>3.82</v>
      </c>
      <c r="AO278">
        <v>433.24</v>
      </c>
      <c r="AP278">
        <v>0</v>
      </c>
      <c r="AQ278">
        <v>50.79</v>
      </c>
      <c r="AR278">
        <v>0.31</v>
      </c>
      <c r="AS278">
        <v>0</v>
      </c>
      <c r="AT278">
        <v>81</v>
      </c>
      <c r="AU278">
        <v>72</v>
      </c>
      <c r="AV278">
        <v>1</v>
      </c>
      <c r="AW278">
        <v>1</v>
      </c>
      <c r="AZ278">
        <v>1</v>
      </c>
      <c r="BA278">
        <v>1</v>
      </c>
      <c r="BB278">
        <v>1</v>
      </c>
      <c r="BC278">
        <v>1</v>
      </c>
      <c r="BD278" t="s">
        <v>6</v>
      </c>
      <c r="BE278" t="s">
        <v>6</v>
      </c>
      <c r="BF278" t="s">
        <v>6</v>
      </c>
      <c r="BG278" t="s">
        <v>6</v>
      </c>
      <c r="BH278">
        <v>0</v>
      </c>
      <c r="BI278">
        <v>1</v>
      </c>
      <c r="BJ278" t="s">
        <v>64</v>
      </c>
      <c r="BM278">
        <v>9001</v>
      </c>
      <c r="BN278">
        <v>0</v>
      </c>
      <c r="BO278" t="s">
        <v>6</v>
      </c>
      <c r="BP278">
        <v>0</v>
      </c>
      <c r="BQ278">
        <v>2</v>
      </c>
      <c r="BR278">
        <v>0</v>
      </c>
      <c r="BS278">
        <v>1</v>
      </c>
      <c r="BT278">
        <v>1</v>
      </c>
      <c r="BU278">
        <v>1</v>
      </c>
      <c r="BV278">
        <v>1</v>
      </c>
      <c r="BW278">
        <v>1</v>
      </c>
      <c r="BX278">
        <v>1</v>
      </c>
      <c r="BY278" t="s">
        <v>6</v>
      </c>
      <c r="BZ278">
        <v>90</v>
      </c>
      <c r="CA278">
        <v>85</v>
      </c>
      <c r="CF278">
        <v>0</v>
      </c>
      <c r="CG278">
        <v>0</v>
      </c>
      <c r="CM278">
        <v>0</v>
      </c>
      <c r="CN278" t="s">
        <v>706</v>
      </c>
      <c r="CO278">
        <v>0</v>
      </c>
      <c r="CP278">
        <f t="shared" si="240"/>
        <v>100.38000000000001</v>
      </c>
      <c r="CQ278">
        <f t="shared" si="241"/>
        <v>0</v>
      </c>
      <c r="CR278">
        <f t="shared" si="242"/>
        <v>118.881</v>
      </c>
      <c r="CS278">
        <f t="shared" si="243"/>
        <v>3.6099000000000001</v>
      </c>
      <c r="CT278">
        <f t="shared" si="244"/>
        <v>409.41180000000003</v>
      </c>
      <c r="CU278">
        <f t="shared" si="245"/>
        <v>0</v>
      </c>
      <c r="CV278">
        <f t="shared" si="246"/>
        <v>47.996549999999999</v>
      </c>
      <c r="CW278">
        <f t="shared" si="247"/>
        <v>0.29295000000000004</v>
      </c>
      <c r="CX278">
        <f t="shared" si="248"/>
        <v>0</v>
      </c>
      <c r="CY278">
        <f t="shared" si="249"/>
        <v>63.568800000000003</v>
      </c>
      <c r="CZ278">
        <f t="shared" si="250"/>
        <v>56.505600000000001</v>
      </c>
      <c r="DC278" t="s">
        <v>6</v>
      </c>
      <c r="DD278" t="s">
        <v>44</v>
      </c>
      <c r="DE278" t="s">
        <v>65</v>
      </c>
      <c r="DF278" t="s">
        <v>65</v>
      </c>
      <c r="DG278" t="s">
        <v>65</v>
      </c>
      <c r="DH278" t="s">
        <v>6</v>
      </c>
      <c r="DI278" t="s">
        <v>65</v>
      </c>
      <c r="DJ278" t="s">
        <v>65</v>
      </c>
      <c r="DK278" t="s">
        <v>6</v>
      </c>
      <c r="DL278" t="s">
        <v>6</v>
      </c>
      <c r="DM278" t="s">
        <v>6</v>
      </c>
      <c r="DN278">
        <v>0</v>
      </c>
      <c r="DO278">
        <v>0</v>
      </c>
      <c r="DP278">
        <v>1</v>
      </c>
      <c r="DQ278">
        <v>1</v>
      </c>
      <c r="DU278">
        <v>1009</v>
      </c>
      <c r="DV278" t="s">
        <v>30</v>
      </c>
      <c r="DW278" t="s">
        <v>30</v>
      </c>
      <c r="DX278">
        <v>1000</v>
      </c>
      <c r="EE278">
        <v>27029022</v>
      </c>
      <c r="EF278">
        <v>2</v>
      </c>
      <c r="EG278" t="s">
        <v>16</v>
      </c>
      <c r="EH278">
        <v>0</v>
      </c>
      <c r="EI278" t="s">
        <v>6</v>
      </c>
      <c r="EJ278">
        <v>1</v>
      </c>
      <c r="EK278">
        <v>9001</v>
      </c>
      <c r="EL278" t="s">
        <v>66</v>
      </c>
      <c r="EM278" t="s">
        <v>67</v>
      </c>
      <c r="EO278" t="s">
        <v>68</v>
      </c>
      <c r="EQ278">
        <v>0</v>
      </c>
      <c r="ER278">
        <v>641</v>
      </c>
      <c r="ES278">
        <v>81.96</v>
      </c>
      <c r="ET278">
        <v>125.8</v>
      </c>
      <c r="EU278">
        <v>3.82</v>
      </c>
      <c r="EV278">
        <v>433.24</v>
      </c>
      <c r="EW278">
        <v>50.79</v>
      </c>
      <c r="EX278">
        <v>0.31</v>
      </c>
      <c r="EY278">
        <v>0</v>
      </c>
      <c r="FQ278">
        <v>0</v>
      </c>
      <c r="FR278">
        <f t="shared" si="251"/>
        <v>0</v>
      </c>
      <c r="FS278">
        <v>0</v>
      </c>
      <c r="FT278" t="s">
        <v>49</v>
      </c>
      <c r="FU278" t="s">
        <v>50</v>
      </c>
      <c r="FX278">
        <v>81</v>
      </c>
      <c r="FY278">
        <v>72.25</v>
      </c>
      <c r="GA278" t="s">
        <v>6</v>
      </c>
      <c r="GD278">
        <v>0</v>
      </c>
      <c r="GF278">
        <v>-1527117950</v>
      </c>
      <c r="GG278">
        <v>1</v>
      </c>
      <c r="GH278">
        <v>1</v>
      </c>
      <c r="GI278">
        <v>-2</v>
      </c>
      <c r="GJ278">
        <v>0</v>
      </c>
      <c r="GK278">
        <f>ROUND(R278*(S12)/100,2)</f>
        <v>0</v>
      </c>
      <c r="GL278">
        <f t="shared" si="252"/>
        <v>0</v>
      </c>
      <c r="GM278">
        <f t="shared" si="253"/>
        <v>220.46</v>
      </c>
      <c r="GN278">
        <f t="shared" si="254"/>
        <v>220.46</v>
      </c>
      <c r="GO278">
        <f t="shared" si="255"/>
        <v>0</v>
      </c>
      <c r="GP278">
        <f t="shared" si="256"/>
        <v>0</v>
      </c>
      <c r="GR278">
        <v>0</v>
      </c>
      <c r="GS278">
        <v>3</v>
      </c>
      <c r="GT278">
        <v>0</v>
      </c>
      <c r="GU278" t="s">
        <v>6</v>
      </c>
      <c r="GV278">
        <f t="shared" si="257"/>
        <v>0</v>
      </c>
      <c r="GW278">
        <v>1</v>
      </c>
      <c r="GX278">
        <f t="shared" si="258"/>
        <v>0</v>
      </c>
      <c r="HA278">
        <v>0</v>
      </c>
      <c r="HB278">
        <v>0</v>
      </c>
      <c r="IK278">
        <v>0</v>
      </c>
    </row>
    <row r="279" spans="1:255" x14ac:dyDescent="0.2">
      <c r="A279" s="2">
        <v>17</v>
      </c>
      <c r="B279" s="2">
        <v>1</v>
      </c>
      <c r="C279" s="2">
        <f>ROW(SmtRes!A471)</f>
        <v>471</v>
      </c>
      <c r="D279" s="2">
        <f>ROW(EtalonRes!A489)</f>
        <v>489</v>
      </c>
      <c r="E279" s="2" t="s">
        <v>363</v>
      </c>
      <c r="F279" s="2" t="s">
        <v>70</v>
      </c>
      <c r="G279" s="2" t="s">
        <v>71</v>
      </c>
      <c r="H279" s="2" t="s">
        <v>20</v>
      </c>
      <c r="I279" s="2">
        <f>ROUND(10.29/100,9)</f>
        <v>0.10290000000000001</v>
      </c>
      <c r="J279" s="2">
        <v>0</v>
      </c>
      <c r="K279" s="2"/>
      <c r="L279" s="2"/>
      <c r="M279" s="2"/>
      <c r="N279" s="2"/>
      <c r="O279" s="2">
        <f t="shared" si="225"/>
        <v>128.11000000000001</v>
      </c>
      <c r="P279" s="2">
        <f t="shared" si="226"/>
        <v>0</v>
      </c>
      <c r="Q279" s="2">
        <f t="shared" si="227"/>
        <v>28.63</v>
      </c>
      <c r="R279" s="2">
        <f t="shared" si="228"/>
        <v>12.36</v>
      </c>
      <c r="S279" s="2">
        <f t="shared" si="229"/>
        <v>99.48</v>
      </c>
      <c r="T279" s="2">
        <f t="shared" si="230"/>
        <v>0</v>
      </c>
      <c r="U279" s="2">
        <f t="shared" si="231"/>
        <v>12.296189849999999</v>
      </c>
      <c r="V279" s="2">
        <f t="shared" si="232"/>
        <v>0.91591290000000003</v>
      </c>
      <c r="W279" s="2">
        <f t="shared" si="233"/>
        <v>0</v>
      </c>
      <c r="X279" s="2">
        <f t="shared" si="234"/>
        <v>110.72</v>
      </c>
      <c r="Y279" s="2">
        <f t="shared" si="235"/>
        <v>67.099999999999994</v>
      </c>
      <c r="Z279" s="2"/>
      <c r="AA279" s="2">
        <v>27703374</v>
      </c>
      <c r="AB279" s="2">
        <f t="shared" si="236"/>
        <v>1244.9670000000001</v>
      </c>
      <c r="AC279" s="2">
        <f>ROUND((ES279),6)</f>
        <v>0</v>
      </c>
      <c r="AD279" s="2">
        <f>ROUND(((((ET279*1.15))-((EU279*1.15)))+AE279),6)</f>
        <v>278.24250000000001</v>
      </c>
      <c r="AE279" s="2">
        <f>ROUND(((EU279*1.15)),6)</f>
        <v>120.1635</v>
      </c>
      <c r="AF279" s="2">
        <f>ROUND(((EV279*1.15)),6)</f>
        <v>966.72450000000003</v>
      </c>
      <c r="AG279" s="2">
        <f t="shared" si="238"/>
        <v>0</v>
      </c>
      <c r="AH279" s="2">
        <f>((EW279*1.15))</f>
        <v>119.49649999999998</v>
      </c>
      <c r="AI279" s="2">
        <f>((EX279*1.15))</f>
        <v>8.9009999999999998</v>
      </c>
      <c r="AJ279" s="2">
        <f t="shared" si="239"/>
        <v>0</v>
      </c>
      <c r="AK279" s="2">
        <v>1082.58</v>
      </c>
      <c r="AL279" s="2">
        <v>0</v>
      </c>
      <c r="AM279" s="2">
        <v>241.95</v>
      </c>
      <c r="AN279" s="2">
        <v>104.49</v>
      </c>
      <c r="AO279" s="2">
        <v>840.63</v>
      </c>
      <c r="AP279" s="2">
        <v>0</v>
      </c>
      <c r="AQ279" s="2">
        <v>103.91</v>
      </c>
      <c r="AR279" s="2">
        <v>7.74</v>
      </c>
      <c r="AS279" s="2">
        <v>0</v>
      </c>
      <c r="AT279" s="2">
        <v>99</v>
      </c>
      <c r="AU279" s="2">
        <v>60</v>
      </c>
      <c r="AV279" s="2">
        <v>1</v>
      </c>
      <c r="AW279" s="2">
        <v>1</v>
      </c>
      <c r="AX279" s="2"/>
      <c r="AY279" s="2"/>
      <c r="AZ279" s="2">
        <v>1</v>
      </c>
      <c r="BA279" s="2">
        <v>1</v>
      </c>
      <c r="BB279" s="2">
        <v>1</v>
      </c>
      <c r="BC279" s="2">
        <v>1</v>
      </c>
      <c r="BD279" s="2" t="s">
        <v>6</v>
      </c>
      <c r="BE279" s="2" t="s">
        <v>6</v>
      </c>
      <c r="BF279" s="2" t="s">
        <v>6</v>
      </c>
      <c r="BG279" s="2" t="s">
        <v>6</v>
      </c>
      <c r="BH279" s="2">
        <v>0</v>
      </c>
      <c r="BI279" s="2">
        <v>1</v>
      </c>
      <c r="BJ279" s="2" t="s">
        <v>72</v>
      </c>
      <c r="BK279" s="2"/>
      <c r="BL279" s="2"/>
      <c r="BM279" s="2">
        <v>46001</v>
      </c>
      <c r="BN279" s="2">
        <v>0</v>
      </c>
      <c r="BO279" s="2" t="s">
        <v>6</v>
      </c>
      <c r="BP279" s="2">
        <v>0</v>
      </c>
      <c r="BQ279" s="2">
        <v>2</v>
      </c>
      <c r="BR279" s="2">
        <v>0</v>
      </c>
      <c r="BS279" s="2">
        <v>1</v>
      </c>
      <c r="BT279" s="2">
        <v>1</v>
      </c>
      <c r="BU279" s="2">
        <v>1</v>
      </c>
      <c r="BV279" s="2">
        <v>1</v>
      </c>
      <c r="BW279" s="2">
        <v>1</v>
      </c>
      <c r="BX279" s="2">
        <v>1</v>
      </c>
      <c r="BY279" s="2" t="s">
        <v>6</v>
      </c>
      <c r="BZ279" s="2">
        <v>110</v>
      </c>
      <c r="CA279" s="2">
        <v>70</v>
      </c>
      <c r="CB279" s="2"/>
      <c r="CC279" s="2"/>
      <c r="CD279" s="2"/>
      <c r="CE279" s="2"/>
      <c r="CF279" s="2">
        <v>0</v>
      </c>
      <c r="CG279" s="2">
        <v>0</v>
      </c>
      <c r="CH279" s="2"/>
      <c r="CI279" s="2"/>
      <c r="CJ279" s="2"/>
      <c r="CK279" s="2"/>
      <c r="CL279" s="2"/>
      <c r="CM279" s="2">
        <v>0</v>
      </c>
      <c r="CN279" s="2" t="s">
        <v>703</v>
      </c>
      <c r="CO279" s="2">
        <v>0</v>
      </c>
      <c r="CP279" s="2">
        <f t="shared" si="240"/>
        <v>128.11000000000001</v>
      </c>
      <c r="CQ279" s="2">
        <f t="shared" si="241"/>
        <v>0</v>
      </c>
      <c r="CR279" s="2">
        <f t="shared" si="242"/>
        <v>278.24250000000001</v>
      </c>
      <c r="CS279" s="2">
        <f t="shared" si="243"/>
        <v>120.1635</v>
      </c>
      <c r="CT279" s="2">
        <f t="shared" si="244"/>
        <v>966.72450000000003</v>
      </c>
      <c r="CU279" s="2">
        <f t="shared" si="245"/>
        <v>0</v>
      </c>
      <c r="CV279" s="2">
        <f t="shared" si="246"/>
        <v>119.49649999999998</v>
      </c>
      <c r="CW279" s="2">
        <f t="shared" si="247"/>
        <v>8.9009999999999998</v>
      </c>
      <c r="CX279" s="2">
        <f t="shared" si="248"/>
        <v>0</v>
      </c>
      <c r="CY279" s="2">
        <f t="shared" si="249"/>
        <v>110.7216</v>
      </c>
      <c r="CZ279" s="2">
        <f t="shared" si="250"/>
        <v>67.103999999999999</v>
      </c>
      <c r="DA279" s="2"/>
      <c r="DB279" s="2"/>
      <c r="DC279" s="2" t="s">
        <v>6</v>
      </c>
      <c r="DD279" s="2" t="s">
        <v>6</v>
      </c>
      <c r="DE279" s="2" t="s">
        <v>22</v>
      </c>
      <c r="DF279" s="2" t="s">
        <v>22</v>
      </c>
      <c r="DG279" s="2" t="s">
        <v>22</v>
      </c>
      <c r="DH279" s="2" t="s">
        <v>6</v>
      </c>
      <c r="DI279" s="2" t="s">
        <v>22</v>
      </c>
      <c r="DJ279" s="2" t="s">
        <v>22</v>
      </c>
      <c r="DK279" s="2" t="s">
        <v>6</v>
      </c>
      <c r="DL279" s="2" t="s">
        <v>6</v>
      </c>
      <c r="DM279" s="2" t="s">
        <v>6</v>
      </c>
      <c r="DN279" s="2">
        <v>0</v>
      </c>
      <c r="DO279" s="2">
        <v>0</v>
      </c>
      <c r="DP279" s="2">
        <v>1</v>
      </c>
      <c r="DQ279" s="2">
        <v>1</v>
      </c>
      <c r="DR279" s="2"/>
      <c r="DS279" s="2"/>
      <c r="DT279" s="2"/>
      <c r="DU279" s="2">
        <v>1005</v>
      </c>
      <c r="DV279" s="2" t="s">
        <v>20</v>
      </c>
      <c r="DW279" s="2" t="s">
        <v>20</v>
      </c>
      <c r="DX279" s="2">
        <v>100</v>
      </c>
      <c r="DY279" s="2"/>
      <c r="DZ279" s="2"/>
      <c r="EA279" s="2"/>
      <c r="EB279" s="2"/>
      <c r="EC279" s="2"/>
      <c r="ED279" s="2"/>
      <c r="EE279" s="2">
        <v>27029091</v>
      </c>
      <c r="EF279" s="2">
        <v>2</v>
      </c>
      <c r="EG279" s="2" t="s">
        <v>16</v>
      </c>
      <c r="EH279" s="2">
        <v>0</v>
      </c>
      <c r="EI279" s="2" t="s">
        <v>6</v>
      </c>
      <c r="EJ279" s="2">
        <v>1</v>
      </c>
      <c r="EK279" s="2">
        <v>46001</v>
      </c>
      <c r="EL279" s="2" t="s">
        <v>73</v>
      </c>
      <c r="EM279" s="2" t="s">
        <v>74</v>
      </c>
      <c r="EN279" s="2"/>
      <c r="EO279" s="2" t="s">
        <v>26</v>
      </c>
      <c r="EP279" s="2"/>
      <c r="EQ279" s="2">
        <v>0</v>
      </c>
      <c r="ER279" s="2">
        <v>1082.58</v>
      </c>
      <c r="ES279" s="2">
        <v>0</v>
      </c>
      <c r="ET279" s="2">
        <v>241.95</v>
      </c>
      <c r="EU279" s="2">
        <v>104.49</v>
      </c>
      <c r="EV279" s="2">
        <v>840.63</v>
      </c>
      <c r="EW279" s="2">
        <v>103.91</v>
      </c>
      <c r="EX279" s="2">
        <v>7.74</v>
      </c>
      <c r="EY279" s="2">
        <v>0</v>
      </c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>
        <v>0</v>
      </c>
      <c r="FR279" s="2">
        <f t="shared" si="251"/>
        <v>0</v>
      </c>
      <c r="FS279" s="2">
        <v>0</v>
      </c>
      <c r="FT279" s="2" t="s">
        <v>49</v>
      </c>
      <c r="FU279" s="2" t="s">
        <v>50</v>
      </c>
      <c r="FV279" s="2"/>
      <c r="FW279" s="2"/>
      <c r="FX279" s="2">
        <v>99</v>
      </c>
      <c r="FY279" s="2">
        <v>59.5</v>
      </c>
      <c r="FZ279" s="2"/>
      <c r="GA279" s="2" t="s">
        <v>6</v>
      </c>
      <c r="GB279" s="2"/>
      <c r="GC279" s="2"/>
      <c r="GD279" s="2">
        <v>0</v>
      </c>
      <c r="GE279" s="2"/>
      <c r="GF279" s="2">
        <v>309229644</v>
      </c>
      <c r="GG279" s="2">
        <v>2</v>
      </c>
      <c r="GH279" s="2">
        <v>1</v>
      </c>
      <c r="GI279" s="2">
        <v>-2</v>
      </c>
      <c r="GJ279" s="2">
        <v>0</v>
      </c>
      <c r="GK279" s="2">
        <f>ROUND(R279*(R12)/100,2)</f>
        <v>0</v>
      </c>
      <c r="GL279" s="2">
        <f t="shared" si="252"/>
        <v>0</v>
      </c>
      <c r="GM279" s="2">
        <f t="shared" si="253"/>
        <v>305.93</v>
      </c>
      <c r="GN279" s="2">
        <f t="shared" si="254"/>
        <v>305.93</v>
      </c>
      <c r="GO279" s="2">
        <f t="shared" si="255"/>
        <v>0</v>
      </c>
      <c r="GP279" s="2">
        <f t="shared" si="256"/>
        <v>0</v>
      </c>
      <c r="GQ279" s="2"/>
      <c r="GR279" s="2">
        <v>0</v>
      </c>
      <c r="GS279" s="2">
        <v>3</v>
      </c>
      <c r="GT279" s="2">
        <v>0</v>
      </c>
      <c r="GU279" s="2" t="s">
        <v>6</v>
      </c>
      <c r="GV279" s="2">
        <f t="shared" si="257"/>
        <v>0</v>
      </c>
      <c r="GW279" s="2">
        <v>1</v>
      </c>
      <c r="GX279" s="2">
        <f t="shared" si="258"/>
        <v>0</v>
      </c>
      <c r="GY279" s="2"/>
      <c r="GZ279" s="2"/>
      <c r="HA279" s="2">
        <v>0</v>
      </c>
      <c r="HB279" s="2">
        <v>0</v>
      </c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  <c r="IG279" s="2"/>
      <c r="IH279" s="2"/>
      <c r="II279" s="2"/>
      <c r="IJ279" s="2"/>
      <c r="IK279" s="2">
        <v>0</v>
      </c>
      <c r="IL279" s="2"/>
      <c r="IM279" s="2"/>
      <c r="IN279" s="2"/>
      <c r="IO279" s="2"/>
      <c r="IP279" s="2"/>
      <c r="IQ279" s="2"/>
      <c r="IR279" s="2"/>
      <c r="IS279" s="2"/>
      <c r="IT279" s="2"/>
      <c r="IU279" s="2"/>
    </row>
    <row r="280" spans="1:255" x14ac:dyDescent="0.2">
      <c r="A280">
        <v>17</v>
      </c>
      <c r="B280">
        <v>1</v>
      </c>
      <c r="C280">
        <f>ROW(SmtRes!A474)</f>
        <v>474</v>
      </c>
      <c r="D280">
        <f>ROW(EtalonRes!A492)</f>
        <v>492</v>
      </c>
      <c r="E280" t="s">
        <v>363</v>
      </c>
      <c r="F280" t="s">
        <v>70</v>
      </c>
      <c r="G280" t="s">
        <v>71</v>
      </c>
      <c r="H280" t="s">
        <v>20</v>
      </c>
      <c r="I280">
        <f>ROUND(10.29/100,9)</f>
        <v>0.10290000000000001</v>
      </c>
      <c r="J280">
        <v>0</v>
      </c>
      <c r="O280">
        <f t="shared" si="225"/>
        <v>128.11000000000001</v>
      </c>
      <c r="P280">
        <f t="shared" si="226"/>
        <v>0</v>
      </c>
      <c r="Q280">
        <f t="shared" si="227"/>
        <v>28.63</v>
      </c>
      <c r="R280">
        <f t="shared" si="228"/>
        <v>12.36</v>
      </c>
      <c r="S280">
        <f t="shared" si="229"/>
        <v>99.48</v>
      </c>
      <c r="T280">
        <f t="shared" si="230"/>
        <v>0</v>
      </c>
      <c r="U280">
        <f t="shared" si="231"/>
        <v>12.296189849999999</v>
      </c>
      <c r="V280">
        <f t="shared" si="232"/>
        <v>0.91591290000000003</v>
      </c>
      <c r="W280">
        <f t="shared" si="233"/>
        <v>0</v>
      </c>
      <c r="X280">
        <f t="shared" si="234"/>
        <v>110.72</v>
      </c>
      <c r="Y280">
        <f t="shared" si="235"/>
        <v>67.099999999999994</v>
      </c>
      <c r="AA280">
        <v>27703388</v>
      </c>
      <c r="AB280">
        <f t="shared" si="236"/>
        <v>1244.9670000000001</v>
      </c>
      <c r="AC280">
        <f>ROUND((ES280),6)</f>
        <v>0</v>
      </c>
      <c r="AD280">
        <f>ROUND(((((ET280*1.15))-((EU280*1.15)))+AE280),6)</f>
        <v>278.24250000000001</v>
      </c>
      <c r="AE280">
        <f>ROUND(((EU280*1.15)),6)</f>
        <v>120.1635</v>
      </c>
      <c r="AF280">
        <f>ROUND(((EV280*1.15)),6)</f>
        <v>966.72450000000003</v>
      </c>
      <c r="AG280">
        <f t="shared" si="238"/>
        <v>0</v>
      </c>
      <c r="AH280">
        <f>((EW280*1.15))</f>
        <v>119.49649999999998</v>
      </c>
      <c r="AI280">
        <f>((EX280*1.15))</f>
        <v>8.9009999999999998</v>
      </c>
      <c r="AJ280">
        <f t="shared" si="239"/>
        <v>0</v>
      </c>
      <c r="AK280">
        <v>1082.58</v>
      </c>
      <c r="AL280">
        <v>0</v>
      </c>
      <c r="AM280">
        <v>241.95</v>
      </c>
      <c r="AN280">
        <v>104.49</v>
      </c>
      <c r="AO280">
        <v>840.63</v>
      </c>
      <c r="AP280">
        <v>0</v>
      </c>
      <c r="AQ280">
        <v>103.91</v>
      </c>
      <c r="AR280">
        <v>7.74</v>
      </c>
      <c r="AS280">
        <v>0</v>
      </c>
      <c r="AT280">
        <v>99</v>
      </c>
      <c r="AU280">
        <v>60</v>
      </c>
      <c r="AV280">
        <v>1</v>
      </c>
      <c r="AW280">
        <v>1</v>
      </c>
      <c r="AZ280">
        <v>1</v>
      </c>
      <c r="BA280">
        <v>1</v>
      </c>
      <c r="BB280">
        <v>1</v>
      </c>
      <c r="BC280">
        <v>1</v>
      </c>
      <c r="BD280" t="s">
        <v>6</v>
      </c>
      <c r="BE280" t="s">
        <v>6</v>
      </c>
      <c r="BF280" t="s">
        <v>6</v>
      </c>
      <c r="BG280" t="s">
        <v>6</v>
      </c>
      <c r="BH280">
        <v>0</v>
      </c>
      <c r="BI280">
        <v>1</v>
      </c>
      <c r="BJ280" t="s">
        <v>72</v>
      </c>
      <c r="BM280">
        <v>46001</v>
      </c>
      <c r="BN280">
        <v>0</v>
      </c>
      <c r="BO280" t="s">
        <v>6</v>
      </c>
      <c r="BP280">
        <v>0</v>
      </c>
      <c r="BQ280">
        <v>2</v>
      </c>
      <c r="BR280">
        <v>0</v>
      </c>
      <c r="BS280">
        <v>1</v>
      </c>
      <c r="BT280">
        <v>1</v>
      </c>
      <c r="BU280">
        <v>1</v>
      </c>
      <c r="BV280">
        <v>1</v>
      </c>
      <c r="BW280">
        <v>1</v>
      </c>
      <c r="BX280">
        <v>1</v>
      </c>
      <c r="BY280" t="s">
        <v>6</v>
      </c>
      <c r="BZ280">
        <v>110</v>
      </c>
      <c r="CA280">
        <v>70</v>
      </c>
      <c r="CF280">
        <v>0</v>
      </c>
      <c r="CG280">
        <v>0</v>
      </c>
      <c r="CM280">
        <v>0</v>
      </c>
      <c r="CN280" t="s">
        <v>703</v>
      </c>
      <c r="CO280">
        <v>0</v>
      </c>
      <c r="CP280">
        <f t="shared" si="240"/>
        <v>128.11000000000001</v>
      </c>
      <c r="CQ280">
        <f t="shared" si="241"/>
        <v>0</v>
      </c>
      <c r="CR280">
        <f t="shared" si="242"/>
        <v>278.24250000000001</v>
      </c>
      <c r="CS280">
        <f t="shared" si="243"/>
        <v>120.1635</v>
      </c>
      <c r="CT280">
        <f t="shared" si="244"/>
        <v>966.72450000000003</v>
      </c>
      <c r="CU280">
        <f t="shared" si="245"/>
        <v>0</v>
      </c>
      <c r="CV280">
        <f t="shared" si="246"/>
        <v>119.49649999999998</v>
      </c>
      <c r="CW280">
        <f t="shared" si="247"/>
        <v>8.9009999999999998</v>
      </c>
      <c r="CX280">
        <f t="shared" si="248"/>
        <v>0</v>
      </c>
      <c r="CY280">
        <f t="shared" si="249"/>
        <v>110.7216</v>
      </c>
      <c r="CZ280">
        <f t="shared" si="250"/>
        <v>67.103999999999999</v>
      </c>
      <c r="DC280" t="s">
        <v>6</v>
      </c>
      <c r="DD280" t="s">
        <v>6</v>
      </c>
      <c r="DE280" t="s">
        <v>22</v>
      </c>
      <c r="DF280" t="s">
        <v>22</v>
      </c>
      <c r="DG280" t="s">
        <v>22</v>
      </c>
      <c r="DH280" t="s">
        <v>6</v>
      </c>
      <c r="DI280" t="s">
        <v>22</v>
      </c>
      <c r="DJ280" t="s">
        <v>22</v>
      </c>
      <c r="DK280" t="s">
        <v>6</v>
      </c>
      <c r="DL280" t="s">
        <v>6</v>
      </c>
      <c r="DM280" t="s">
        <v>6</v>
      </c>
      <c r="DN280">
        <v>0</v>
      </c>
      <c r="DO280">
        <v>0</v>
      </c>
      <c r="DP280">
        <v>1</v>
      </c>
      <c r="DQ280">
        <v>1</v>
      </c>
      <c r="DU280">
        <v>1005</v>
      </c>
      <c r="DV280" t="s">
        <v>20</v>
      </c>
      <c r="DW280" t="s">
        <v>20</v>
      </c>
      <c r="DX280">
        <v>100</v>
      </c>
      <c r="EE280">
        <v>27029091</v>
      </c>
      <c r="EF280">
        <v>2</v>
      </c>
      <c r="EG280" t="s">
        <v>16</v>
      </c>
      <c r="EH280">
        <v>0</v>
      </c>
      <c r="EI280" t="s">
        <v>6</v>
      </c>
      <c r="EJ280">
        <v>1</v>
      </c>
      <c r="EK280">
        <v>46001</v>
      </c>
      <c r="EL280" t="s">
        <v>73</v>
      </c>
      <c r="EM280" t="s">
        <v>74</v>
      </c>
      <c r="EO280" t="s">
        <v>26</v>
      </c>
      <c r="EQ280">
        <v>0</v>
      </c>
      <c r="ER280">
        <v>1082.58</v>
      </c>
      <c r="ES280">
        <v>0</v>
      </c>
      <c r="ET280">
        <v>241.95</v>
      </c>
      <c r="EU280">
        <v>104.49</v>
      </c>
      <c r="EV280">
        <v>840.63</v>
      </c>
      <c r="EW280">
        <v>103.91</v>
      </c>
      <c r="EX280">
        <v>7.74</v>
      </c>
      <c r="EY280">
        <v>0</v>
      </c>
      <c r="FQ280">
        <v>0</v>
      </c>
      <c r="FR280">
        <f t="shared" si="251"/>
        <v>0</v>
      </c>
      <c r="FS280">
        <v>0</v>
      </c>
      <c r="FT280" t="s">
        <v>49</v>
      </c>
      <c r="FU280" t="s">
        <v>50</v>
      </c>
      <c r="FX280">
        <v>99</v>
      </c>
      <c r="FY280">
        <v>59.5</v>
      </c>
      <c r="GA280" t="s">
        <v>6</v>
      </c>
      <c r="GD280">
        <v>0</v>
      </c>
      <c r="GF280">
        <v>309229644</v>
      </c>
      <c r="GG280">
        <v>1</v>
      </c>
      <c r="GH280">
        <v>1</v>
      </c>
      <c r="GI280">
        <v>-2</v>
      </c>
      <c r="GJ280">
        <v>0</v>
      </c>
      <c r="GK280">
        <f>ROUND(R280*(S12)/100,2)</f>
        <v>0</v>
      </c>
      <c r="GL280">
        <f t="shared" si="252"/>
        <v>0</v>
      </c>
      <c r="GM280">
        <f t="shared" si="253"/>
        <v>305.93</v>
      </c>
      <c r="GN280">
        <f t="shared" si="254"/>
        <v>305.93</v>
      </c>
      <c r="GO280">
        <f t="shared" si="255"/>
        <v>0</v>
      </c>
      <c r="GP280">
        <f t="shared" si="256"/>
        <v>0</v>
      </c>
      <c r="GR280">
        <v>0</v>
      </c>
      <c r="GS280">
        <v>3</v>
      </c>
      <c r="GT280">
        <v>0</v>
      </c>
      <c r="GU280" t="s">
        <v>6</v>
      </c>
      <c r="GV280">
        <f t="shared" si="257"/>
        <v>0</v>
      </c>
      <c r="GW280">
        <v>1</v>
      </c>
      <c r="GX280">
        <f t="shared" si="258"/>
        <v>0</v>
      </c>
      <c r="HA280">
        <v>0</v>
      </c>
      <c r="HB280">
        <v>0</v>
      </c>
      <c r="IK280">
        <v>0</v>
      </c>
    </row>
    <row r="281" spans="1:255" x14ac:dyDescent="0.2">
      <c r="A281" s="2">
        <v>17</v>
      </c>
      <c r="B281" s="2">
        <v>1</v>
      </c>
      <c r="C281" s="2">
        <f>ROW(SmtRes!A481)</f>
        <v>481</v>
      </c>
      <c r="D281" s="2">
        <f>ROW(EtalonRes!A501)</f>
        <v>501</v>
      </c>
      <c r="E281" s="2" t="s">
        <v>364</v>
      </c>
      <c r="F281" s="2" t="s">
        <v>76</v>
      </c>
      <c r="G281" s="2" t="s">
        <v>77</v>
      </c>
      <c r="H281" s="2" t="s">
        <v>54</v>
      </c>
      <c r="I281" s="2">
        <f>ROUND(3.43+1.89+1.68+5.46,9)</f>
        <v>12.46</v>
      </c>
      <c r="J281" s="2">
        <v>0</v>
      </c>
      <c r="K281" s="2"/>
      <c r="L281" s="2"/>
      <c r="M281" s="2"/>
      <c r="N281" s="2"/>
      <c r="O281" s="2">
        <f t="shared" si="225"/>
        <v>450.03</v>
      </c>
      <c r="P281" s="2">
        <f t="shared" si="226"/>
        <v>0</v>
      </c>
      <c r="Q281" s="2">
        <f t="shared" si="227"/>
        <v>169.67</v>
      </c>
      <c r="R281" s="2">
        <f t="shared" si="228"/>
        <v>23.2</v>
      </c>
      <c r="S281" s="2">
        <f t="shared" si="229"/>
        <v>280.36</v>
      </c>
      <c r="T281" s="2">
        <f t="shared" si="230"/>
        <v>0</v>
      </c>
      <c r="U281" s="2">
        <f t="shared" si="231"/>
        <v>28.259280000000004</v>
      </c>
      <c r="V281" s="2">
        <f t="shared" si="232"/>
        <v>2.0016990000000003</v>
      </c>
      <c r="W281" s="2">
        <f t="shared" si="233"/>
        <v>0</v>
      </c>
      <c r="X281" s="2">
        <f t="shared" si="234"/>
        <v>245.88</v>
      </c>
      <c r="Y281" s="2">
        <f t="shared" si="235"/>
        <v>218.56</v>
      </c>
      <c r="Z281" s="2"/>
      <c r="AA281" s="2">
        <v>27703374</v>
      </c>
      <c r="AB281" s="2">
        <f t="shared" si="236"/>
        <v>36.117899999999999</v>
      </c>
      <c r="AC281" s="2">
        <f>ROUND(((ES281*0)),6)</f>
        <v>0</v>
      </c>
      <c r="AD281" s="2">
        <f>ROUND((((((ET281*0.7)*1.35))-(((EU281*0.7)*1.35)))+AE281),6)</f>
        <v>13.61745</v>
      </c>
      <c r="AE281" s="2">
        <f>ROUND((((EU281*0.7)*1.35)),6)</f>
        <v>1.86165</v>
      </c>
      <c r="AF281" s="2">
        <f>ROUND((((EV281*0.7)*1.35)),6)</f>
        <v>22.500450000000001</v>
      </c>
      <c r="AG281" s="2">
        <f t="shared" si="238"/>
        <v>0</v>
      </c>
      <c r="AH281" s="2">
        <f>(((EW281*0.7)*1.35))</f>
        <v>2.2680000000000002</v>
      </c>
      <c r="AI281" s="2">
        <f>(((EX281*0.7)*1.35))</f>
        <v>0.16065000000000002</v>
      </c>
      <c r="AJ281" s="2">
        <f t="shared" si="239"/>
        <v>0</v>
      </c>
      <c r="AK281" s="2">
        <v>63.94</v>
      </c>
      <c r="AL281" s="2">
        <v>25.72</v>
      </c>
      <c r="AM281" s="2">
        <v>14.41</v>
      </c>
      <c r="AN281" s="2">
        <v>1.97</v>
      </c>
      <c r="AO281" s="2">
        <v>23.81</v>
      </c>
      <c r="AP281" s="2">
        <v>0</v>
      </c>
      <c r="AQ281" s="2">
        <v>2.4</v>
      </c>
      <c r="AR281" s="2">
        <v>0.17</v>
      </c>
      <c r="AS281" s="2">
        <v>0</v>
      </c>
      <c r="AT281" s="2">
        <v>81</v>
      </c>
      <c r="AU281" s="2">
        <v>72</v>
      </c>
      <c r="AV281" s="2">
        <v>1</v>
      </c>
      <c r="AW281" s="2">
        <v>1</v>
      </c>
      <c r="AX281" s="2"/>
      <c r="AY281" s="2"/>
      <c r="AZ281" s="2">
        <v>1</v>
      </c>
      <c r="BA281" s="2">
        <v>1</v>
      </c>
      <c r="BB281" s="2">
        <v>1</v>
      </c>
      <c r="BC281" s="2">
        <v>1</v>
      </c>
      <c r="BD281" s="2" t="s">
        <v>6</v>
      </c>
      <c r="BE281" s="2" t="s">
        <v>6</v>
      </c>
      <c r="BF281" s="2" t="s">
        <v>6</v>
      </c>
      <c r="BG281" s="2" t="s">
        <v>6</v>
      </c>
      <c r="BH281" s="2">
        <v>0</v>
      </c>
      <c r="BI281" s="2">
        <v>1</v>
      </c>
      <c r="BJ281" s="2" t="s">
        <v>78</v>
      </c>
      <c r="BK281" s="2"/>
      <c r="BL281" s="2"/>
      <c r="BM281" s="2">
        <v>9001</v>
      </c>
      <c r="BN281" s="2">
        <v>0</v>
      </c>
      <c r="BO281" s="2" t="s">
        <v>6</v>
      </c>
      <c r="BP281" s="2">
        <v>0</v>
      </c>
      <c r="BQ281" s="2">
        <v>2</v>
      </c>
      <c r="BR281" s="2">
        <v>0</v>
      </c>
      <c r="BS281" s="2">
        <v>1</v>
      </c>
      <c r="BT281" s="2">
        <v>1</v>
      </c>
      <c r="BU281" s="2">
        <v>1</v>
      </c>
      <c r="BV281" s="2">
        <v>1</v>
      </c>
      <c r="BW281" s="2">
        <v>1</v>
      </c>
      <c r="BX281" s="2">
        <v>1</v>
      </c>
      <c r="BY281" s="2" t="s">
        <v>6</v>
      </c>
      <c r="BZ281" s="2">
        <v>90</v>
      </c>
      <c r="CA281" s="2">
        <v>85</v>
      </c>
      <c r="CB281" s="2"/>
      <c r="CC281" s="2"/>
      <c r="CD281" s="2"/>
      <c r="CE281" s="2"/>
      <c r="CF281" s="2">
        <v>0</v>
      </c>
      <c r="CG281" s="2">
        <v>0</v>
      </c>
      <c r="CH281" s="2"/>
      <c r="CI281" s="2"/>
      <c r="CJ281" s="2"/>
      <c r="CK281" s="2"/>
      <c r="CL281" s="2"/>
      <c r="CM281" s="2">
        <v>0</v>
      </c>
      <c r="CN281" s="2" t="s">
        <v>706</v>
      </c>
      <c r="CO281" s="2">
        <v>0</v>
      </c>
      <c r="CP281" s="2">
        <f t="shared" si="240"/>
        <v>450.03</v>
      </c>
      <c r="CQ281" s="2">
        <f t="shared" si="241"/>
        <v>0</v>
      </c>
      <c r="CR281" s="2">
        <f t="shared" si="242"/>
        <v>13.61745</v>
      </c>
      <c r="CS281" s="2">
        <f t="shared" si="243"/>
        <v>1.86165</v>
      </c>
      <c r="CT281" s="2">
        <f t="shared" si="244"/>
        <v>22.500450000000001</v>
      </c>
      <c r="CU281" s="2">
        <f t="shared" si="245"/>
        <v>0</v>
      </c>
      <c r="CV281" s="2">
        <f t="shared" si="246"/>
        <v>2.2680000000000002</v>
      </c>
      <c r="CW281" s="2">
        <f t="shared" si="247"/>
        <v>0.16065000000000002</v>
      </c>
      <c r="CX281" s="2">
        <f t="shared" si="248"/>
        <v>0</v>
      </c>
      <c r="CY281" s="2">
        <f t="shared" si="249"/>
        <v>245.8836</v>
      </c>
      <c r="CZ281" s="2">
        <f t="shared" si="250"/>
        <v>218.56319999999999</v>
      </c>
      <c r="DA281" s="2"/>
      <c r="DB281" s="2"/>
      <c r="DC281" s="2" t="s">
        <v>6</v>
      </c>
      <c r="DD281" s="2" t="s">
        <v>44</v>
      </c>
      <c r="DE281" s="2" t="s">
        <v>65</v>
      </c>
      <c r="DF281" s="2" t="s">
        <v>65</v>
      </c>
      <c r="DG281" s="2" t="s">
        <v>65</v>
      </c>
      <c r="DH281" s="2" t="s">
        <v>6</v>
      </c>
      <c r="DI281" s="2" t="s">
        <v>65</v>
      </c>
      <c r="DJ281" s="2" t="s">
        <v>65</v>
      </c>
      <c r="DK281" s="2" t="s">
        <v>6</v>
      </c>
      <c r="DL281" s="2" t="s">
        <v>6</v>
      </c>
      <c r="DM281" s="2" t="s">
        <v>6</v>
      </c>
      <c r="DN281" s="2">
        <v>0</v>
      </c>
      <c r="DO281" s="2">
        <v>0</v>
      </c>
      <c r="DP281" s="2">
        <v>1</v>
      </c>
      <c r="DQ281" s="2">
        <v>1</v>
      </c>
      <c r="DR281" s="2"/>
      <c r="DS281" s="2"/>
      <c r="DT281" s="2"/>
      <c r="DU281" s="2">
        <v>1005</v>
      </c>
      <c r="DV281" s="2" t="s">
        <v>54</v>
      </c>
      <c r="DW281" s="2" t="s">
        <v>54</v>
      </c>
      <c r="DX281" s="2">
        <v>1</v>
      </c>
      <c r="DY281" s="2"/>
      <c r="DZ281" s="2"/>
      <c r="EA281" s="2"/>
      <c r="EB281" s="2"/>
      <c r="EC281" s="2"/>
      <c r="ED281" s="2"/>
      <c r="EE281" s="2">
        <v>27029022</v>
      </c>
      <c r="EF281" s="2">
        <v>2</v>
      </c>
      <c r="EG281" s="2" t="s">
        <v>16</v>
      </c>
      <c r="EH281" s="2">
        <v>0</v>
      </c>
      <c r="EI281" s="2" t="s">
        <v>6</v>
      </c>
      <c r="EJ281" s="2">
        <v>1</v>
      </c>
      <c r="EK281" s="2">
        <v>9001</v>
      </c>
      <c r="EL281" s="2" t="s">
        <v>66</v>
      </c>
      <c r="EM281" s="2" t="s">
        <v>67</v>
      </c>
      <c r="EN281" s="2"/>
      <c r="EO281" s="2" t="s">
        <v>68</v>
      </c>
      <c r="EP281" s="2"/>
      <c r="EQ281" s="2">
        <v>0</v>
      </c>
      <c r="ER281" s="2">
        <v>63.94</v>
      </c>
      <c r="ES281" s="2">
        <v>25.72</v>
      </c>
      <c r="ET281" s="2">
        <v>14.41</v>
      </c>
      <c r="EU281" s="2">
        <v>1.97</v>
      </c>
      <c r="EV281" s="2">
        <v>23.81</v>
      </c>
      <c r="EW281" s="2">
        <v>2.4</v>
      </c>
      <c r="EX281" s="2">
        <v>0.17</v>
      </c>
      <c r="EY281" s="2">
        <v>0</v>
      </c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>
        <v>0</v>
      </c>
      <c r="FR281" s="2">
        <f t="shared" si="251"/>
        <v>0</v>
      </c>
      <c r="FS281" s="2">
        <v>0</v>
      </c>
      <c r="FT281" s="2" t="s">
        <v>49</v>
      </c>
      <c r="FU281" s="2" t="s">
        <v>50</v>
      </c>
      <c r="FV281" s="2"/>
      <c r="FW281" s="2"/>
      <c r="FX281" s="2">
        <v>81</v>
      </c>
      <c r="FY281" s="2">
        <v>72.25</v>
      </c>
      <c r="FZ281" s="2"/>
      <c r="GA281" s="2" t="s">
        <v>6</v>
      </c>
      <c r="GB281" s="2"/>
      <c r="GC281" s="2"/>
      <c r="GD281" s="2">
        <v>0</v>
      </c>
      <c r="GE281" s="2"/>
      <c r="GF281" s="2">
        <v>574798821</v>
      </c>
      <c r="GG281" s="2">
        <v>2</v>
      </c>
      <c r="GH281" s="2">
        <v>1</v>
      </c>
      <c r="GI281" s="2">
        <v>-2</v>
      </c>
      <c r="GJ281" s="2">
        <v>0</v>
      </c>
      <c r="GK281" s="2">
        <f>ROUND(R281*(R12)/100,2)</f>
        <v>0</v>
      </c>
      <c r="GL281" s="2">
        <f t="shared" si="252"/>
        <v>0</v>
      </c>
      <c r="GM281" s="2">
        <f t="shared" si="253"/>
        <v>914.47</v>
      </c>
      <c r="GN281" s="2">
        <f t="shared" si="254"/>
        <v>914.47</v>
      </c>
      <c r="GO281" s="2">
        <f t="shared" si="255"/>
        <v>0</v>
      </c>
      <c r="GP281" s="2">
        <f t="shared" si="256"/>
        <v>0</v>
      </c>
      <c r="GQ281" s="2"/>
      <c r="GR281" s="2">
        <v>0</v>
      </c>
      <c r="GS281" s="2">
        <v>3</v>
      </c>
      <c r="GT281" s="2">
        <v>0</v>
      </c>
      <c r="GU281" s="2" t="s">
        <v>6</v>
      </c>
      <c r="GV281" s="2">
        <f t="shared" si="257"/>
        <v>0</v>
      </c>
      <c r="GW281" s="2">
        <v>1</v>
      </c>
      <c r="GX281" s="2">
        <f t="shared" si="258"/>
        <v>0</v>
      </c>
      <c r="GY281" s="2"/>
      <c r="GZ281" s="2"/>
      <c r="HA281" s="2">
        <v>0</v>
      </c>
      <c r="HB281" s="2">
        <v>0</v>
      </c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>
        <v>0</v>
      </c>
      <c r="IL281" s="2"/>
      <c r="IM281" s="2"/>
      <c r="IN281" s="2"/>
      <c r="IO281" s="2"/>
      <c r="IP281" s="2"/>
      <c r="IQ281" s="2"/>
      <c r="IR281" s="2"/>
      <c r="IS281" s="2"/>
      <c r="IT281" s="2"/>
      <c r="IU281" s="2"/>
    </row>
    <row r="282" spans="1:255" x14ac:dyDescent="0.2">
      <c r="A282">
        <v>17</v>
      </c>
      <c r="B282">
        <v>1</v>
      </c>
      <c r="C282">
        <f>ROW(SmtRes!A488)</f>
        <v>488</v>
      </c>
      <c r="D282">
        <f>ROW(EtalonRes!A510)</f>
        <v>510</v>
      </c>
      <c r="E282" t="s">
        <v>364</v>
      </c>
      <c r="F282" t="s">
        <v>76</v>
      </c>
      <c r="G282" t="s">
        <v>77</v>
      </c>
      <c r="H282" t="s">
        <v>54</v>
      </c>
      <c r="I282">
        <f>ROUND(3.43+1.89+1.68+5.46,9)</f>
        <v>12.46</v>
      </c>
      <c r="J282">
        <v>0</v>
      </c>
      <c r="O282">
        <f t="shared" si="225"/>
        <v>450.03</v>
      </c>
      <c r="P282">
        <f t="shared" si="226"/>
        <v>0</v>
      </c>
      <c r="Q282">
        <f t="shared" si="227"/>
        <v>169.67</v>
      </c>
      <c r="R282">
        <f t="shared" si="228"/>
        <v>23.2</v>
      </c>
      <c r="S282">
        <f t="shared" si="229"/>
        <v>280.36</v>
      </c>
      <c r="T282">
        <f t="shared" si="230"/>
        <v>0</v>
      </c>
      <c r="U282">
        <f t="shared" si="231"/>
        <v>28.259280000000004</v>
      </c>
      <c r="V282">
        <f t="shared" si="232"/>
        <v>2.0016990000000003</v>
      </c>
      <c r="W282">
        <f t="shared" si="233"/>
        <v>0</v>
      </c>
      <c r="X282">
        <f t="shared" si="234"/>
        <v>245.88</v>
      </c>
      <c r="Y282">
        <f t="shared" si="235"/>
        <v>218.56</v>
      </c>
      <c r="AA282">
        <v>27703388</v>
      </c>
      <c r="AB282">
        <f t="shared" si="236"/>
        <v>36.117899999999999</v>
      </c>
      <c r="AC282">
        <f>ROUND(((ES282*0)),6)</f>
        <v>0</v>
      </c>
      <c r="AD282">
        <f>ROUND((((((ET282*0.7)*1.35))-(((EU282*0.7)*1.35)))+AE282),6)</f>
        <v>13.61745</v>
      </c>
      <c r="AE282">
        <f>ROUND((((EU282*0.7)*1.35)),6)</f>
        <v>1.86165</v>
      </c>
      <c r="AF282">
        <f>ROUND((((EV282*0.7)*1.35)),6)</f>
        <v>22.500450000000001</v>
      </c>
      <c r="AG282">
        <f t="shared" si="238"/>
        <v>0</v>
      </c>
      <c r="AH282">
        <f>(((EW282*0.7)*1.35))</f>
        <v>2.2680000000000002</v>
      </c>
      <c r="AI282">
        <f>(((EX282*0.7)*1.35))</f>
        <v>0.16065000000000002</v>
      </c>
      <c r="AJ282">
        <f t="shared" si="239"/>
        <v>0</v>
      </c>
      <c r="AK282">
        <v>63.94</v>
      </c>
      <c r="AL282">
        <v>25.72</v>
      </c>
      <c r="AM282">
        <v>14.41</v>
      </c>
      <c r="AN282">
        <v>1.97</v>
      </c>
      <c r="AO282">
        <v>23.81</v>
      </c>
      <c r="AP282">
        <v>0</v>
      </c>
      <c r="AQ282">
        <v>2.4</v>
      </c>
      <c r="AR282">
        <v>0.17</v>
      </c>
      <c r="AS282">
        <v>0</v>
      </c>
      <c r="AT282">
        <v>81</v>
      </c>
      <c r="AU282">
        <v>72</v>
      </c>
      <c r="AV282">
        <v>1</v>
      </c>
      <c r="AW282">
        <v>1</v>
      </c>
      <c r="AZ282">
        <v>1</v>
      </c>
      <c r="BA282">
        <v>1</v>
      </c>
      <c r="BB282">
        <v>1</v>
      </c>
      <c r="BC282">
        <v>1</v>
      </c>
      <c r="BD282" t="s">
        <v>6</v>
      </c>
      <c r="BE282" t="s">
        <v>6</v>
      </c>
      <c r="BF282" t="s">
        <v>6</v>
      </c>
      <c r="BG282" t="s">
        <v>6</v>
      </c>
      <c r="BH282">
        <v>0</v>
      </c>
      <c r="BI282">
        <v>1</v>
      </c>
      <c r="BJ282" t="s">
        <v>78</v>
      </c>
      <c r="BM282">
        <v>9001</v>
      </c>
      <c r="BN282">
        <v>0</v>
      </c>
      <c r="BO282" t="s">
        <v>6</v>
      </c>
      <c r="BP282">
        <v>0</v>
      </c>
      <c r="BQ282">
        <v>2</v>
      </c>
      <c r="BR282">
        <v>0</v>
      </c>
      <c r="BS282">
        <v>1</v>
      </c>
      <c r="BT282">
        <v>1</v>
      </c>
      <c r="BU282">
        <v>1</v>
      </c>
      <c r="BV282">
        <v>1</v>
      </c>
      <c r="BW282">
        <v>1</v>
      </c>
      <c r="BX282">
        <v>1</v>
      </c>
      <c r="BY282" t="s">
        <v>6</v>
      </c>
      <c r="BZ282">
        <v>90</v>
      </c>
      <c r="CA282">
        <v>85</v>
      </c>
      <c r="CF282">
        <v>0</v>
      </c>
      <c r="CG282">
        <v>0</v>
      </c>
      <c r="CM282">
        <v>0</v>
      </c>
      <c r="CN282" t="s">
        <v>706</v>
      </c>
      <c r="CO282">
        <v>0</v>
      </c>
      <c r="CP282">
        <f t="shared" si="240"/>
        <v>450.03</v>
      </c>
      <c r="CQ282">
        <f t="shared" si="241"/>
        <v>0</v>
      </c>
      <c r="CR282">
        <f t="shared" si="242"/>
        <v>13.61745</v>
      </c>
      <c r="CS282">
        <f t="shared" si="243"/>
        <v>1.86165</v>
      </c>
      <c r="CT282">
        <f t="shared" si="244"/>
        <v>22.500450000000001</v>
      </c>
      <c r="CU282">
        <f t="shared" si="245"/>
        <v>0</v>
      </c>
      <c r="CV282">
        <f t="shared" si="246"/>
        <v>2.2680000000000002</v>
      </c>
      <c r="CW282">
        <f t="shared" si="247"/>
        <v>0.16065000000000002</v>
      </c>
      <c r="CX282">
        <f t="shared" si="248"/>
        <v>0</v>
      </c>
      <c r="CY282">
        <f t="shared" si="249"/>
        <v>245.8836</v>
      </c>
      <c r="CZ282">
        <f t="shared" si="250"/>
        <v>218.56319999999999</v>
      </c>
      <c r="DC282" t="s">
        <v>6</v>
      </c>
      <c r="DD282" t="s">
        <v>44</v>
      </c>
      <c r="DE282" t="s">
        <v>65</v>
      </c>
      <c r="DF282" t="s">
        <v>65</v>
      </c>
      <c r="DG282" t="s">
        <v>65</v>
      </c>
      <c r="DH282" t="s">
        <v>6</v>
      </c>
      <c r="DI282" t="s">
        <v>65</v>
      </c>
      <c r="DJ282" t="s">
        <v>65</v>
      </c>
      <c r="DK282" t="s">
        <v>6</v>
      </c>
      <c r="DL282" t="s">
        <v>6</v>
      </c>
      <c r="DM282" t="s">
        <v>6</v>
      </c>
      <c r="DN282">
        <v>0</v>
      </c>
      <c r="DO282">
        <v>0</v>
      </c>
      <c r="DP282">
        <v>1</v>
      </c>
      <c r="DQ282">
        <v>1</v>
      </c>
      <c r="DU282">
        <v>1005</v>
      </c>
      <c r="DV282" t="s">
        <v>54</v>
      </c>
      <c r="DW282" t="s">
        <v>54</v>
      </c>
      <c r="DX282">
        <v>1</v>
      </c>
      <c r="EE282">
        <v>27029022</v>
      </c>
      <c r="EF282">
        <v>2</v>
      </c>
      <c r="EG282" t="s">
        <v>16</v>
      </c>
      <c r="EH282">
        <v>0</v>
      </c>
      <c r="EI282" t="s">
        <v>6</v>
      </c>
      <c r="EJ282">
        <v>1</v>
      </c>
      <c r="EK282">
        <v>9001</v>
      </c>
      <c r="EL282" t="s">
        <v>66</v>
      </c>
      <c r="EM282" t="s">
        <v>67</v>
      </c>
      <c r="EO282" t="s">
        <v>68</v>
      </c>
      <c r="EQ282">
        <v>0</v>
      </c>
      <c r="ER282">
        <v>63.94</v>
      </c>
      <c r="ES282">
        <v>25.72</v>
      </c>
      <c r="ET282">
        <v>14.41</v>
      </c>
      <c r="EU282">
        <v>1.97</v>
      </c>
      <c r="EV282">
        <v>23.81</v>
      </c>
      <c r="EW282">
        <v>2.4</v>
      </c>
      <c r="EX282">
        <v>0.17</v>
      </c>
      <c r="EY282">
        <v>0</v>
      </c>
      <c r="FQ282">
        <v>0</v>
      </c>
      <c r="FR282">
        <f t="shared" si="251"/>
        <v>0</v>
      </c>
      <c r="FS282">
        <v>0</v>
      </c>
      <c r="FT282" t="s">
        <v>49</v>
      </c>
      <c r="FU282" t="s">
        <v>50</v>
      </c>
      <c r="FX282">
        <v>81</v>
      </c>
      <c r="FY282">
        <v>72.25</v>
      </c>
      <c r="GA282" t="s">
        <v>6</v>
      </c>
      <c r="GD282">
        <v>0</v>
      </c>
      <c r="GF282">
        <v>574798821</v>
      </c>
      <c r="GG282">
        <v>1</v>
      </c>
      <c r="GH282">
        <v>1</v>
      </c>
      <c r="GI282">
        <v>-2</v>
      </c>
      <c r="GJ282">
        <v>0</v>
      </c>
      <c r="GK282">
        <f>ROUND(R282*(S12)/100,2)</f>
        <v>0</v>
      </c>
      <c r="GL282">
        <f t="shared" si="252"/>
        <v>0</v>
      </c>
      <c r="GM282">
        <f t="shared" si="253"/>
        <v>914.47</v>
      </c>
      <c r="GN282">
        <f t="shared" si="254"/>
        <v>914.47</v>
      </c>
      <c r="GO282">
        <f t="shared" si="255"/>
        <v>0</v>
      </c>
      <c r="GP282">
        <f t="shared" si="256"/>
        <v>0</v>
      </c>
      <c r="GR282">
        <v>0</v>
      </c>
      <c r="GS282">
        <v>3</v>
      </c>
      <c r="GT282">
        <v>0</v>
      </c>
      <c r="GU282" t="s">
        <v>6</v>
      </c>
      <c r="GV282">
        <f t="shared" si="257"/>
        <v>0</v>
      </c>
      <c r="GW282">
        <v>1</v>
      </c>
      <c r="GX282">
        <f t="shared" si="258"/>
        <v>0</v>
      </c>
      <c r="HA282">
        <v>0</v>
      </c>
      <c r="HB282">
        <v>0</v>
      </c>
      <c r="IK282">
        <v>0</v>
      </c>
    </row>
    <row r="283" spans="1:255" x14ac:dyDescent="0.2">
      <c r="A283" s="2">
        <v>17</v>
      </c>
      <c r="B283" s="2">
        <v>1</v>
      </c>
      <c r="C283" s="2">
        <f>ROW(SmtRes!A489)</f>
        <v>489</v>
      </c>
      <c r="D283" s="2">
        <f>ROW(EtalonRes!A511)</f>
        <v>511</v>
      </c>
      <c r="E283" s="2" t="s">
        <v>365</v>
      </c>
      <c r="F283" s="2" t="s">
        <v>80</v>
      </c>
      <c r="G283" s="2" t="s">
        <v>81</v>
      </c>
      <c r="H283" s="2" t="s">
        <v>20</v>
      </c>
      <c r="I283" s="2">
        <f>ROUND(4.536/100,9)</f>
        <v>4.5359999999999998E-2</v>
      </c>
      <c r="J283" s="2">
        <v>0</v>
      </c>
      <c r="K283" s="2"/>
      <c r="L283" s="2"/>
      <c r="M283" s="2"/>
      <c r="N283" s="2"/>
      <c r="O283" s="2">
        <f t="shared" si="225"/>
        <v>9.2899999999999991</v>
      </c>
      <c r="P283" s="2">
        <f t="shared" si="226"/>
        <v>0</v>
      </c>
      <c r="Q283" s="2">
        <f t="shared" si="227"/>
        <v>0</v>
      </c>
      <c r="R283" s="2">
        <f t="shared" si="228"/>
        <v>0</v>
      </c>
      <c r="S283" s="2">
        <f t="shared" si="229"/>
        <v>9.2899999999999991</v>
      </c>
      <c r="T283" s="2">
        <f t="shared" si="230"/>
        <v>0</v>
      </c>
      <c r="U283" s="2">
        <f t="shared" si="231"/>
        <v>1.1903824799999998</v>
      </c>
      <c r="V283" s="2">
        <f t="shared" si="232"/>
        <v>0</v>
      </c>
      <c r="W283" s="2">
        <f t="shared" si="233"/>
        <v>0</v>
      </c>
      <c r="X283" s="2">
        <f t="shared" si="234"/>
        <v>9.1999999999999993</v>
      </c>
      <c r="Y283" s="2">
        <f t="shared" si="235"/>
        <v>5.57</v>
      </c>
      <c r="Z283" s="2"/>
      <c r="AA283" s="2">
        <v>27703374</v>
      </c>
      <c r="AB283" s="2">
        <f t="shared" si="236"/>
        <v>204.7</v>
      </c>
      <c r="AC283" s="2">
        <f t="shared" ref="AC283:AC314" si="259">ROUND((ES283),6)</f>
        <v>0</v>
      </c>
      <c r="AD283" s="2">
        <f>ROUND(((((ET283*1.15))-((EU283*1.15)))+AE283),6)</f>
        <v>0</v>
      </c>
      <c r="AE283" s="2">
        <f>ROUND(((EU283*1.15)),6)</f>
        <v>0</v>
      </c>
      <c r="AF283" s="2">
        <f>ROUND(((EV283*1.15)),6)</f>
        <v>204.7</v>
      </c>
      <c r="AG283" s="2">
        <f t="shared" si="238"/>
        <v>0</v>
      </c>
      <c r="AH283" s="2">
        <f>((EW283*1.15))</f>
        <v>26.242999999999999</v>
      </c>
      <c r="AI283" s="2">
        <f>((EX283*1.15))</f>
        <v>0</v>
      </c>
      <c r="AJ283" s="2">
        <f t="shared" si="239"/>
        <v>0</v>
      </c>
      <c r="AK283" s="2">
        <v>178</v>
      </c>
      <c r="AL283" s="2">
        <v>0</v>
      </c>
      <c r="AM283" s="2">
        <v>0</v>
      </c>
      <c r="AN283" s="2">
        <v>0</v>
      </c>
      <c r="AO283" s="2">
        <v>178</v>
      </c>
      <c r="AP283" s="2">
        <v>0</v>
      </c>
      <c r="AQ283" s="2">
        <v>22.82</v>
      </c>
      <c r="AR283" s="2">
        <v>0</v>
      </c>
      <c r="AS283" s="2">
        <v>0</v>
      </c>
      <c r="AT283" s="2">
        <v>99</v>
      </c>
      <c r="AU283" s="2">
        <v>60</v>
      </c>
      <c r="AV283" s="2">
        <v>1</v>
      </c>
      <c r="AW283" s="2">
        <v>1</v>
      </c>
      <c r="AX283" s="2"/>
      <c r="AY283" s="2"/>
      <c r="AZ283" s="2">
        <v>1</v>
      </c>
      <c r="BA283" s="2">
        <v>1</v>
      </c>
      <c r="BB283" s="2">
        <v>1</v>
      </c>
      <c r="BC283" s="2">
        <v>1</v>
      </c>
      <c r="BD283" s="2" t="s">
        <v>6</v>
      </c>
      <c r="BE283" s="2" t="s">
        <v>6</v>
      </c>
      <c r="BF283" s="2" t="s">
        <v>6</v>
      </c>
      <c r="BG283" s="2" t="s">
        <v>6</v>
      </c>
      <c r="BH283" s="2">
        <v>0</v>
      </c>
      <c r="BI283" s="2">
        <v>1</v>
      </c>
      <c r="BJ283" s="2" t="s">
        <v>82</v>
      </c>
      <c r="BK283" s="2"/>
      <c r="BL283" s="2"/>
      <c r="BM283" s="2">
        <v>46001</v>
      </c>
      <c r="BN283" s="2">
        <v>0</v>
      </c>
      <c r="BO283" s="2" t="s">
        <v>6</v>
      </c>
      <c r="BP283" s="2">
        <v>0</v>
      </c>
      <c r="BQ283" s="2">
        <v>2</v>
      </c>
      <c r="BR283" s="2">
        <v>0</v>
      </c>
      <c r="BS283" s="2">
        <v>1</v>
      </c>
      <c r="BT283" s="2">
        <v>1</v>
      </c>
      <c r="BU283" s="2">
        <v>1</v>
      </c>
      <c r="BV283" s="2">
        <v>1</v>
      </c>
      <c r="BW283" s="2">
        <v>1</v>
      </c>
      <c r="BX283" s="2">
        <v>1</v>
      </c>
      <c r="BY283" s="2" t="s">
        <v>6</v>
      </c>
      <c r="BZ283" s="2">
        <v>110</v>
      </c>
      <c r="CA283" s="2">
        <v>70</v>
      </c>
      <c r="CB283" s="2"/>
      <c r="CC283" s="2"/>
      <c r="CD283" s="2"/>
      <c r="CE283" s="2"/>
      <c r="CF283" s="2">
        <v>0</v>
      </c>
      <c r="CG283" s="2">
        <v>0</v>
      </c>
      <c r="CH283" s="2"/>
      <c r="CI283" s="2"/>
      <c r="CJ283" s="2"/>
      <c r="CK283" s="2"/>
      <c r="CL283" s="2"/>
      <c r="CM283" s="2">
        <v>0</v>
      </c>
      <c r="CN283" s="2" t="s">
        <v>703</v>
      </c>
      <c r="CO283" s="2">
        <v>0</v>
      </c>
      <c r="CP283" s="2">
        <f t="shared" si="240"/>
        <v>9.2899999999999991</v>
      </c>
      <c r="CQ283" s="2">
        <f t="shared" si="241"/>
        <v>0</v>
      </c>
      <c r="CR283" s="2">
        <f t="shared" si="242"/>
        <v>0</v>
      </c>
      <c r="CS283" s="2">
        <f t="shared" si="243"/>
        <v>0</v>
      </c>
      <c r="CT283" s="2">
        <f t="shared" si="244"/>
        <v>204.7</v>
      </c>
      <c r="CU283" s="2">
        <f t="shared" si="245"/>
        <v>0</v>
      </c>
      <c r="CV283" s="2">
        <f t="shared" si="246"/>
        <v>26.242999999999999</v>
      </c>
      <c r="CW283" s="2">
        <f t="shared" si="247"/>
        <v>0</v>
      </c>
      <c r="CX283" s="2">
        <f t="shared" si="248"/>
        <v>0</v>
      </c>
      <c r="CY283" s="2">
        <f t="shared" si="249"/>
        <v>9.1970999999999989</v>
      </c>
      <c r="CZ283" s="2">
        <f t="shared" si="250"/>
        <v>5.5739999999999998</v>
      </c>
      <c r="DA283" s="2"/>
      <c r="DB283" s="2"/>
      <c r="DC283" s="2" t="s">
        <v>6</v>
      </c>
      <c r="DD283" s="2" t="s">
        <v>6</v>
      </c>
      <c r="DE283" s="2" t="s">
        <v>22</v>
      </c>
      <c r="DF283" s="2" t="s">
        <v>22</v>
      </c>
      <c r="DG283" s="2" t="s">
        <v>22</v>
      </c>
      <c r="DH283" s="2" t="s">
        <v>6</v>
      </c>
      <c r="DI283" s="2" t="s">
        <v>22</v>
      </c>
      <c r="DJ283" s="2" t="s">
        <v>22</v>
      </c>
      <c r="DK283" s="2" t="s">
        <v>6</v>
      </c>
      <c r="DL283" s="2" t="s">
        <v>6</v>
      </c>
      <c r="DM283" s="2" t="s">
        <v>6</v>
      </c>
      <c r="DN283" s="2">
        <v>0</v>
      </c>
      <c r="DO283" s="2">
        <v>0</v>
      </c>
      <c r="DP283" s="2">
        <v>1</v>
      </c>
      <c r="DQ283" s="2">
        <v>1</v>
      </c>
      <c r="DR283" s="2"/>
      <c r="DS283" s="2"/>
      <c r="DT283" s="2"/>
      <c r="DU283" s="2">
        <v>1005</v>
      </c>
      <c r="DV283" s="2" t="s">
        <v>20</v>
      </c>
      <c r="DW283" s="2" t="s">
        <v>20</v>
      </c>
      <c r="DX283" s="2">
        <v>100</v>
      </c>
      <c r="DY283" s="2"/>
      <c r="DZ283" s="2"/>
      <c r="EA283" s="2"/>
      <c r="EB283" s="2"/>
      <c r="EC283" s="2"/>
      <c r="ED283" s="2"/>
      <c r="EE283" s="2">
        <v>27029091</v>
      </c>
      <c r="EF283" s="2">
        <v>2</v>
      </c>
      <c r="EG283" s="2" t="s">
        <v>16</v>
      </c>
      <c r="EH283" s="2">
        <v>0</v>
      </c>
      <c r="EI283" s="2" t="s">
        <v>6</v>
      </c>
      <c r="EJ283" s="2">
        <v>1</v>
      </c>
      <c r="EK283" s="2">
        <v>46001</v>
      </c>
      <c r="EL283" s="2" t="s">
        <v>73</v>
      </c>
      <c r="EM283" s="2" t="s">
        <v>74</v>
      </c>
      <c r="EN283" s="2"/>
      <c r="EO283" s="2" t="s">
        <v>26</v>
      </c>
      <c r="EP283" s="2"/>
      <c r="EQ283" s="2">
        <v>0</v>
      </c>
      <c r="ER283" s="2">
        <v>178</v>
      </c>
      <c r="ES283" s="2">
        <v>0</v>
      </c>
      <c r="ET283" s="2">
        <v>0</v>
      </c>
      <c r="EU283" s="2">
        <v>0</v>
      </c>
      <c r="EV283" s="2">
        <v>178</v>
      </c>
      <c r="EW283" s="2">
        <v>22.82</v>
      </c>
      <c r="EX283" s="2">
        <v>0</v>
      </c>
      <c r="EY283" s="2">
        <v>0</v>
      </c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>
        <v>0</v>
      </c>
      <c r="FR283" s="2">
        <f t="shared" si="251"/>
        <v>0</v>
      </c>
      <c r="FS283" s="2">
        <v>0</v>
      </c>
      <c r="FT283" s="2" t="s">
        <v>49</v>
      </c>
      <c r="FU283" s="2" t="s">
        <v>50</v>
      </c>
      <c r="FV283" s="2"/>
      <c r="FW283" s="2"/>
      <c r="FX283" s="2">
        <v>99</v>
      </c>
      <c r="FY283" s="2">
        <v>59.5</v>
      </c>
      <c r="FZ283" s="2"/>
      <c r="GA283" s="2" t="s">
        <v>6</v>
      </c>
      <c r="GB283" s="2"/>
      <c r="GC283" s="2"/>
      <c r="GD283" s="2">
        <v>0</v>
      </c>
      <c r="GE283" s="2"/>
      <c r="GF283" s="2">
        <v>1716417608</v>
      </c>
      <c r="GG283" s="2">
        <v>2</v>
      </c>
      <c r="GH283" s="2">
        <v>1</v>
      </c>
      <c r="GI283" s="2">
        <v>-2</v>
      </c>
      <c r="GJ283" s="2">
        <v>0</v>
      </c>
      <c r="GK283" s="2">
        <f>ROUND(R283*(R12)/100,2)</f>
        <v>0</v>
      </c>
      <c r="GL283" s="2">
        <f t="shared" si="252"/>
        <v>0</v>
      </c>
      <c r="GM283" s="2">
        <f t="shared" si="253"/>
        <v>24.06</v>
      </c>
      <c r="GN283" s="2">
        <f t="shared" si="254"/>
        <v>24.06</v>
      </c>
      <c r="GO283" s="2">
        <f t="shared" si="255"/>
        <v>0</v>
      </c>
      <c r="GP283" s="2">
        <f t="shared" si="256"/>
        <v>0</v>
      </c>
      <c r="GQ283" s="2"/>
      <c r="GR283" s="2">
        <v>0</v>
      </c>
      <c r="GS283" s="2">
        <v>3</v>
      </c>
      <c r="GT283" s="2">
        <v>0</v>
      </c>
      <c r="GU283" s="2" t="s">
        <v>6</v>
      </c>
      <c r="GV283" s="2">
        <f t="shared" si="257"/>
        <v>0</v>
      </c>
      <c r="GW283" s="2">
        <v>1</v>
      </c>
      <c r="GX283" s="2">
        <f t="shared" si="258"/>
        <v>0</v>
      </c>
      <c r="GY283" s="2"/>
      <c r="GZ283" s="2"/>
      <c r="HA283" s="2">
        <v>0</v>
      </c>
      <c r="HB283" s="2">
        <v>0</v>
      </c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  <c r="IG283" s="2"/>
      <c r="IH283" s="2"/>
      <c r="II283" s="2"/>
      <c r="IJ283" s="2"/>
      <c r="IK283" s="2">
        <v>0</v>
      </c>
      <c r="IL283" s="2"/>
      <c r="IM283" s="2"/>
      <c r="IN283" s="2"/>
      <c r="IO283" s="2"/>
      <c r="IP283" s="2"/>
      <c r="IQ283" s="2"/>
      <c r="IR283" s="2"/>
      <c r="IS283" s="2"/>
      <c r="IT283" s="2"/>
      <c r="IU283" s="2"/>
    </row>
    <row r="284" spans="1:255" x14ac:dyDescent="0.2">
      <c r="A284">
        <v>17</v>
      </c>
      <c r="B284">
        <v>1</v>
      </c>
      <c r="C284">
        <f>ROW(SmtRes!A490)</f>
        <v>490</v>
      </c>
      <c r="D284">
        <f>ROW(EtalonRes!A512)</f>
        <v>512</v>
      </c>
      <c r="E284" t="s">
        <v>365</v>
      </c>
      <c r="F284" t="s">
        <v>80</v>
      </c>
      <c r="G284" t="s">
        <v>81</v>
      </c>
      <c r="H284" t="s">
        <v>20</v>
      </c>
      <c r="I284">
        <f>ROUND(4.536/100,9)</f>
        <v>4.5359999999999998E-2</v>
      </c>
      <c r="J284">
        <v>0</v>
      </c>
      <c r="O284">
        <f t="shared" si="225"/>
        <v>9.2899999999999991</v>
      </c>
      <c r="P284">
        <f t="shared" si="226"/>
        <v>0</v>
      </c>
      <c r="Q284">
        <f t="shared" si="227"/>
        <v>0</v>
      </c>
      <c r="R284">
        <f t="shared" si="228"/>
        <v>0</v>
      </c>
      <c r="S284">
        <f t="shared" si="229"/>
        <v>9.2899999999999991</v>
      </c>
      <c r="T284">
        <f t="shared" si="230"/>
        <v>0</v>
      </c>
      <c r="U284">
        <f t="shared" si="231"/>
        <v>1.1903824799999998</v>
      </c>
      <c r="V284">
        <f t="shared" si="232"/>
        <v>0</v>
      </c>
      <c r="W284">
        <f t="shared" si="233"/>
        <v>0</v>
      </c>
      <c r="X284">
        <f t="shared" si="234"/>
        <v>9.1999999999999993</v>
      </c>
      <c r="Y284">
        <f t="shared" si="235"/>
        <v>5.57</v>
      </c>
      <c r="AA284">
        <v>27703388</v>
      </c>
      <c r="AB284">
        <f t="shared" si="236"/>
        <v>204.7</v>
      </c>
      <c r="AC284">
        <f t="shared" si="259"/>
        <v>0</v>
      </c>
      <c r="AD284">
        <f>ROUND(((((ET284*1.15))-((EU284*1.15)))+AE284),6)</f>
        <v>0</v>
      </c>
      <c r="AE284">
        <f>ROUND(((EU284*1.15)),6)</f>
        <v>0</v>
      </c>
      <c r="AF284">
        <f>ROUND(((EV284*1.15)),6)</f>
        <v>204.7</v>
      </c>
      <c r="AG284">
        <f t="shared" si="238"/>
        <v>0</v>
      </c>
      <c r="AH284">
        <f>((EW284*1.15))</f>
        <v>26.242999999999999</v>
      </c>
      <c r="AI284">
        <f>((EX284*1.15))</f>
        <v>0</v>
      </c>
      <c r="AJ284">
        <f t="shared" si="239"/>
        <v>0</v>
      </c>
      <c r="AK284">
        <v>178</v>
      </c>
      <c r="AL284">
        <v>0</v>
      </c>
      <c r="AM284">
        <v>0</v>
      </c>
      <c r="AN284">
        <v>0</v>
      </c>
      <c r="AO284">
        <v>178</v>
      </c>
      <c r="AP284">
        <v>0</v>
      </c>
      <c r="AQ284">
        <v>22.82</v>
      </c>
      <c r="AR284">
        <v>0</v>
      </c>
      <c r="AS284">
        <v>0</v>
      </c>
      <c r="AT284">
        <v>99</v>
      </c>
      <c r="AU284">
        <v>60</v>
      </c>
      <c r="AV284">
        <v>1</v>
      </c>
      <c r="AW284">
        <v>1</v>
      </c>
      <c r="AZ284">
        <v>1</v>
      </c>
      <c r="BA284">
        <v>1</v>
      </c>
      <c r="BB284">
        <v>1</v>
      </c>
      <c r="BC284">
        <v>1</v>
      </c>
      <c r="BD284" t="s">
        <v>6</v>
      </c>
      <c r="BE284" t="s">
        <v>6</v>
      </c>
      <c r="BF284" t="s">
        <v>6</v>
      </c>
      <c r="BG284" t="s">
        <v>6</v>
      </c>
      <c r="BH284">
        <v>0</v>
      </c>
      <c r="BI284">
        <v>1</v>
      </c>
      <c r="BJ284" t="s">
        <v>82</v>
      </c>
      <c r="BM284">
        <v>46001</v>
      </c>
      <c r="BN284">
        <v>0</v>
      </c>
      <c r="BO284" t="s">
        <v>6</v>
      </c>
      <c r="BP284">
        <v>0</v>
      </c>
      <c r="BQ284">
        <v>2</v>
      </c>
      <c r="BR284">
        <v>0</v>
      </c>
      <c r="BS284">
        <v>1</v>
      </c>
      <c r="BT284">
        <v>1</v>
      </c>
      <c r="BU284">
        <v>1</v>
      </c>
      <c r="BV284">
        <v>1</v>
      </c>
      <c r="BW284">
        <v>1</v>
      </c>
      <c r="BX284">
        <v>1</v>
      </c>
      <c r="BY284" t="s">
        <v>6</v>
      </c>
      <c r="BZ284">
        <v>110</v>
      </c>
      <c r="CA284">
        <v>70</v>
      </c>
      <c r="CF284">
        <v>0</v>
      </c>
      <c r="CG284">
        <v>0</v>
      </c>
      <c r="CM284">
        <v>0</v>
      </c>
      <c r="CN284" t="s">
        <v>703</v>
      </c>
      <c r="CO284">
        <v>0</v>
      </c>
      <c r="CP284">
        <f t="shared" si="240"/>
        <v>9.2899999999999991</v>
      </c>
      <c r="CQ284">
        <f t="shared" si="241"/>
        <v>0</v>
      </c>
      <c r="CR284">
        <f t="shared" si="242"/>
        <v>0</v>
      </c>
      <c r="CS284">
        <f t="shared" si="243"/>
        <v>0</v>
      </c>
      <c r="CT284">
        <f t="shared" si="244"/>
        <v>204.7</v>
      </c>
      <c r="CU284">
        <f t="shared" si="245"/>
        <v>0</v>
      </c>
      <c r="CV284">
        <f t="shared" si="246"/>
        <v>26.242999999999999</v>
      </c>
      <c r="CW284">
        <f t="shared" si="247"/>
        <v>0</v>
      </c>
      <c r="CX284">
        <f t="shared" si="248"/>
        <v>0</v>
      </c>
      <c r="CY284">
        <f t="shared" si="249"/>
        <v>9.1970999999999989</v>
      </c>
      <c r="CZ284">
        <f t="shared" si="250"/>
        <v>5.5739999999999998</v>
      </c>
      <c r="DC284" t="s">
        <v>6</v>
      </c>
      <c r="DD284" t="s">
        <v>6</v>
      </c>
      <c r="DE284" t="s">
        <v>22</v>
      </c>
      <c r="DF284" t="s">
        <v>22</v>
      </c>
      <c r="DG284" t="s">
        <v>22</v>
      </c>
      <c r="DH284" t="s">
        <v>6</v>
      </c>
      <c r="DI284" t="s">
        <v>22</v>
      </c>
      <c r="DJ284" t="s">
        <v>22</v>
      </c>
      <c r="DK284" t="s">
        <v>6</v>
      </c>
      <c r="DL284" t="s">
        <v>6</v>
      </c>
      <c r="DM284" t="s">
        <v>6</v>
      </c>
      <c r="DN284">
        <v>0</v>
      </c>
      <c r="DO284">
        <v>0</v>
      </c>
      <c r="DP284">
        <v>1</v>
      </c>
      <c r="DQ284">
        <v>1</v>
      </c>
      <c r="DU284">
        <v>1005</v>
      </c>
      <c r="DV284" t="s">
        <v>20</v>
      </c>
      <c r="DW284" t="s">
        <v>20</v>
      </c>
      <c r="DX284">
        <v>100</v>
      </c>
      <c r="EE284">
        <v>27029091</v>
      </c>
      <c r="EF284">
        <v>2</v>
      </c>
      <c r="EG284" t="s">
        <v>16</v>
      </c>
      <c r="EH284">
        <v>0</v>
      </c>
      <c r="EI284" t="s">
        <v>6</v>
      </c>
      <c r="EJ284">
        <v>1</v>
      </c>
      <c r="EK284">
        <v>46001</v>
      </c>
      <c r="EL284" t="s">
        <v>73</v>
      </c>
      <c r="EM284" t="s">
        <v>74</v>
      </c>
      <c r="EO284" t="s">
        <v>26</v>
      </c>
      <c r="EQ284">
        <v>0</v>
      </c>
      <c r="ER284">
        <v>178</v>
      </c>
      <c r="ES284">
        <v>0</v>
      </c>
      <c r="ET284">
        <v>0</v>
      </c>
      <c r="EU284">
        <v>0</v>
      </c>
      <c r="EV284">
        <v>178</v>
      </c>
      <c r="EW284">
        <v>22.82</v>
      </c>
      <c r="EX284">
        <v>0</v>
      </c>
      <c r="EY284">
        <v>0</v>
      </c>
      <c r="FQ284">
        <v>0</v>
      </c>
      <c r="FR284">
        <f t="shared" si="251"/>
        <v>0</v>
      </c>
      <c r="FS284">
        <v>0</v>
      </c>
      <c r="FT284" t="s">
        <v>49</v>
      </c>
      <c r="FU284" t="s">
        <v>50</v>
      </c>
      <c r="FX284">
        <v>99</v>
      </c>
      <c r="FY284">
        <v>59.5</v>
      </c>
      <c r="GA284" t="s">
        <v>6</v>
      </c>
      <c r="GD284">
        <v>0</v>
      </c>
      <c r="GF284">
        <v>1716417608</v>
      </c>
      <c r="GG284">
        <v>1</v>
      </c>
      <c r="GH284">
        <v>1</v>
      </c>
      <c r="GI284">
        <v>-2</v>
      </c>
      <c r="GJ284">
        <v>0</v>
      </c>
      <c r="GK284">
        <f>ROUND(R284*(S12)/100,2)</f>
        <v>0</v>
      </c>
      <c r="GL284">
        <f t="shared" si="252"/>
        <v>0</v>
      </c>
      <c r="GM284">
        <f t="shared" si="253"/>
        <v>24.06</v>
      </c>
      <c r="GN284">
        <f t="shared" si="254"/>
        <v>24.06</v>
      </c>
      <c r="GO284">
        <f t="shared" si="255"/>
        <v>0</v>
      </c>
      <c r="GP284">
        <f t="shared" si="256"/>
        <v>0</v>
      </c>
      <c r="GR284">
        <v>0</v>
      </c>
      <c r="GS284">
        <v>3</v>
      </c>
      <c r="GT284">
        <v>0</v>
      </c>
      <c r="GU284" t="s">
        <v>6</v>
      </c>
      <c r="GV284">
        <f t="shared" si="257"/>
        <v>0</v>
      </c>
      <c r="GW284">
        <v>1</v>
      </c>
      <c r="GX284">
        <f t="shared" si="258"/>
        <v>0</v>
      </c>
      <c r="HA284">
        <v>0</v>
      </c>
      <c r="HB284">
        <v>0</v>
      </c>
      <c r="IK284">
        <v>0</v>
      </c>
    </row>
    <row r="285" spans="1:255" x14ac:dyDescent="0.2">
      <c r="A285" s="2">
        <v>17</v>
      </c>
      <c r="B285" s="2">
        <v>1</v>
      </c>
      <c r="C285" s="2">
        <f>ROW(SmtRes!A496)</f>
        <v>496</v>
      </c>
      <c r="D285" s="2">
        <f>ROW(EtalonRes!A518)</f>
        <v>518</v>
      </c>
      <c r="E285" s="2" t="s">
        <v>366</v>
      </c>
      <c r="F285" s="2" t="s">
        <v>84</v>
      </c>
      <c r="G285" s="2" t="s">
        <v>85</v>
      </c>
      <c r="H285" s="2" t="s">
        <v>20</v>
      </c>
      <c r="I285" s="2">
        <f>ROUND(18/100,9)</f>
        <v>0.18</v>
      </c>
      <c r="J285" s="2">
        <v>0</v>
      </c>
      <c r="K285" s="2"/>
      <c r="L285" s="2"/>
      <c r="M285" s="2"/>
      <c r="N285" s="2"/>
      <c r="O285" s="2">
        <f t="shared" si="225"/>
        <v>207.95</v>
      </c>
      <c r="P285" s="2">
        <f t="shared" si="226"/>
        <v>34.869999999999997</v>
      </c>
      <c r="Q285" s="2">
        <f t="shared" si="227"/>
        <v>3.59</v>
      </c>
      <c r="R285" s="2">
        <f t="shared" si="228"/>
        <v>0.63</v>
      </c>
      <c r="S285" s="2">
        <f t="shared" si="229"/>
        <v>169.49</v>
      </c>
      <c r="T285" s="2">
        <f t="shared" si="230"/>
        <v>0</v>
      </c>
      <c r="U285" s="2">
        <f t="shared" si="231"/>
        <v>19.617390000000004</v>
      </c>
      <c r="V285" s="2">
        <f t="shared" si="232"/>
        <v>5.4674999999999994E-2</v>
      </c>
      <c r="W285" s="2">
        <f t="shared" si="233"/>
        <v>0</v>
      </c>
      <c r="X285" s="2">
        <f t="shared" si="234"/>
        <v>187.13</v>
      </c>
      <c r="Y285" s="2">
        <f t="shared" si="235"/>
        <v>115.68</v>
      </c>
      <c r="Z285" s="2"/>
      <c r="AA285" s="2">
        <v>27703374</v>
      </c>
      <c r="AB285" s="2">
        <f t="shared" si="236"/>
        <v>1155.31095</v>
      </c>
      <c r="AC285" s="2">
        <f t="shared" si="259"/>
        <v>193.71</v>
      </c>
      <c r="AD285" s="2">
        <f>ROUND((((((ET285*1.25)*1.35))-(((EU285*1.25)*1.35)))+AE285),6)</f>
        <v>19.963125000000002</v>
      </c>
      <c r="AE285" s="2">
        <f>ROUND((((EU285*1.25)*1.35)),6)</f>
        <v>3.526875</v>
      </c>
      <c r="AF285" s="2">
        <f>ROUND((((EV285*1.15)*1.35)),6)</f>
        <v>941.63782500000002</v>
      </c>
      <c r="AG285" s="2">
        <f t="shared" si="238"/>
        <v>0</v>
      </c>
      <c r="AH285" s="2">
        <f>(((EW285*1.15)*1.35))</f>
        <v>108.98550000000002</v>
      </c>
      <c r="AI285" s="2">
        <f>(((EX285*1.25)*1.35))</f>
        <v>0.30374999999999996</v>
      </c>
      <c r="AJ285" s="2">
        <f t="shared" si="239"/>
        <v>0</v>
      </c>
      <c r="AK285" s="2">
        <v>812.07</v>
      </c>
      <c r="AL285" s="2">
        <v>193.71</v>
      </c>
      <c r="AM285" s="2">
        <v>11.83</v>
      </c>
      <c r="AN285" s="2">
        <v>2.09</v>
      </c>
      <c r="AO285" s="2">
        <v>606.53</v>
      </c>
      <c r="AP285" s="2">
        <v>0</v>
      </c>
      <c r="AQ285" s="2">
        <v>70.2</v>
      </c>
      <c r="AR285" s="2">
        <v>0.18</v>
      </c>
      <c r="AS285" s="2">
        <v>0</v>
      </c>
      <c r="AT285" s="2">
        <v>110</v>
      </c>
      <c r="AU285" s="2">
        <v>68</v>
      </c>
      <c r="AV285" s="2">
        <v>1</v>
      </c>
      <c r="AW285" s="2">
        <v>1</v>
      </c>
      <c r="AX285" s="2"/>
      <c r="AY285" s="2"/>
      <c r="AZ285" s="2">
        <v>1</v>
      </c>
      <c r="BA285" s="2">
        <v>1</v>
      </c>
      <c r="BB285" s="2">
        <v>1</v>
      </c>
      <c r="BC285" s="2">
        <v>1</v>
      </c>
      <c r="BD285" s="2" t="s">
        <v>6</v>
      </c>
      <c r="BE285" s="2" t="s">
        <v>6</v>
      </c>
      <c r="BF285" s="2" t="s">
        <v>6</v>
      </c>
      <c r="BG285" s="2" t="s">
        <v>6</v>
      </c>
      <c r="BH285" s="2">
        <v>0</v>
      </c>
      <c r="BI285" s="2">
        <v>1</v>
      </c>
      <c r="BJ285" s="2" t="s">
        <v>86</v>
      </c>
      <c r="BK285" s="2"/>
      <c r="BL285" s="2"/>
      <c r="BM285" s="2">
        <v>8001</v>
      </c>
      <c r="BN285" s="2">
        <v>0</v>
      </c>
      <c r="BO285" s="2" t="s">
        <v>6</v>
      </c>
      <c r="BP285" s="2">
        <v>0</v>
      </c>
      <c r="BQ285" s="2">
        <v>2</v>
      </c>
      <c r="BR285" s="2">
        <v>0</v>
      </c>
      <c r="BS285" s="2">
        <v>1</v>
      </c>
      <c r="BT285" s="2">
        <v>1</v>
      </c>
      <c r="BU285" s="2">
        <v>1</v>
      </c>
      <c r="BV285" s="2">
        <v>1</v>
      </c>
      <c r="BW285" s="2">
        <v>1</v>
      </c>
      <c r="BX285" s="2">
        <v>1</v>
      </c>
      <c r="BY285" s="2" t="s">
        <v>6</v>
      </c>
      <c r="BZ285" s="2">
        <v>122</v>
      </c>
      <c r="CA285" s="2">
        <v>80</v>
      </c>
      <c r="CB285" s="2"/>
      <c r="CC285" s="2"/>
      <c r="CD285" s="2"/>
      <c r="CE285" s="2"/>
      <c r="CF285" s="2">
        <v>0</v>
      </c>
      <c r="CG285" s="2">
        <v>0</v>
      </c>
      <c r="CH285" s="2"/>
      <c r="CI285" s="2"/>
      <c r="CJ285" s="2"/>
      <c r="CK285" s="2"/>
      <c r="CL285" s="2"/>
      <c r="CM285" s="2">
        <v>0</v>
      </c>
      <c r="CN285" s="2" t="s">
        <v>705</v>
      </c>
      <c r="CO285" s="2">
        <v>0</v>
      </c>
      <c r="CP285" s="2">
        <f t="shared" si="240"/>
        <v>207.95</v>
      </c>
      <c r="CQ285" s="2">
        <f t="shared" si="241"/>
        <v>193.71</v>
      </c>
      <c r="CR285" s="2">
        <f t="shared" si="242"/>
        <v>19.963125000000002</v>
      </c>
      <c r="CS285" s="2">
        <f t="shared" si="243"/>
        <v>3.526875</v>
      </c>
      <c r="CT285" s="2">
        <f t="shared" si="244"/>
        <v>941.63782500000002</v>
      </c>
      <c r="CU285" s="2">
        <f t="shared" si="245"/>
        <v>0</v>
      </c>
      <c r="CV285" s="2">
        <f t="shared" si="246"/>
        <v>108.98550000000002</v>
      </c>
      <c r="CW285" s="2">
        <f t="shared" si="247"/>
        <v>0.30374999999999996</v>
      </c>
      <c r="CX285" s="2">
        <f t="shared" si="248"/>
        <v>0</v>
      </c>
      <c r="CY285" s="2">
        <f t="shared" si="249"/>
        <v>187.13200000000001</v>
      </c>
      <c r="CZ285" s="2">
        <f t="shared" si="250"/>
        <v>115.6816</v>
      </c>
      <c r="DA285" s="2"/>
      <c r="DB285" s="2"/>
      <c r="DC285" s="2" t="s">
        <v>6</v>
      </c>
      <c r="DD285" s="2" t="s">
        <v>6</v>
      </c>
      <c r="DE285" s="2" t="s">
        <v>56</v>
      </c>
      <c r="DF285" s="2" t="s">
        <v>56</v>
      </c>
      <c r="DG285" s="2" t="s">
        <v>57</v>
      </c>
      <c r="DH285" s="2" t="s">
        <v>6</v>
      </c>
      <c r="DI285" s="2" t="s">
        <v>57</v>
      </c>
      <c r="DJ285" s="2" t="s">
        <v>56</v>
      </c>
      <c r="DK285" s="2" t="s">
        <v>6</v>
      </c>
      <c r="DL285" s="2" t="s">
        <v>6</v>
      </c>
      <c r="DM285" s="2" t="s">
        <v>6</v>
      </c>
      <c r="DN285" s="2">
        <v>0</v>
      </c>
      <c r="DO285" s="2">
        <v>0</v>
      </c>
      <c r="DP285" s="2">
        <v>1</v>
      </c>
      <c r="DQ285" s="2">
        <v>1</v>
      </c>
      <c r="DR285" s="2"/>
      <c r="DS285" s="2"/>
      <c r="DT285" s="2"/>
      <c r="DU285" s="2">
        <v>1005</v>
      </c>
      <c r="DV285" s="2" t="s">
        <v>20</v>
      </c>
      <c r="DW285" s="2" t="s">
        <v>20</v>
      </c>
      <c r="DX285" s="2">
        <v>100</v>
      </c>
      <c r="DY285" s="2"/>
      <c r="DZ285" s="2"/>
      <c r="EA285" s="2"/>
      <c r="EB285" s="2"/>
      <c r="EC285" s="2"/>
      <c r="ED285" s="2"/>
      <c r="EE285" s="2">
        <v>27029021</v>
      </c>
      <c r="EF285" s="2">
        <v>2</v>
      </c>
      <c r="EG285" s="2" t="s">
        <v>16</v>
      </c>
      <c r="EH285" s="2">
        <v>0</v>
      </c>
      <c r="EI285" s="2" t="s">
        <v>6</v>
      </c>
      <c r="EJ285" s="2">
        <v>1</v>
      </c>
      <c r="EK285" s="2">
        <v>8001</v>
      </c>
      <c r="EL285" s="2" t="s">
        <v>87</v>
      </c>
      <c r="EM285" s="2" t="s">
        <v>88</v>
      </c>
      <c r="EN285" s="2"/>
      <c r="EO285" s="2" t="s">
        <v>60</v>
      </c>
      <c r="EP285" s="2"/>
      <c r="EQ285" s="2">
        <v>0</v>
      </c>
      <c r="ER285" s="2">
        <v>812.07</v>
      </c>
      <c r="ES285" s="2">
        <v>193.71</v>
      </c>
      <c r="ET285" s="2">
        <v>11.83</v>
      </c>
      <c r="EU285" s="2">
        <v>2.09</v>
      </c>
      <c r="EV285" s="2">
        <v>606.53</v>
      </c>
      <c r="EW285" s="2">
        <v>70.2</v>
      </c>
      <c r="EX285" s="2">
        <v>0.18</v>
      </c>
      <c r="EY285" s="2">
        <v>0</v>
      </c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>
        <v>0</v>
      </c>
      <c r="FR285" s="2">
        <f t="shared" si="251"/>
        <v>0</v>
      </c>
      <c r="FS285" s="2">
        <v>0</v>
      </c>
      <c r="FT285" s="2" t="s">
        <v>49</v>
      </c>
      <c r="FU285" s="2" t="s">
        <v>50</v>
      </c>
      <c r="FV285" s="2"/>
      <c r="FW285" s="2"/>
      <c r="FX285" s="2">
        <v>109.8</v>
      </c>
      <c r="FY285" s="2">
        <v>68</v>
      </c>
      <c r="FZ285" s="2"/>
      <c r="GA285" s="2" t="s">
        <v>6</v>
      </c>
      <c r="GB285" s="2"/>
      <c r="GC285" s="2"/>
      <c r="GD285" s="2">
        <v>0</v>
      </c>
      <c r="GE285" s="2"/>
      <c r="GF285" s="2">
        <v>-268904767</v>
      </c>
      <c r="GG285" s="2">
        <v>2</v>
      </c>
      <c r="GH285" s="2">
        <v>1</v>
      </c>
      <c r="GI285" s="2">
        <v>-2</v>
      </c>
      <c r="GJ285" s="2">
        <v>0</v>
      </c>
      <c r="GK285" s="2">
        <f>ROUND(R285*(R12)/100,2)</f>
        <v>0</v>
      </c>
      <c r="GL285" s="2">
        <f t="shared" si="252"/>
        <v>0</v>
      </c>
      <c r="GM285" s="2">
        <f t="shared" si="253"/>
        <v>510.76</v>
      </c>
      <c r="GN285" s="2">
        <f t="shared" si="254"/>
        <v>510.76</v>
      </c>
      <c r="GO285" s="2">
        <f t="shared" si="255"/>
        <v>0</v>
      </c>
      <c r="GP285" s="2">
        <f t="shared" si="256"/>
        <v>0</v>
      </c>
      <c r="GQ285" s="2"/>
      <c r="GR285" s="2">
        <v>0</v>
      </c>
      <c r="GS285" s="2">
        <v>3</v>
      </c>
      <c r="GT285" s="2">
        <v>0</v>
      </c>
      <c r="GU285" s="2" t="s">
        <v>6</v>
      </c>
      <c r="GV285" s="2">
        <f t="shared" si="257"/>
        <v>0</v>
      </c>
      <c r="GW285" s="2">
        <v>1</v>
      </c>
      <c r="GX285" s="2">
        <f t="shared" si="258"/>
        <v>0</v>
      </c>
      <c r="GY285" s="2"/>
      <c r="GZ285" s="2"/>
      <c r="HA285" s="2">
        <v>0</v>
      </c>
      <c r="HB285" s="2">
        <v>0</v>
      </c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  <c r="IG285" s="2"/>
      <c r="IH285" s="2"/>
      <c r="II285" s="2"/>
      <c r="IJ285" s="2"/>
      <c r="IK285" s="2">
        <v>0</v>
      </c>
      <c r="IL285" s="2"/>
      <c r="IM285" s="2"/>
      <c r="IN285" s="2"/>
      <c r="IO285" s="2"/>
      <c r="IP285" s="2"/>
      <c r="IQ285" s="2"/>
      <c r="IR285" s="2"/>
      <c r="IS285" s="2"/>
      <c r="IT285" s="2"/>
      <c r="IU285" s="2"/>
    </row>
    <row r="286" spans="1:255" x14ac:dyDescent="0.2">
      <c r="A286">
        <v>17</v>
      </c>
      <c r="B286">
        <v>1</v>
      </c>
      <c r="C286">
        <f>ROW(SmtRes!A502)</f>
        <v>502</v>
      </c>
      <c r="D286">
        <f>ROW(EtalonRes!A524)</f>
        <v>524</v>
      </c>
      <c r="E286" t="s">
        <v>366</v>
      </c>
      <c r="F286" t="s">
        <v>84</v>
      </c>
      <c r="G286" t="s">
        <v>85</v>
      </c>
      <c r="H286" t="s">
        <v>20</v>
      </c>
      <c r="I286">
        <f>ROUND(18/100,9)</f>
        <v>0.18</v>
      </c>
      <c r="J286">
        <v>0</v>
      </c>
      <c r="O286">
        <f t="shared" si="225"/>
        <v>207.95</v>
      </c>
      <c r="P286">
        <f t="shared" si="226"/>
        <v>34.869999999999997</v>
      </c>
      <c r="Q286">
        <f t="shared" si="227"/>
        <v>3.59</v>
      </c>
      <c r="R286">
        <f t="shared" si="228"/>
        <v>0.63</v>
      </c>
      <c r="S286">
        <f t="shared" si="229"/>
        <v>169.49</v>
      </c>
      <c r="T286">
        <f t="shared" si="230"/>
        <v>0</v>
      </c>
      <c r="U286">
        <f t="shared" si="231"/>
        <v>19.617390000000004</v>
      </c>
      <c r="V286">
        <f t="shared" si="232"/>
        <v>5.4674999999999994E-2</v>
      </c>
      <c r="W286">
        <f t="shared" si="233"/>
        <v>0</v>
      </c>
      <c r="X286">
        <f t="shared" si="234"/>
        <v>187.13</v>
      </c>
      <c r="Y286">
        <f t="shared" si="235"/>
        <v>115.68</v>
      </c>
      <c r="AA286">
        <v>27703388</v>
      </c>
      <c r="AB286">
        <f t="shared" si="236"/>
        <v>1155.31095</v>
      </c>
      <c r="AC286">
        <f t="shared" si="259"/>
        <v>193.71</v>
      </c>
      <c r="AD286">
        <f>ROUND((((((ET286*1.25)*1.35))-(((EU286*1.25)*1.35)))+AE286),6)</f>
        <v>19.963125000000002</v>
      </c>
      <c r="AE286">
        <f>ROUND((((EU286*1.25)*1.35)),6)</f>
        <v>3.526875</v>
      </c>
      <c r="AF286">
        <f>ROUND((((EV286*1.15)*1.35)),6)</f>
        <v>941.63782500000002</v>
      </c>
      <c r="AG286">
        <f t="shared" si="238"/>
        <v>0</v>
      </c>
      <c r="AH286">
        <f>(((EW286*1.15)*1.35))</f>
        <v>108.98550000000002</v>
      </c>
      <c r="AI286">
        <f>(((EX286*1.25)*1.35))</f>
        <v>0.30374999999999996</v>
      </c>
      <c r="AJ286">
        <f t="shared" si="239"/>
        <v>0</v>
      </c>
      <c r="AK286">
        <v>812.07</v>
      </c>
      <c r="AL286">
        <v>193.71</v>
      </c>
      <c r="AM286">
        <v>11.83</v>
      </c>
      <c r="AN286">
        <v>2.09</v>
      </c>
      <c r="AO286">
        <v>606.53</v>
      </c>
      <c r="AP286">
        <v>0</v>
      </c>
      <c r="AQ286">
        <v>70.2</v>
      </c>
      <c r="AR286">
        <v>0.18</v>
      </c>
      <c r="AS286">
        <v>0</v>
      </c>
      <c r="AT286">
        <v>110</v>
      </c>
      <c r="AU286">
        <v>68</v>
      </c>
      <c r="AV286">
        <v>1</v>
      </c>
      <c r="AW286">
        <v>1</v>
      </c>
      <c r="AZ286">
        <v>1</v>
      </c>
      <c r="BA286">
        <v>1</v>
      </c>
      <c r="BB286">
        <v>1</v>
      </c>
      <c r="BC286">
        <v>1</v>
      </c>
      <c r="BD286" t="s">
        <v>6</v>
      </c>
      <c r="BE286" t="s">
        <v>6</v>
      </c>
      <c r="BF286" t="s">
        <v>6</v>
      </c>
      <c r="BG286" t="s">
        <v>6</v>
      </c>
      <c r="BH286">
        <v>0</v>
      </c>
      <c r="BI286">
        <v>1</v>
      </c>
      <c r="BJ286" t="s">
        <v>86</v>
      </c>
      <c r="BM286">
        <v>8001</v>
      </c>
      <c r="BN286">
        <v>0</v>
      </c>
      <c r="BO286" t="s">
        <v>6</v>
      </c>
      <c r="BP286">
        <v>0</v>
      </c>
      <c r="BQ286">
        <v>2</v>
      </c>
      <c r="BR286">
        <v>0</v>
      </c>
      <c r="BS286">
        <v>1</v>
      </c>
      <c r="BT286">
        <v>1</v>
      </c>
      <c r="BU286">
        <v>1</v>
      </c>
      <c r="BV286">
        <v>1</v>
      </c>
      <c r="BW286">
        <v>1</v>
      </c>
      <c r="BX286">
        <v>1</v>
      </c>
      <c r="BY286" t="s">
        <v>6</v>
      </c>
      <c r="BZ286">
        <v>122</v>
      </c>
      <c r="CA286">
        <v>80</v>
      </c>
      <c r="CF286">
        <v>0</v>
      </c>
      <c r="CG286">
        <v>0</v>
      </c>
      <c r="CM286">
        <v>0</v>
      </c>
      <c r="CN286" t="s">
        <v>705</v>
      </c>
      <c r="CO286">
        <v>0</v>
      </c>
      <c r="CP286">
        <f t="shared" si="240"/>
        <v>207.95</v>
      </c>
      <c r="CQ286">
        <f t="shared" si="241"/>
        <v>193.71</v>
      </c>
      <c r="CR286">
        <f t="shared" si="242"/>
        <v>19.963125000000002</v>
      </c>
      <c r="CS286">
        <f t="shared" si="243"/>
        <v>3.526875</v>
      </c>
      <c r="CT286">
        <f t="shared" si="244"/>
        <v>941.63782500000002</v>
      </c>
      <c r="CU286">
        <f t="shared" si="245"/>
        <v>0</v>
      </c>
      <c r="CV286">
        <f t="shared" si="246"/>
        <v>108.98550000000002</v>
      </c>
      <c r="CW286">
        <f t="shared" si="247"/>
        <v>0.30374999999999996</v>
      </c>
      <c r="CX286">
        <f t="shared" si="248"/>
        <v>0</v>
      </c>
      <c r="CY286">
        <f t="shared" si="249"/>
        <v>187.13200000000001</v>
      </c>
      <c r="CZ286">
        <f t="shared" si="250"/>
        <v>115.6816</v>
      </c>
      <c r="DC286" t="s">
        <v>6</v>
      </c>
      <c r="DD286" t="s">
        <v>6</v>
      </c>
      <c r="DE286" t="s">
        <v>56</v>
      </c>
      <c r="DF286" t="s">
        <v>56</v>
      </c>
      <c r="DG286" t="s">
        <v>57</v>
      </c>
      <c r="DH286" t="s">
        <v>6</v>
      </c>
      <c r="DI286" t="s">
        <v>57</v>
      </c>
      <c r="DJ286" t="s">
        <v>56</v>
      </c>
      <c r="DK286" t="s">
        <v>6</v>
      </c>
      <c r="DL286" t="s">
        <v>6</v>
      </c>
      <c r="DM286" t="s">
        <v>6</v>
      </c>
      <c r="DN286">
        <v>0</v>
      </c>
      <c r="DO286">
        <v>0</v>
      </c>
      <c r="DP286">
        <v>1</v>
      </c>
      <c r="DQ286">
        <v>1</v>
      </c>
      <c r="DU286">
        <v>1005</v>
      </c>
      <c r="DV286" t="s">
        <v>20</v>
      </c>
      <c r="DW286" t="s">
        <v>20</v>
      </c>
      <c r="DX286">
        <v>100</v>
      </c>
      <c r="EE286">
        <v>27029021</v>
      </c>
      <c r="EF286">
        <v>2</v>
      </c>
      <c r="EG286" t="s">
        <v>16</v>
      </c>
      <c r="EH286">
        <v>0</v>
      </c>
      <c r="EI286" t="s">
        <v>6</v>
      </c>
      <c r="EJ286">
        <v>1</v>
      </c>
      <c r="EK286">
        <v>8001</v>
      </c>
      <c r="EL286" t="s">
        <v>87</v>
      </c>
      <c r="EM286" t="s">
        <v>88</v>
      </c>
      <c r="EO286" t="s">
        <v>60</v>
      </c>
      <c r="EQ286">
        <v>0</v>
      </c>
      <c r="ER286">
        <v>812.07</v>
      </c>
      <c r="ES286">
        <v>193.71</v>
      </c>
      <c r="ET286">
        <v>11.83</v>
      </c>
      <c r="EU286">
        <v>2.09</v>
      </c>
      <c r="EV286">
        <v>606.53</v>
      </c>
      <c r="EW286">
        <v>70.2</v>
      </c>
      <c r="EX286">
        <v>0.18</v>
      </c>
      <c r="EY286">
        <v>0</v>
      </c>
      <c r="FQ286">
        <v>0</v>
      </c>
      <c r="FR286">
        <f t="shared" si="251"/>
        <v>0</v>
      </c>
      <c r="FS286">
        <v>0</v>
      </c>
      <c r="FT286" t="s">
        <v>49</v>
      </c>
      <c r="FU286" t="s">
        <v>50</v>
      </c>
      <c r="FX286">
        <v>109.8</v>
      </c>
      <c r="FY286">
        <v>68</v>
      </c>
      <c r="GA286" t="s">
        <v>6</v>
      </c>
      <c r="GD286">
        <v>0</v>
      </c>
      <c r="GF286">
        <v>-268904767</v>
      </c>
      <c r="GG286">
        <v>1</v>
      </c>
      <c r="GH286">
        <v>1</v>
      </c>
      <c r="GI286">
        <v>-2</v>
      </c>
      <c r="GJ286">
        <v>0</v>
      </c>
      <c r="GK286">
        <f>ROUND(R286*(S12)/100,2)</f>
        <v>0</v>
      </c>
      <c r="GL286">
        <f t="shared" si="252"/>
        <v>0</v>
      </c>
      <c r="GM286">
        <f t="shared" si="253"/>
        <v>510.76</v>
      </c>
      <c r="GN286">
        <f t="shared" si="254"/>
        <v>510.76</v>
      </c>
      <c r="GO286">
        <f t="shared" si="255"/>
        <v>0</v>
      </c>
      <c r="GP286">
        <f t="shared" si="256"/>
        <v>0</v>
      </c>
      <c r="GR286">
        <v>0</v>
      </c>
      <c r="GS286">
        <v>3</v>
      </c>
      <c r="GT286">
        <v>0</v>
      </c>
      <c r="GU286" t="s">
        <v>6</v>
      </c>
      <c r="GV286">
        <f t="shared" si="257"/>
        <v>0</v>
      </c>
      <c r="GW286">
        <v>1</v>
      </c>
      <c r="GX286">
        <f t="shared" si="258"/>
        <v>0</v>
      </c>
      <c r="HA286">
        <v>0</v>
      </c>
      <c r="HB286">
        <v>0</v>
      </c>
      <c r="IK286">
        <v>0</v>
      </c>
    </row>
    <row r="287" spans="1:255" x14ac:dyDescent="0.2">
      <c r="A287" s="2">
        <v>18</v>
      </c>
      <c r="B287" s="2">
        <v>1</v>
      </c>
      <c r="C287" s="2">
        <v>494</v>
      </c>
      <c r="D287" s="2"/>
      <c r="E287" s="2" t="s">
        <v>367</v>
      </c>
      <c r="F287" s="2" t="s">
        <v>90</v>
      </c>
      <c r="G287" s="2" t="s">
        <v>91</v>
      </c>
      <c r="H287" s="2" t="s">
        <v>92</v>
      </c>
      <c r="I287" s="2">
        <f>I285*J287</f>
        <v>1.4399999999999999E-3</v>
      </c>
      <c r="J287" s="2">
        <v>8.0000000000000002E-3</v>
      </c>
      <c r="K287" s="2"/>
      <c r="L287" s="2"/>
      <c r="M287" s="2"/>
      <c r="N287" s="2"/>
      <c r="O287" s="2">
        <f t="shared" si="225"/>
        <v>1.58</v>
      </c>
      <c r="P287" s="2">
        <f t="shared" si="226"/>
        <v>1.58</v>
      </c>
      <c r="Q287" s="2">
        <f t="shared" si="227"/>
        <v>0</v>
      </c>
      <c r="R287" s="2">
        <f t="shared" si="228"/>
        <v>0</v>
      </c>
      <c r="S287" s="2">
        <f t="shared" si="229"/>
        <v>0</v>
      </c>
      <c r="T287" s="2">
        <f t="shared" si="230"/>
        <v>0</v>
      </c>
      <c r="U287" s="2">
        <f t="shared" si="231"/>
        <v>0</v>
      </c>
      <c r="V287" s="2">
        <f t="shared" si="232"/>
        <v>0</v>
      </c>
      <c r="W287" s="2">
        <f t="shared" si="233"/>
        <v>0</v>
      </c>
      <c r="X287" s="2">
        <f t="shared" si="234"/>
        <v>0</v>
      </c>
      <c r="Y287" s="2">
        <f t="shared" si="235"/>
        <v>0</v>
      </c>
      <c r="Z287" s="2"/>
      <c r="AA287" s="2">
        <v>27703374</v>
      </c>
      <c r="AB287" s="2">
        <f t="shared" si="236"/>
        <v>1100</v>
      </c>
      <c r="AC287" s="2">
        <f t="shared" si="259"/>
        <v>1100</v>
      </c>
      <c r="AD287" s="2">
        <f>ROUND((((ET287)-(EU287))+AE287),6)</f>
        <v>0</v>
      </c>
      <c r="AE287" s="2">
        <f t="shared" ref="AE287:AF290" si="260">ROUND((EU287),6)</f>
        <v>0</v>
      </c>
      <c r="AF287" s="2">
        <f t="shared" si="260"/>
        <v>0</v>
      </c>
      <c r="AG287" s="2">
        <f t="shared" si="238"/>
        <v>0</v>
      </c>
      <c r="AH287" s="2">
        <f t="shared" ref="AH287:AI290" si="261">(EW287)</f>
        <v>0</v>
      </c>
      <c r="AI287" s="2">
        <f t="shared" si="261"/>
        <v>0</v>
      </c>
      <c r="AJ287" s="2">
        <f t="shared" si="239"/>
        <v>0</v>
      </c>
      <c r="AK287" s="2">
        <v>1100</v>
      </c>
      <c r="AL287" s="2">
        <v>1100</v>
      </c>
      <c r="AM287" s="2">
        <v>0</v>
      </c>
      <c r="AN287" s="2">
        <v>0</v>
      </c>
      <c r="AO287" s="2">
        <v>0</v>
      </c>
      <c r="AP287" s="2">
        <v>0</v>
      </c>
      <c r="AQ287" s="2">
        <v>0</v>
      </c>
      <c r="AR287" s="2">
        <v>0</v>
      </c>
      <c r="AS287" s="2">
        <v>0</v>
      </c>
      <c r="AT287" s="2">
        <v>110</v>
      </c>
      <c r="AU287" s="2">
        <v>68</v>
      </c>
      <c r="AV287" s="2">
        <v>1</v>
      </c>
      <c r="AW287" s="2">
        <v>1</v>
      </c>
      <c r="AX287" s="2"/>
      <c r="AY287" s="2"/>
      <c r="AZ287" s="2">
        <v>1</v>
      </c>
      <c r="BA287" s="2">
        <v>1</v>
      </c>
      <c r="BB287" s="2">
        <v>1</v>
      </c>
      <c r="BC287" s="2">
        <v>1</v>
      </c>
      <c r="BD287" s="2" t="s">
        <v>6</v>
      </c>
      <c r="BE287" s="2" t="s">
        <v>6</v>
      </c>
      <c r="BF287" s="2" t="s">
        <v>6</v>
      </c>
      <c r="BG287" s="2" t="s">
        <v>6</v>
      </c>
      <c r="BH287" s="2">
        <v>3</v>
      </c>
      <c r="BI287" s="2">
        <v>1</v>
      </c>
      <c r="BJ287" s="2" t="s">
        <v>93</v>
      </c>
      <c r="BK287" s="2"/>
      <c r="BL287" s="2"/>
      <c r="BM287" s="2">
        <v>8001</v>
      </c>
      <c r="BN287" s="2">
        <v>0</v>
      </c>
      <c r="BO287" s="2" t="s">
        <v>6</v>
      </c>
      <c r="BP287" s="2">
        <v>0</v>
      </c>
      <c r="BQ287" s="2">
        <v>2</v>
      </c>
      <c r="BR287" s="2">
        <v>0</v>
      </c>
      <c r="BS287" s="2">
        <v>1</v>
      </c>
      <c r="BT287" s="2">
        <v>1</v>
      </c>
      <c r="BU287" s="2">
        <v>1</v>
      </c>
      <c r="BV287" s="2">
        <v>1</v>
      </c>
      <c r="BW287" s="2">
        <v>1</v>
      </c>
      <c r="BX287" s="2">
        <v>1</v>
      </c>
      <c r="BY287" s="2" t="s">
        <v>6</v>
      </c>
      <c r="BZ287" s="2">
        <v>122</v>
      </c>
      <c r="CA287" s="2">
        <v>80</v>
      </c>
      <c r="CB287" s="2"/>
      <c r="CC287" s="2"/>
      <c r="CD287" s="2"/>
      <c r="CE287" s="2"/>
      <c r="CF287" s="2">
        <v>0</v>
      </c>
      <c r="CG287" s="2">
        <v>0</v>
      </c>
      <c r="CH287" s="2"/>
      <c r="CI287" s="2"/>
      <c r="CJ287" s="2"/>
      <c r="CK287" s="2"/>
      <c r="CL287" s="2"/>
      <c r="CM287" s="2">
        <v>0</v>
      </c>
      <c r="CN287" s="2" t="s">
        <v>6</v>
      </c>
      <c r="CO287" s="2">
        <v>0</v>
      </c>
      <c r="CP287" s="2">
        <f t="shared" si="240"/>
        <v>1.58</v>
      </c>
      <c r="CQ287" s="2">
        <f t="shared" si="241"/>
        <v>1100</v>
      </c>
      <c r="CR287" s="2">
        <f t="shared" si="242"/>
        <v>0</v>
      </c>
      <c r="CS287" s="2">
        <f t="shared" si="243"/>
        <v>0</v>
      </c>
      <c r="CT287" s="2">
        <f t="shared" si="244"/>
        <v>0</v>
      </c>
      <c r="CU287" s="2">
        <f t="shared" si="245"/>
        <v>0</v>
      </c>
      <c r="CV287" s="2">
        <f t="shared" si="246"/>
        <v>0</v>
      </c>
      <c r="CW287" s="2">
        <f t="shared" si="247"/>
        <v>0</v>
      </c>
      <c r="CX287" s="2">
        <f t="shared" si="248"/>
        <v>0</v>
      </c>
      <c r="CY287" s="2">
        <f t="shared" si="249"/>
        <v>0</v>
      </c>
      <c r="CZ287" s="2">
        <f t="shared" si="250"/>
        <v>0</v>
      </c>
      <c r="DA287" s="2"/>
      <c r="DB287" s="2"/>
      <c r="DC287" s="2" t="s">
        <v>6</v>
      </c>
      <c r="DD287" s="2" t="s">
        <v>6</v>
      </c>
      <c r="DE287" s="2" t="s">
        <v>6</v>
      </c>
      <c r="DF287" s="2" t="s">
        <v>6</v>
      </c>
      <c r="DG287" s="2" t="s">
        <v>6</v>
      </c>
      <c r="DH287" s="2" t="s">
        <v>6</v>
      </c>
      <c r="DI287" s="2" t="s">
        <v>6</v>
      </c>
      <c r="DJ287" s="2" t="s">
        <v>6</v>
      </c>
      <c r="DK287" s="2" t="s">
        <v>6</v>
      </c>
      <c r="DL287" s="2" t="s">
        <v>6</v>
      </c>
      <c r="DM287" s="2" t="s">
        <v>6</v>
      </c>
      <c r="DN287" s="2">
        <v>0</v>
      </c>
      <c r="DO287" s="2">
        <v>0</v>
      </c>
      <c r="DP287" s="2">
        <v>1</v>
      </c>
      <c r="DQ287" s="2">
        <v>1</v>
      </c>
      <c r="DR287" s="2"/>
      <c r="DS287" s="2"/>
      <c r="DT287" s="2"/>
      <c r="DU287" s="2">
        <v>1007</v>
      </c>
      <c r="DV287" s="2" t="s">
        <v>92</v>
      </c>
      <c r="DW287" s="2" t="s">
        <v>92</v>
      </c>
      <c r="DX287" s="2">
        <v>1</v>
      </c>
      <c r="DY287" s="2"/>
      <c r="DZ287" s="2"/>
      <c r="EA287" s="2"/>
      <c r="EB287" s="2"/>
      <c r="EC287" s="2"/>
      <c r="ED287" s="2"/>
      <c r="EE287" s="2">
        <v>27029021</v>
      </c>
      <c r="EF287" s="2">
        <v>2</v>
      </c>
      <c r="EG287" s="2" t="s">
        <v>16</v>
      </c>
      <c r="EH287" s="2">
        <v>0</v>
      </c>
      <c r="EI287" s="2" t="s">
        <v>6</v>
      </c>
      <c r="EJ287" s="2">
        <v>1</v>
      </c>
      <c r="EK287" s="2">
        <v>8001</v>
      </c>
      <c r="EL287" s="2" t="s">
        <v>87</v>
      </c>
      <c r="EM287" s="2" t="s">
        <v>88</v>
      </c>
      <c r="EN287" s="2"/>
      <c r="EO287" s="2" t="s">
        <v>6</v>
      </c>
      <c r="EP287" s="2"/>
      <c r="EQ287" s="2">
        <v>0</v>
      </c>
      <c r="ER287" s="2">
        <v>1100</v>
      </c>
      <c r="ES287" s="2">
        <v>1100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>
        <v>0</v>
      </c>
      <c r="FR287" s="2">
        <f t="shared" si="251"/>
        <v>0</v>
      </c>
      <c r="FS287" s="2">
        <v>0</v>
      </c>
      <c r="FT287" s="2" t="s">
        <v>49</v>
      </c>
      <c r="FU287" s="2" t="s">
        <v>50</v>
      </c>
      <c r="FV287" s="2"/>
      <c r="FW287" s="2"/>
      <c r="FX287" s="2">
        <v>109.8</v>
      </c>
      <c r="FY287" s="2">
        <v>68</v>
      </c>
      <c r="FZ287" s="2"/>
      <c r="GA287" s="2" t="s">
        <v>6</v>
      </c>
      <c r="GB287" s="2"/>
      <c r="GC287" s="2"/>
      <c r="GD287" s="2">
        <v>0</v>
      </c>
      <c r="GE287" s="2"/>
      <c r="GF287" s="2">
        <v>-493139387</v>
      </c>
      <c r="GG287" s="2">
        <v>2</v>
      </c>
      <c r="GH287" s="2">
        <v>1</v>
      </c>
      <c r="GI287" s="2">
        <v>-2</v>
      </c>
      <c r="GJ287" s="2">
        <v>0</v>
      </c>
      <c r="GK287" s="2">
        <f>ROUND(R287*(R12)/100,2)</f>
        <v>0</v>
      </c>
      <c r="GL287" s="2">
        <f t="shared" si="252"/>
        <v>0</v>
      </c>
      <c r="GM287" s="2">
        <f t="shared" si="253"/>
        <v>1.58</v>
      </c>
      <c r="GN287" s="2">
        <f t="shared" si="254"/>
        <v>1.58</v>
      </c>
      <c r="GO287" s="2">
        <f t="shared" si="255"/>
        <v>0</v>
      </c>
      <c r="GP287" s="2">
        <f t="shared" si="256"/>
        <v>0</v>
      </c>
      <c r="GQ287" s="2"/>
      <c r="GR287" s="2">
        <v>0</v>
      </c>
      <c r="GS287" s="2">
        <v>3</v>
      </c>
      <c r="GT287" s="2">
        <v>0</v>
      </c>
      <c r="GU287" s="2" t="s">
        <v>6</v>
      </c>
      <c r="GV287" s="2">
        <f t="shared" si="257"/>
        <v>0</v>
      </c>
      <c r="GW287" s="2">
        <v>1</v>
      </c>
      <c r="GX287" s="2">
        <f t="shared" si="258"/>
        <v>0</v>
      </c>
      <c r="GY287" s="2"/>
      <c r="GZ287" s="2"/>
      <c r="HA287" s="2">
        <v>0</v>
      </c>
      <c r="HB287" s="2">
        <v>0</v>
      </c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  <c r="IG287" s="2"/>
      <c r="IH287" s="2"/>
      <c r="II287" s="2"/>
      <c r="IJ287" s="2"/>
      <c r="IK287" s="2">
        <v>0</v>
      </c>
      <c r="IL287" s="2"/>
      <c r="IM287" s="2"/>
      <c r="IN287" s="2"/>
      <c r="IO287" s="2"/>
      <c r="IP287" s="2"/>
      <c r="IQ287" s="2"/>
      <c r="IR287" s="2"/>
      <c r="IS287" s="2"/>
      <c r="IT287" s="2"/>
      <c r="IU287" s="2"/>
    </row>
    <row r="288" spans="1:255" x14ac:dyDescent="0.2">
      <c r="A288">
        <v>18</v>
      </c>
      <c r="B288">
        <v>1</v>
      </c>
      <c r="C288">
        <v>500</v>
      </c>
      <c r="E288" t="s">
        <v>367</v>
      </c>
      <c r="F288" t="s">
        <v>90</v>
      </c>
      <c r="G288" t="s">
        <v>91</v>
      </c>
      <c r="H288" t="s">
        <v>92</v>
      </c>
      <c r="I288">
        <f>I286*J288</f>
        <v>1.4399999999999999E-3</v>
      </c>
      <c r="J288">
        <v>8.0000000000000002E-3</v>
      </c>
      <c r="O288">
        <f t="shared" si="225"/>
        <v>1.58</v>
      </c>
      <c r="P288">
        <f t="shared" si="226"/>
        <v>1.58</v>
      </c>
      <c r="Q288">
        <f t="shared" si="227"/>
        <v>0</v>
      </c>
      <c r="R288">
        <f t="shared" si="228"/>
        <v>0</v>
      </c>
      <c r="S288">
        <f t="shared" si="229"/>
        <v>0</v>
      </c>
      <c r="T288">
        <f t="shared" si="230"/>
        <v>0</v>
      </c>
      <c r="U288">
        <f t="shared" si="231"/>
        <v>0</v>
      </c>
      <c r="V288">
        <f t="shared" si="232"/>
        <v>0</v>
      </c>
      <c r="W288">
        <f t="shared" si="233"/>
        <v>0</v>
      </c>
      <c r="X288">
        <f t="shared" si="234"/>
        <v>0</v>
      </c>
      <c r="Y288">
        <f t="shared" si="235"/>
        <v>0</v>
      </c>
      <c r="AA288">
        <v>27703388</v>
      </c>
      <c r="AB288">
        <f t="shared" si="236"/>
        <v>1100</v>
      </c>
      <c r="AC288">
        <f t="shared" si="259"/>
        <v>1100</v>
      </c>
      <c r="AD288">
        <f>ROUND((((ET288)-(EU288))+AE288),6)</f>
        <v>0</v>
      </c>
      <c r="AE288">
        <f t="shared" si="260"/>
        <v>0</v>
      </c>
      <c r="AF288">
        <f t="shared" si="260"/>
        <v>0</v>
      </c>
      <c r="AG288">
        <f t="shared" si="238"/>
        <v>0</v>
      </c>
      <c r="AH288">
        <f t="shared" si="261"/>
        <v>0</v>
      </c>
      <c r="AI288">
        <f t="shared" si="261"/>
        <v>0</v>
      </c>
      <c r="AJ288">
        <f t="shared" si="239"/>
        <v>0</v>
      </c>
      <c r="AK288">
        <v>1100</v>
      </c>
      <c r="AL288">
        <v>1100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110</v>
      </c>
      <c r="AU288">
        <v>68</v>
      </c>
      <c r="AV288">
        <v>1</v>
      </c>
      <c r="AW288">
        <v>1</v>
      </c>
      <c r="AZ288">
        <v>1</v>
      </c>
      <c r="BA288">
        <v>1</v>
      </c>
      <c r="BB288">
        <v>1</v>
      </c>
      <c r="BC288">
        <v>1</v>
      </c>
      <c r="BD288" t="s">
        <v>6</v>
      </c>
      <c r="BE288" t="s">
        <v>6</v>
      </c>
      <c r="BF288" t="s">
        <v>6</v>
      </c>
      <c r="BG288" t="s">
        <v>6</v>
      </c>
      <c r="BH288">
        <v>3</v>
      </c>
      <c r="BI288">
        <v>1</v>
      </c>
      <c r="BJ288" t="s">
        <v>93</v>
      </c>
      <c r="BM288">
        <v>8001</v>
      </c>
      <c r="BN288">
        <v>0</v>
      </c>
      <c r="BO288" t="s">
        <v>6</v>
      </c>
      <c r="BP288">
        <v>0</v>
      </c>
      <c r="BQ288">
        <v>2</v>
      </c>
      <c r="BR288">
        <v>0</v>
      </c>
      <c r="BS288">
        <v>1</v>
      </c>
      <c r="BT288">
        <v>1</v>
      </c>
      <c r="BU288">
        <v>1</v>
      </c>
      <c r="BV288">
        <v>1</v>
      </c>
      <c r="BW288">
        <v>1</v>
      </c>
      <c r="BX288">
        <v>1</v>
      </c>
      <c r="BY288" t="s">
        <v>6</v>
      </c>
      <c r="BZ288">
        <v>122</v>
      </c>
      <c r="CA288">
        <v>80</v>
      </c>
      <c r="CF288">
        <v>0</v>
      </c>
      <c r="CG288">
        <v>0</v>
      </c>
      <c r="CM288">
        <v>0</v>
      </c>
      <c r="CN288" t="s">
        <v>6</v>
      </c>
      <c r="CO288">
        <v>0</v>
      </c>
      <c r="CP288">
        <f t="shared" si="240"/>
        <v>1.58</v>
      </c>
      <c r="CQ288">
        <f t="shared" si="241"/>
        <v>1100</v>
      </c>
      <c r="CR288">
        <f t="shared" si="242"/>
        <v>0</v>
      </c>
      <c r="CS288">
        <f t="shared" si="243"/>
        <v>0</v>
      </c>
      <c r="CT288">
        <f t="shared" si="244"/>
        <v>0</v>
      </c>
      <c r="CU288">
        <f t="shared" si="245"/>
        <v>0</v>
      </c>
      <c r="CV288">
        <f t="shared" si="246"/>
        <v>0</v>
      </c>
      <c r="CW288">
        <f t="shared" si="247"/>
        <v>0</v>
      </c>
      <c r="CX288">
        <f t="shared" si="248"/>
        <v>0</v>
      </c>
      <c r="CY288">
        <f t="shared" si="249"/>
        <v>0</v>
      </c>
      <c r="CZ288">
        <f t="shared" si="250"/>
        <v>0</v>
      </c>
      <c r="DC288" t="s">
        <v>6</v>
      </c>
      <c r="DD288" t="s">
        <v>6</v>
      </c>
      <c r="DE288" t="s">
        <v>6</v>
      </c>
      <c r="DF288" t="s">
        <v>6</v>
      </c>
      <c r="DG288" t="s">
        <v>6</v>
      </c>
      <c r="DH288" t="s">
        <v>6</v>
      </c>
      <c r="DI288" t="s">
        <v>6</v>
      </c>
      <c r="DJ288" t="s">
        <v>6</v>
      </c>
      <c r="DK288" t="s">
        <v>6</v>
      </c>
      <c r="DL288" t="s">
        <v>6</v>
      </c>
      <c r="DM288" t="s">
        <v>6</v>
      </c>
      <c r="DN288">
        <v>0</v>
      </c>
      <c r="DO288">
        <v>0</v>
      </c>
      <c r="DP288">
        <v>1</v>
      </c>
      <c r="DQ288">
        <v>1</v>
      </c>
      <c r="DU288">
        <v>1007</v>
      </c>
      <c r="DV288" t="s">
        <v>92</v>
      </c>
      <c r="DW288" t="s">
        <v>92</v>
      </c>
      <c r="DX288">
        <v>1</v>
      </c>
      <c r="EE288">
        <v>27029021</v>
      </c>
      <c r="EF288">
        <v>2</v>
      </c>
      <c r="EG288" t="s">
        <v>16</v>
      </c>
      <c r="EH288">
        <v>0</v>
      </c>
      <c r="EI288" t="s">
        <v>6</v>
      </c>
      <c r="EJ288">
        <v>1</v>
      </c>
      <c r="EK288">
        <v>8001</v>
      </c>
      <c r="EL288" t="s">
        <v>87</v>
      </c>
      <c r="EM288" t="s">
        <v>88</v>
      </c>
      <c r="EO288" t="s">
        <v>6</v>
      </c>
      <c r="EQ288">
        <v>0</v>
      </c>
      <c r="ER288">
        <v>1100</v>
      </c>
      <c r="ES288">
        <v>1100</v>
      </c>
      <c r="ET288">
        <v>0</v>
      </c>
      <c r="EU288">
        <v>0</v>
      </c>
      <c r="EV288">
        <v>0</v>
      </c>
      <c r="EW288">
        <v>0</v>
      </c>
      <c r="EX288">
        <v>0</v>
      </c>
      <c r="FQ288">
        <v>0</v>
      </c>
      <c r="FR288">
        <f t="shared" si="251"/>
        <v>0</v>
      </c>
      <c r="FS288">
        <v>0</v>
      </c>
      <c r="FT288" t="s">
        <v>49</v>
      </c>
      <c r="FU288" t="s">
        <v>50</v>
      </c>
      <c r="FX288">
        <v>109.8</v>
      </c>
      <c r="FY288">
        <v>68</v>
      </c>
      <c r="GA288" t="s">
        <v>6</v>
      </c>
      <c r="GD288">
        <v>0</v>
      </c>
      <c r="GF288">
        <v>-493139387</v>
      </c>
      <c r="GG288">
        <v>1</v>
      </c>
      <c r="GH288">
        <v>1</v>
      </c>
      <c r="GI288">
        <v>-2</v>
      </c>
      <c r="GJ288">
        <v>0</v>
      </c>
      <c r="GK288">
        <f>ROUND(R288*(S12)/100,2)</f>
        <v>0</v>
      </c>
      <c r="GL288">
        <f t="shared" si="252"/>
        <v>0</v>
      </c>
      <c r="GM288">
        <f t="shared" si="253"/>
        <v>1.58</v>
      </c>
      <c r="GN288">
        <f t="shared" si="254"/>
        <v>1.58</v>
      </c>
      <c r="GO288">
        <f t="shared" si="255"/>
        <v>0</v>
      </c>
      <c r="GP288">
        <f t="shared" si="256"/>
        <v>0</v>
      </c>
      <c r="GR288">
        <v>0</v>
      </c>
      <c r="GS288">
        <v>3</v>
      </c>
      <c r="GT288">
        <v>0</v>
      </c>
      <c r="GU288" t="s">
        <v>6</v>
      </c>
      <c r="GV288">
        <f t="shared" si="257"/>
        <v>0</v>
      </c>
      <c r="GW288">
        <v>1</v>
      </c>
      <c r="GX288">
        <f t="shared" si="258"/>
        <v>0</v>
      </c>
      <c r="HA288">
        <v>0</v>
      </c>
      <c r="HB288">
        <v>0</v>
      </c>
      <c r="IK288">
        <v>0</v>
      </c>
    </row>
    <row r="289" spans="1:255" x14ac:dyDescent="0.2">
      <c r="A289" s="2">
        <v>18</v>
      </c>
      <c r="B289" s="2">
        <v>1</v>
      </c>
      <c r="C289" s="2">
        <v>495</v>
      </c>
      <c r="D289" s="2"/>
      <c r="E289" s="2" t="s">
        <v>368</v>
      </c>
      <c r="F289" s="2" t="s">
        <v>95</v>
      </c>
      <c r="G289" s="2" t="s">
        <v>96</v>
      </c>
      <c r="H289" s="2" t="s">
        <v>30</v>
      </c>
      <c r="I289" s="2">
        <f>I285*J289</f>
        <v>5.2199999999999998E-3</v>
      </c>
      <c r="J289" s="2">
        <v>2.9000000000000001E-2</v>
      </c>
      <c r="K289" s="2"/>
      <c r="L289" s="2"/>
      <c r="M289" s="2"/>
      <c r="N289" s="2"/>
      <c r="O289" s="2">
        <f t="shared" si="225"/>
        <v>31.85</v>
      </c>
      <c r="P289" s="2">
        <f t="shared" si="226"/>
        <v>31.85</v>
      </c>
      <c r="Q289" s="2">
        <f t="shared" si="227"/>
        <v>0</v>
      </c>
      <c r="R289" s="2">
        <f t="shared" si="228"/>
        <v>0</v>
      </c>
      <c r="S289" s="2">
        <f t="shared" si="229"/>
        <v>0</v>
      </c>
      <c r="T289" s="2">
        <f t="shared" si="230"/>
        <v>0</v>
      </c>
      <c r="U289" s="2">
        <f t="shared" si="231"/>
        <v>0</v>
      </c>
      <c r="V289" s="2">
        <f t="shared" si="232"/>
        <v>0</v>
      </c>
      <c r="W289" s="2">
        <f t="shared" si="233"/>
        <v>0</v>
      </c>
      <c r="X289" s="2">
        <f t="shared" si="234"/>
        <v>0</v>
      </c>
      <c r="Y289" s="2">
        <f t="shared" si="235"/>
        <v>0</v>
      </c>
      <c r="Z289" s="2"/>
      <c r="AA289" s="2">
        <v>27703374</v>
      </c>
      <c r="AB289" s="2">
        <f t="shared" si="236"/>
        <v>6102</v>
      </c>
      <c r="AC289" s="2">
        <f t="shared" si="259"/>
        <v>6102</v>
      </c>
      <c r="AD289" s="2">
        <f>ROUND((((ET289)-(EU289))+AE289),6)</f>
        <v>0</v>
      </c>
      <c r="AE289" s="2">
        <f t="shared" si="260"/>
        <v>0</v>
      </c>
      <c r="AF289" s="2">
        <f t="shared" si="260"/>
        <v>0</v>
      </c>
      <c r="AG289" s="2">
        <f t="shared" si="238"/>
        <v>0</v>
      </c>
      <c r="AH289" s="2">
        <f t="shared" si="261"/>
        <v>0</v>
      </c>
      <c r="AI289" s="2">
        <f t="shared" si="261"/>
        <v>0</v>
      </c>
      <c r="AJ289" s="2">
        <f t="shared" si="239"/>
        <v>0</v>
      </c>
      <c r="AK289" s="2">
        <v>6102</v>
      </c>
      <c r="AL289" s="2">
        <v>6102</v>
      </c>
      <c r="AM289" s="2">
        <v>0</v>
      </c>
      <c r="AN289" s="2">
        <v>0</v>
      </c>
      <c r="AO289" s="2">
        <v>0</v>
      </c>
      <c r="AP289" s="2">
        <v>0</v>
      </c>
      <c r="AQ289" s="2">
        <v>0</v>
      </c>
      <c r="AR289" s="2">
        <v>0</v>
      </c>
      <c r="AS289" s="2">
        <v>0</v>
      </c>
      <c r="AT289" s="2">
        <v>110</v>
      </c>
      <c r="AU289" s="2">
        <v>68</v>
      </c>
      <c r="AV289" s="2">
        <v>1</v>
      </c>
      <c r="AW289" s="2">
        <v>1</v>
      </c>
      <c r="AX289" s="2"/>
      <c r="AY289" s="2"/>
      <c r="AZ289" s="2">
        <v>1</v>
      </c>
      <c r="BA289" s="2">
        <v>1</v>
      </c>
      <c r="BB289" s="2">
        <v>1</v>
      </c>
      <c r="BC289" s="2">
        <v>1</v>
      </c>
      <c r="BD289" s="2" t="s">
        <v>6</v>
      </c>
      <c r="BE289" s="2" t="s">
        <v>6</v>
      </c>
      <c r="BF289" s="2" t="s">
        <v>6</v>
      </c>
      <c r="BG289" s="2" t="s">
        <v>6</v>
      </c>
      <c r="BH289" s="2">
        <v>3</v>
      </c>
      <c r="BI289" s="2">
        <v>1</v>
      </c>
      <c r="BJ289" s="2" t="s">
        <v>97</v>
      </c>
      <c r="BK289" s="2"/>
      <c r="BL289" s="2"/>
      <c r="BM289" s="2">
        <v>8001</v>
      </c>
      <c r="BN289" s="2">
        <v>0</v>
      </c>
      <c r="BO289" s="2" t="s">
        <v>6</v>
      </c>
      <c r="BP289" s="2">
        <v>0</v>
      </c>
      <c r="BQ289" s="2">
        <v>2</v>
      </c>
      <c r="BR289" s="2">
        <v>0</v>
      </c>
      <c r="BS289" s="2">
        <v>1</v>
      </c>
      <c r="BT289" s="2">
        <v>1</v>
      </c>
      <c r="BU289" s="2">
        <v>1</v>
      </c>
      <c r="BV289" s="2">
        <v>1</v>
      </c>
      <c r="BW289" s="2">
        <v>1</v>
      </c>
      <c r="BX289" s="2">
        <v>1</v>
      </c>
      <c r="BY289" s="2" t="s">
        <v>6</v>
      </c>
      <c r="BZ289" s="2">
        <v>122</v>
      </c>
      <c r="CA289" s="2">
        <v>80</v>
      </c>
      <c r="CB289" s="2"/>
      <c r="CC289" s="2"/>
      <c r="CD289" s="2"/>
      <c r="CE289" s="2"/>
      <c r="CF289" s="2">
        <v>0</v>
      </c>
      <c r="CG289" s="2">
        <v>0</v>
      </c>
      <c r="CH289" s="2"/>
      <c r="CI289" s="2"/>
      <c r="CJ289" s="2"/>
      <c r="CK289" s="2"/>
      <c r="CL289" s="2"/>
      <c r="CM289" s="2">
        <v>0</v>
      </c>
      <c r="CN289" s="2" t="s">
        <v>6</v>
      </c>
      <c r="CO289" s="2">
        <v>0</v>
      </c>
      <c r="CP289" s="2">
        <f t="shared" si="240"/>
        <v>31.85</v>
      </c>
      <c r="CQ289" s="2">
        <f t="shared" si="241"/>
        <v>6102</v>
      </c>
      <c r="CR289" s="2">
        <f t="shared" si="242"/>
        <v>0</v>
      </c>
      <c r="CS289" s="2">
        <f t="shared" si="243"/>
        <v>0</v>
      </c>
      <c r="CT289" s="2">
        <f t="shared" si="244"/>
        <v>0</v>
      </c>
      <c r="CU289" s="2">
        <f t="shared" si="245"/>
        <v>0</v>
      </c>
      <c r="CV289" s="2">
        <f t="shared" si="246"/>
        <v>0</v>
      </c>
      <c r="CW289" s="2">
        <f t="shared" si="247"/>
        <v>0</v>
      </c>
      <c r="CX289" s="2">
        <f t="shared" si="248"/>
        <v>0</v>
      </c>
      <c r="CY289" s="2">
        <f t="shared" si="249"/>
        <v>0</v>
      </c>
      <c r="CZ289" s="2">
        <f t="shared" si="250"/>
        <v>0</v>
      </c>
      <c r="DA289" s="2"/>
      <c r="DB289" s="2"/>
      <c r="DC289" s="2" t="s">
        <v>6</v>
      </c>
      <c r="DD289" s="2" t="s">
        <v>6</v>
      </c>
      <c r="DE289" s="2" t="s">
        <v>6</v>
      </c>
      <c r="DF289" s="2" t="s">
        <v>6</v>
      </c>
      <c r="DG289" s="2" t="s">
        <v>6</v>
      </c>
      <c r="DH289" s="2" t="s">
        <v>6</v>
      </c>
      <c r="DI289" s="2" t="s">
        <v>6</v>
      </c>
      <c r="DJ289" s="2" t="s">
        <v>6</v>
      </c>
      <c r="DK289" s="2" t="s">
        <v>6</v>
      </c>
      <c r="DL289" s="2" t="s">
        <v>6</v>
      </c>
      <c r="DM289" s="2" t="s">
        <v>6</v>
      </c>
      <c r="DN289" s="2">
        <v>0</v>
      </c>
      <c r="DO289" s="2">
        <v>0</v>
      </c>
      <c r="DP289" s="2">
        <v>1</v>
      </c>
      <c r="DQ289" s="2">
        <v>1</v>
      </c>
      <c r="DR289" s="2"/>
      <c r="DS289" s="2"/>
      <c r="DT289" s="2"/>
      <c r="DU289" s="2">
        <v>1009</v>
      </c>
      <c r="DV289" s="2" t="s">
        <v>30</v>
      </c>
      <c r="DW289" s="2" t="s">
        <v>30</v>
      </c>
      <c r="DX289" s="2">
        <v>1000</v>
      </c>
      <c r="DY289" s="2"/>
      <c r="DZ289" s="2"/>
      <c r="EA289" s="2"/>
      <c r="EB289" s="2"/>
      <c r="EC289" s="2"/>
      <c r="ED289" s="2"/>
      <c r="EE289" s="2">
        <v>27029021</v>
      </c>
      <c r="EF289" s="2">
        <v>2</v>
      </c>
      <c r="EG289" s="2" t="s">
        <v>16</v>
      </c>
      <c r="EH289" s="2">
        <v>0</v>
      </c>
      <c r="EI289" s="2" t="s">
        <v>6</v>
      </c>
      <c r="EJ289" s="2">
        <v>1</v>
      </c>
      <c r="EK289" s="2">
        <v>8001</v>
      </c>
      <c r="EL289" s="2" t="s">
        <v>87</v>
      </c>
      <c r="EM289" s="2" t="s">
        <v>88</v>
      </c>
      <c r="EN289" s="2"/>
      <c r="EO289" s="2" t="s">
        <v>6</v>
      </c>
      <c r="EP289" s="2"/>
      <c r="EQ289" s="2">
        <v>0</v>
      </c>
      <c r="ER289" s="2">
        <v>6102</v>
      </c>
      <c r="ES289" s="2">
        <v>6102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>
        <v>0</v>
      </c>
      <c r="FR289" s="2">
        <f t="shared" si="251"/>
        <v>0</v>
      </c>
      <c r="FS289" s="2">
        <v>0</v>
      </c>
      <c r="FT289" s="2" t="s">
        <v>49</v>
      </c>
      <c r="FU289" s="2" t="s">
        <v>50</v>
      </c>
      <c r="FV289" s="2"/>
      <c r="FW289" s="2"/>
      <c r="FX289" s="2">
        <v>109.8</v>
      </c>
      <c r="FY289" s="2">
        <v>68</v>
      </c>
      <c r="FZ289" s="2"/>
      <c r="GA289" s="2" t="s">
        <v>6</v>
      </c>
      <c r="GB289" s="2"/>
      <c r="GC289" s="2"/>
      <c r="GD289" s="2">
        <v>0</v>
      </c>
      <c r="GE289" s="2"/>
      <c r="GF289" s="2">
        <v>-823871947</v>
      </c>
      <c r="GG289" s="2">
        <v>2</v>
      </c>
      <c r="GH289" s="2">
        <v>1</v>
      </c>
      <c r="GI289" s="2">
        <v>-2</v>
      </c>
      <c r="GJ289" s="2">
        <v>0</v>
      </c>
      <c r="GK289" s="2">
        <f>ROUND(R289*(R12)/100,2)</f>
        <v>0</v>
      </c>
      <c r="GL289" s="2">
        <f t="shared" si="252"/>
        <v>0</v>
      </c>
      <c r="GM289" s="2">
        <f t="shared" si="253"/>
        <v>31.85</v>
      </c>
      <c r="GN289" s="2">
        <f t="shared" si="254"/>
        <v>31.85</v>
      </c>
      <c r="GO289" s="2">
        <f t="shared" si="255"/>
        <v>0</v>
      </c>
      <c r="GP289" s="2">
        <f t="shared" si="256"/>
        <v>0</v>
      </c>
      <c r="GQ289" s="2"/>
      <c r="GR289" s="2">
        <v>0</v>
      </c>
      <c r="GS289" s="2">
        <v>3</v>
      </c>
      <c r="GT289" s="2">
        <v>0</v>
      </c>
      <c r="GU289" s="2" t="s">
        <v>6</v>
      </c>
      <c r="GV289" s="2">
        <f t="shared" si="257"/>
        <v>0</v>
      </c>
      <c r="GW289" s="2">
        <v>1</v>
      </c>
      <c r="GX289" s="2">
        <f t="shared" si="258"/>
        <v>0</v>
      </c>
      <c r="GY289" s="2"/>
      <c r="GZ289" s="2"/>
      <c r="HA289" s="2">
        <v>0</v>
      </c>
      <c r="HB289" s="2">
        <v>0</v>
      </c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  <c r="IG289" s="2"/>
      <c r="IH289" s="2"/>
      <c r="II289" s="2"/>
      <c r="IJ289" s="2"/>
      <c r="IK289" s="2">
        <v>0</v>
      </c>
      <c r="IL289" s="2"/>
      <c r="IM289" s="2"/>
      <c r="IN289" s="2"/>
      <c r="IO289" s="2"/>
      <c r="IP289" s="2"/>
      <c r="IQ289" s="2"/>
      <c r="IR289" s="2"/>
      <c r="IS289" s="2"/>
      <c r="IT289" s="2"/>
      <c r="IU289" s="2"/>
    </row>
    <row r="290" spans="1:255" x14ac:dyDescent="0.2">
      <c r="A290">
        <v>18</v>
      </c>
      <c r="B290">
        <v>1</v>
      </c>
      <c r="C290">
        <v>501</v>
      </c>
      <c r="E290" t="s">
        <v>368</v>
      </c>
      <c r="F290" t="s">
        <v>95</v>
      </c>
      <c r="G290" t="s">
        <v>96</v>
      </c>
      <c r="H290" t="s">
        <v>30</v>
      </c>
      <c r="I290">
        <f>I286*J290</f>
        <v>5.2199999999999998E-3</v>
      </c>
      <c r="J290">
        <v>2.9000000000000001E-2</v>
      </c>
      <c r="O290">
        <f t="shared" si="225"/>
        <v>31.85</v>
      </c>
      <c r="P290">
        <f t="shared" si="226"/>
        <v>31.85</v>
      </c>
      <c r="Q290">
        <f t="shared" si="227"/>
        <v>0</v>
      </c>
      <c r="R290">
        <f t="shared" si="228"/>
        <v>0</v>
      </c>
      <c r="S290">
        <f t="shared" si="229"/>
        <v>0</v>
      </c>
      <c r="T290">
        <f t="shared" si="230"/>
        <v>0</v>
      </c>
      <c r="U290">
        <f t="shared" si="231"/>
        <v>0</v>
      </c>
      <c r="V290">
        <f t="shared" si="232"/>
        <v>0</v>
      </c>
      <c r="W290">
        <f t="shared" si="233"/>
        <v>0</v>
      </c>
      <c r="X290">
        <f t="shared" si="234"/>
        <v>0</v>
      </c>
      <c r="Y290">
        <f t="shared" si="235"/>
        <v>0</v>
      </c>
      <c r="AA290">
        <v>27703388</v>
      </c>
      <c r="AB290">
        <f t="shared" si="236"/>
        <v>6102</v>
      </c>
      <c r="AC290">
        <f t="shared" si="259"/>
        <v>6102</v>
      </c>
      <c r="AD290">
        <f>ROUND((((ET290)-(EU290))+AE290),6)</f>
        <v>0</v>
      </c>
      <c r="AE290">
        <f t="shared" si="260"/>
        <v>0</v>
      </c>
      <c r="AF290">
        <f t="shared" si="260"/>
        <v>0</v>
      </c>
      <c r="AG290">
        <f t="shared" si="238"/>
        <v>0</v>
      </c>
      <c r="AH290">
        <f t="shared" si="261"/>
        <v>0</v>
      </c>
      <c r="AI290">
        <f t="shared" si="261"/>
        <v>0</v>
      </c>
      <c r="AJ290">
        <f t="shared" si="239"/>
        <v>0</v>
      </c>
      <c r="AK290">
        <v>6102</v>
      </c>
      <c r="AL290">
        <v>6102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110</v>
      </c>
      <c r="AU290">
        <v>68</v>
      </c>
      <c r="AV290">
        <v>1</v>
      </c>
      <c r="AW290">
        <v>1</v>
      </c>
      <c r="AZ290">
        <v>1</v>
      </c>
      <c r="BA290">
        <v>1</v>
      </c>
      <c r="BB290">
        <v>1</v>
      </c>
      <c r="BC290">
        <v>1</v>
      </c>
      <c r="BD290" t="s">
        <v>6</v>
      </c>
      <c r="BE290" t="s">
        <v>6</v>
      </c>
      <c r="BF290" t="s">
        <v>6</v>
      </c>
      <c r="BG290" t="s">
        <v>6</v>
      </c>
      <c r="BH290">
        <v>3</v>
      </c>
      <c r="BI290">
        <v>1</v>
      </c>
      <c r="BJ290" t="s">
        <v>97</v>
      </c>
      <c r="BM290">
        <v>8001</v>
      </c>
      <c r="BN290">
        <v>0</v>
      </c>
      <c r="BO290" t="s">
        <v>6</v>
      </c>
      <c r="BP290">
        <v>0</v>
      </c>
      <c r="BQ290">
        <v>2</v>
      </c>
      <c r="BR290">
        <v>0</v>
      </c>
      <c r="BS290">
        <v>1</v>
      </c>
      <c r="BT290">
        <v>1</v>
      </c>
      <c r="BU290">
        <v>1</v>
      </c>
      <c r="BV290">
        <v>1</v>
      </c>
      <c r="BW290">
        <v>1</v>
      </c>
      <c r="BX290">
        <v>1</v>
      </c>
      <c r="BY290" t="s">
        <v>6</v>
      </c>
      <c r="BZ290">
        <v>122</v>
      </c>
      <c r="CA290">
        <v>80</v>
      </c>
      <c r="CF290">
        <v>0</v>
      </c>
      <c r="CG290">
        <v>0</v>
      </c>
      <c r="CM290">
        <v>0</v>
      </c>
      <c r="CN290" t="s">
        <v>6</v>
      </c>
      <c r="CO290">
        <v>0</v>
      </c>
      <c r="CP290">
        <f t="shared" si="240"/>
        <v>31.85</v>
      </c>
      <c r="CQ290">
        <f t="shared" si="241"/>
        <v>6102</v>
      </c>
      <c r="CR290">
        <f t="shared" si="242"/>
        <v>0</v>
      </c>
      <c r="CS290">
        <f t="shared" si="243"/>
        <v>0</v>
      </c>
      <c r="CT290">
        <f t="shared" si="244"/>
        <v>0</v>
      </c>
      <c r="CU290">
        <f t="shared" si="245"/>
        <v>0</v>
      </c>
      <c r="CV290">
        <f t="shared" si="246"/>
        <v>0</v>
      </c>
      <c r="CW290">
        <f t="shared" si="247"/>
        <v>0</v>
      </c>
      <c r="CX290">
        <f t="shared" si="248"/>
        <v>0</v>
      </c>
      <c r="CY290">
        <f t="shared" si="249"/>
        <v>0</v>
      </c>
      <c r="CZ290">
        <f t="shared" si="250"/>
        <v>0</v>
      </c>
      <c r="DC290" t="s">
        <v>6</v>
      </c>
      <c r="DD290" t="s">
        <v>6</v>
      </c>
      <c r="DE290" t="s">
        <v>6</v>
      </c>
      <c r="DF290" t="s">
        <v>6</v>
      </c>
      <c r="DG290" t="s">
        <v>6</v>
      </c>
      <c r="DH290" t="s">
        <v>6</v>
      </c>
      <c r="DI290" t="s">
        <v>6</v>
      </c>
      <c r="DJ290" t="s">
        <v>6</v>
      </c>
      <c r="DK290" t="s">
        <v>6</v>
      </c>
      <c r="DL290" t="s">
        <v>6</v>
      </c>
      <c r="DM290" t="s">
        <v>6</v>
      </c>
      <c r="DN290">
        <v>0</v>
      </c>
      <c r="DO290">
        <v>0</v>
      </c>
      <c r="DP290">
        <v>1</v>
      </c>
      <c r="DQ290">
        <v>1</v>
      </c>
      <c r="DU290">
        <v>1009</v>
      </c>
      <c r="DV290" t="s">
        <v>30</v>
      </c>
      <c r="DW290" t="s">
        <v>30</v>
      </c>
      <c r="DX290">
        <v>1000</v>
      </c>
      <c r="EE290">
        <v>27029021</v>
      </c>
      <c r="EF290">
        <v>2</v>
      </c>
      <c r="EG290" t="s">
        <v>16</v>
      </c>
      <c r="EH290">
        <v>0</v>
      </c>
      <c r="EI290" t="s">
        <v>6</v>
      </c>
      <c r="EJ290">
        <v>1</v>
      </c>
      <c r="EK290">
        <v>8001</v>
      </c>
      <c r="EL290" t="s">
        <v>87</v>
      </c>
      <c r="EM290" t="s">
        <v>88</v>
      </c>
      <c r="EO290" t="s">
        <v>6</v>
      </c>
      <c r="EQ290">
        <v>0</v>
      </c>
      <c r="ER290">
        <v>6102</v>
      </c>
      <c r="ES290">
        <v>6102</v>
      </c>
      <c r="ET290">
        <v>0</v>
      </c>
      <c r="EU290">
        <v>0</v>
      </c>
      <c r="EV290">
        <v>0</v>
      </c>
      <c r="EW290">
        <v>0</v>
      </c>
      <c r="EX290">
        <v>0</v>
      </c>
      <c r="FQ290">
        <v>0</v>
      </c>
      <c r="FR290">
        <f t="shared" si="251"/>
        <v>0</v>
      </c>
      <c r="FS290">
        <v>0</v>
      </c>
      <c r="FT290" t="s">
        <v>49</v>
      </c>
      <c r="FU290" t="s">
        <v>50</v>
      </c>
      <c r="FX290">
        <v>109.8</v>
      </c>
      <c r="FY290">
        <v>68</v>
      </c>
      <c r="GA290" t="s">
        <v>6</v>
      </c>
      <c r="GD290">
        <v>0</v>
      </c>
      <c r="GF290">
        <v>-823871947</v>
      </c>
      <c r="GG290">
        <v>1</v>
      </c>
      <c r="GH290">
        <v>1</v>
      </c>
      <c r="GI290">
        <v>-2</v>
      </c>
      <c r="GJ290">
        <v>0</v>
      </c>
      <c r="GK290">
        <f>ROUND(R290*(S12)/100,2)</f>
        <v>0</v>
      </c>
      <c r="GL290">
        <f t="shared" si="252"/>
        <v>0</v>
      </c>
      <c r="GM290">
        <f t="shared" si="253"/>
        <v>31.85</v>
      </c>
      <c r="GN290">
        <f t="shared" si="254"/>
        <v>31.85</v>
      </c>
      <c r="GO290">
        <f t="shared" si="255"/>
        <v>0</v>
      </c>
      <c r="GP290">
        <f t="shared" si="256"/>
        <v>0</v>
      </c>
      <c r="GR290">
        <v>0</v>
      </c>
      <c r="GS290">
        <v>3</v>
      </c>
      <c r="GT290">
        <v>0</v>
      </c>
      <c r="GU290" t="s">
        <v>6</v>
      </c>
      <c r="GV290">
        <f t="shared" si="257"/>
        <v>0</v>
      </c>
      <c r="GW290">
        <v>1</v>
      </c>
      <c r="GX290">
        <f t="shared" si="258"/>
        <v>0</v>
      </c>
      <c r="HA290">
        <v>0</v>
      </c>
      <c r="HB290">
        <v>0</v>
      </c>
      <c r="IK290">
        <v>0</v>
      </c>
    </row>
    <row r="291" spans="1:255" x14ac:dyDescent="0.2">
      <c r="A291" s="2">
        <v>17</v>
      </c>
      <c r="B291" s="2">
        <v>1</v>
      </c>
      <c r="C291" s="2">
        <f>ROW(SmtRes!A514)</f>
        <v>514</v>
      </c>
      <c r="D291" s="2">
        <f>ROW(EtalonRes!A533)</f>
        <v>533</v>
      </c>
      <c r="E291" s="2" t="s">
        <v>369</v>
      </c>
      <c r="F291" s="2" t="s">
        <v>76</v>
      </c>
      <c r="G291" s="2" t="s">
        <v>99</v>
      </c>
      <c r="H291" s="2" t="s">
        <v>54</v>
      </c>
      <c r="I291" s="2">
        <f>ROUND(13.72+2.94+5.46+1.68+1.89,9)</f>
        <v>25.69</v>
      </c>
      <c r="J291" s="2">
        <v>0</v>
      </c>
      <c r="K291" s="2"/>
      <c r="L291" s="2"/>
      <c r="M291" s="2"/>
      <c r="N291" s="2"/>
      <c r="O291" s="2">
        <f t="shared" si="225"/>
        <v>2235.08</v>
      </c>
      <c r="P291" s="2">
        <f t="shared" si="226"/>
        <v>660.75</v>
      </c>
      <c r="Q291" s="2">
        <f t="shared" si="227"/>
        <v>624.70000000000005</v>
      </c>
      <c r="R291" s="2">
        <f t="shared" si="228"/>
        <v>85.4</v>
      </c>
      <c r="S291" s="2">
        <f t="shared" si="229"/>
        <v>949.63</v>
      </c>
      <c r="T291" s="2">
        <f t="shared" si="230"/>
        <v>0</v>
      </c>
      <c r="U291" s="2">
        <f t="shared" si="231"/>
        <v>95.720939999999999</v>
      </c>
      <c r="V291" s="2">
        <f t="shared" si="232"/>
        <v>7.3698187500000012</v>
      </c>
      <c r="W291" s="2">
        <f t="shared" si="233"/>
        <v>0</v>
      </c>
      <c r="X291" s="2">
        <f t="shared" si="234"/>
        <v>838.37</v>
      </c>
      <c r="Y291" s="2">
        <f t="shared" si="235"/>
        <v>745.22</v>
      </c>
      <c r="Z291" s="2"/>
      <c r="AA291" s="2">
        <v>27703374</v>
      </c>
      <c r="AB291" s="2">
        <f t="shared" si="236"/>
        <v>87.001900000000006</v>
      </c>
      <c r="AC291" s="2">
        <f t="shared" si="259"/>
        <v>25.72</v>
      </c>
      <c r="AD291" s="2">
        <f>ROUND((((((ET291*1.25)*1.35))-(((EU291*1.25)*1.35)))+AE291),6)</f>
        <v>24.316875</v>
      </c>
      <c r="AE291" s="2">
        <f>ROUND((((EU291*1.25)*1.35)),6)</f>
        <v>3.3243749999999999</v>
      </c>
      <c r="AF291" s="2">
        <f>ROUND((((EV291*1.15)*1.35)),6)</f>
        <v>36.965024999999997</v>
      </c>
      <c r="AG291" s="2">
        <f t="shared" si="238"/>
        <v>0</v>
      </c>
      <c r="AH291" s="2">
        <f>(((EW291*1.15)*1.35))</f>
        <v>3.726</v>
      </c>
      <c r="AI291" s="2">
        <f>(((EX291*1.25)*1.35))</f>
        <v>0.28687500000000005</v>
      </c>
      <c r="AJ291" s="2">
        <f t="shared" si="239"/>
        <v>0</v>
      </c>
      <c r="AK291" s="2">
        <v>63.94</v>
      </c>
      <c r="AL291" s="2">
        <v>25.72</v>
      </c>
      <c r="AM291" s="2">
        <v>14.41</v>
      </c>
      <c r="AN291" s="2">
        <v>1.97</v>
      </c>
      <c r="AO291" s="2">
        <v>23.81</v>
      </c>
      <c r="AP291" s="2">
        <v>0</v>
      </c>
      <c r="AQ291" s="2">
        <v>2.4</v>
      </c>
      <c r="AR291" s="2">
        <v>0.17</v>
      </c>
      <c r="AS291" s="2">
        <v>0</v>
      </c>
      <c r="AT291" s="2">
        <v>81</v>
      </c>
      <c r="AU291" s="2">
        <v>72</v>
      </c>
      <c r="AV291" s="2">
        <v>1</v>
      </c>
      <c r="AW291" s="2">
        <v>1</v>
      </c>
      <c r="AX291" s="2"/>
      <c r="AY291" s="2"/>
      <c r="AZ291" s="2">
        <v>1</v>
      </c>
      <c r="BA291" s="2">
        <v>1</v>
      </c>
      <c r="BB291" s="2">
        <v>1</v>
      </c>
      <c r="BC291" s="2">
        <v>1</v>
      </c>
      <c r="BD291" s="2" t="s">
        <v>6</v>
      </c>
      <c r="BE291" s="2" t="s">
        <v>6</v>
      </c>
      <c r="BF291" s="2" t="s">
        <v>6</v>
      </c>
      <c r="BG291" s="2" t="s">
        <v>6</v>
      </c>
      <c r="BH291" s="2">
        <v>0</v>
      </c>
      <c r="BI291" s="2">
        <v>1</v>
      </c>
      <c r="BJ291" s="2" t="s">
        <v>78</v>
      </c>
      <c r="BK291" s="2"/>
      <c r="BL291" s="2"/>
      <c r="BM291" s="2">
        <v>9001</v>
      </c>
      <c r="BN291" s="2">
        <v>0</v>
      </c>
      <c r="BO291" s="2" t="s">
        <v>6</v>
      </c>
      <c r="BP291" s="2">
        <v>0</v>
      </c>
      <c r="BQ291" s="2">
        <v>2</v>
      </c>
      <c r="BR291" s="2">
        <v>0</v>
      </c>
      <c r="BS291" s="2">
        <v>1</v>
      </c>
      <c r="BT291" s="2">
        <v>1</v>
      </c>
      <c r="BU291" s="2">
        <v>1</v>
      </c>
      <c r="BV291" s="2">
        <v>1</v>
      </c>
      <c r="BW291" s="2">
        <v>1</v>
      </c>
      <c r="BX291" s="2">
        <v>1</v>
      </c>
      <c r="BY291" s="2" t="s">
        <v>6</v>
      </c>
      <c r="BZ291" s="2">
        <v>90</v>
      </c>
      <c r="CA291" s="2">
        <v>85</v>
      </c>
      <c r="CB291" s="2"/>
      <c r="CC291" s="2"/>
      <c r="CD291" s="2"/>
      <c r="CE291" s="2"/>
      <c r="CF291" s="2">
        <v>0</v>
      </c>
      <c r="CG291" s="2">
        <v>0</v>
      </c>
      <c r="CH291" s="2"/>
      <c r="CI291" s="2"/>
      <c r="CJ291" s="2"/>
      <c r="CK291" s="2"/>
      <c r="CL291" s="2"/>
      <c r="CM291" s="2">
        <v>0</v>
      </c>
      <c r="CN291" s="2" t="s">
        <v>705</v>
      </c>
      <c r="CO291" s="2">
        <v>0</v>
      </c>
      <c r="CP291" s="2">
        <f t="shared" si="240"/>
        <v>2235.08</v>
      </c>
      <c r="CQ291" s="2">
        <f t="shared" si="241"/>
        <v>25.72</v>
      </c>
      <c r="CR291" s="2">
        <f t="shared" si="242"/>
        <v>24.316875</v>
      </c>
      <c r="CS291" s="2">
        <f t="shared" si="243"/>
        <v>3.3243749999999999</v>
      </c>
      <c r="CT291" s="2">
        <f t="shared" si="244"/>
        <v>36.965024999999997</v>
      </c>
      <c r="CU291" s="2">
        <f t="shared" si="245"/>
        <v>0</v>
      </c>
      <c r="CV291" s="2">
        <f t="shared" si="246"/>
        <v>3.726</v>
      </c>
      <c r="CW291" s="2">
        <f t="shared" si="247"/>
        <v>0.28687500000000005</v>
      </c>
      <c r="CX291" s="2">
        <f t="shared" si="248"/>
        <v>0</v>
      </c>
      <c r="CY291" s="2">
        <f t="shared" si="249"/>
        <v>838.37429999999995</v>
      </c>
      <c r="CZ291" s="2">
        <f t="shared" si="250"/>
        <v>745.22160000000008</v>
      </c>
      <c r="DA291" s="2"/>
      <c r="DB291" s="2"/>
      <c r="DC291" s="2" t="s">
        <v>6</v>
      </c>
      <c r="DD291" s="2" t="s">
        <v>6</v>
      </c>
      <c r="DE291" s="2" t="s">
        <v>56</v>
      </c>
      <c r="DF291" s="2" t="s">
        <v>56</v>
      </c>
      <c r="DG291" s="2" t="s">
        <v>57</v>
      </c>
      <c r="DH291" s="2" t="s">
        <v>6</v>
      </c>
      <c r="DI291" s="2" t="s">
        <v>57</v>
      </c>
      <c r="DJ291" s="2" t="s">
        <v>56</v>
      </c>
      <c r="DK291" s="2" t="s">
        <v>6</v>
      </c>
      <c r="DL291" s="2" t="s">
        <v>6</v>
      </c>
      <c r="DM291" s="2" t="s">
        <v>6</v>
      </c>
      <c r="DN291" s="2">
        <v>0</v>
      </c>
      <c r="DO291" s="2">
        <v>0</v>
      </c>
      <c r="DP291" s="2">
        <v>1</v>
      </c>
      <c r="DQ291" s="2">
        <v>1</v>
      </c>
      <c r="DR291" s="2"/>
      <c r="DS291" s="2"/>
      <c r="DT291" s="2"/>
      <c r="DU291" s="2">
        <v>1005</v>
      </c>
      <c r="DV291" s="2" t="s">
        <v>54</v>
      </c>
      <c r="DW291" s="2" t="s">
        <v>54</v>
      </c>
      <c r="DX291" s="2">
        <v>1</v>
      </c>
      <c r="DY291" s="2"/>
      <c r="DZ291" s="2"/>
      <c r="EA291" s="2"/>
      <c r="EB291" s="2"/>
      <c r="EC291" s="2"/>
      <c r="ED291" s="2"/>
      <c r="EE291" s="2">
        <v>27029022</v>
      </c>
      <c r="EF291" s="2">
        <v>2</v>
      </c>
      <c r="EG291" s="2" t="s">
        <v>16</v>
      </c>
      <c r="EH291" s="2">
        <v>0</v>
      </c>
      <c r="EI291" s="2" t="s">
        <v>6</v>
      </c>
      <c r="EJ291" s="2">
        <v>1</v>
      </c>
      <c r="EK291" s="2">
        <v>9001</v>
      </c>
      <c r="EL291" s="2" t="s">
        <v>66</v>
      </c>
      <c r="EM291" s="2" t="s">
        <v>67</v>
      </c>
      <c r="EN291" s="2"/>
      <c r="EO291" s="2" t="s">
        <v>60</v>
      </c>
      <c r="EP291" s="2"/>
      <c r="EQ291" s="2">
        <v>0</v>
      </c>
      <c r="ER291" s="2">
        <v>63.94</v>
      </c>
      <c r="ES291" s="2">
        <v>25.72</v>
      </c>
      <c r="ET291" s="2">
        <v>14.41</v>
      </c>
      <c r="EU291" s="2">
        <v>1.97</v>
      </c>
      <c r="EV291" s="2">
        <v>23.81</v>
      </c>
      <c r="EW291" s="2">
        <v>2.4</v>
      </c>
      <c r="EX291" s="2">
        <v>0.17</v>
      </c>
      <c r="EY291" s="2">
        <v>0</v>
      </c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>
        <v>0</v>
      </c>
      <c r="FR291" s="2">
        <f t="shared" si="251"/>
        <v>0</v>
      </c>
      <c r="FS291" s="2">
        <v>0</v>
      </c>
      <c r="FT291" s="2" t="s">
        <v>49</v>
      </c>
      <c r="FU291" s="2" t="s">
        <v>50</v>
      </c>
      <c r="FV291" s="2"/>
      <c r="FW291" s="2"/>
      <c r="FX291" s="2">
        <v>81</v>
      </c>
      <c r="FY291" s="2">
        <v>72.25</v>
      </c>
      <c r="FZ291" s="2"/>
      <c r="GA291" s="2" t="s">
        <v>6</v>
      </c>
      <c r="GB291" s="2"/>
      <c r="GC291" s="2"/>
      <c r="GD291" s="2">
        <v>0</v>
      </c>
      <c r="GE291" s="2"/>
      <c r="GF291" s="2">
        <v>1555078569</v>
      </c>
      <c r="GG291" s="2">
        <v>2</v>
      </c>
      <c r="GH291" s="2">
        <v>1</v>
      </c>
      <c r="GI291" s="2">
        <v>-2</v>
      </c>
      <c r="GJ291" s="2">
        <v>0</v>
      </c>
      <c r="GK291" s="2">
        <f>ROUND(R291*(R12)/100,2)</f>
        <v>0</v>
      </c>
      <c r="GL291" s="2">
        <f t="shared" si="252"/>
        <v>0</v>
      </c>
      <c r="GM291" s="2">
        <f t="shared" si="253"/>
        <v>3818.67</v>
      </c>
      <c r="GN291" s="2">
        <f t="shared" si="254"/>
        <v>3818.67</v>
      </c>
      <c r="GO291" s="2">
        <f t="shared" si="255"/>
        <v>0</v>
      </c>
      <c r="GP291" s="2">
        <f t="shared" si="256"/>
        <v>0</v>
      </c>
      <c r="GQ291" s="2"/>
      <c r="GR291" s="2">
        <v>0</v>
      </c>
      <c r="GS291" s="2">
        <v>3</v>
      </c>
      <c r="GT291" s="2">
        <v>0</v>
      </c>
      <c r="GU291" s="2" t="s">
        <v>6</v>
      </c>
      <c r="GV291" s="2">
        <f t="shared" si="257"/>
        <v>0</v>
      </c>
      <c r="GW291" s="2">
        <v>1</v>
      </c>
      <c r="GX291" s="2">
        <f t="shared" si="258"/>
        <v>0</v>
      </c>
      <c r="GY291" s="2"/>
      <c r="GZ291" s="2"/>
      <c r="HA291" s="2">
        <v>0</v>
      </c>
      <c r="HB291" s="2">
        <v>0</v>
      </c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  <c r="IG291" s="2"/>
      <c r="IH291" s="2"/>
      <c r="II291" s="2"/>
      <c r="IJ291" s="2"/>
      <c r="IK291" s="2">
        <v>0</v>
      </c>
      <c r="IL291" s="2"/>
      <c r="IM291" s="2"/>
      <c r="IN291" s="2"/>
      <c r="IO291" s="2"/>
      <c r="IP291" s="2"/>
      <c r="IQ291" s="2"/>
      <c r="IR291" s="2"/>
      <c r="IS291" s="2"/>
      <c r="IT291" s="2"/>
      <c r="IU291" s="2"/>
    </row>
    <row r="292" spans="1:255" x14ac:dyDescent="0.2">
      <c r="A292">
        <v>17</v>
      </c>
      <c r="B292">
        <v>1</v>
      </c>
      <c r="C292">
        <f>ROW(SmtRes!A526)</f>
        <v>526</v>
      </c>
      <c r="D292">
        <f>ROW(EtalonRes!A542)</f>
        <v>542</v>
      </c>
      <c r="E292" t="s">
        <v>369</v>
      </c>
      <c r="F292" t="s">
        <v>76</v>
      </c>
      <c r="G292" t="s">
        <v>99</v>
      </c>
      <c r="H292" t="s">
        <v>54</v>
      </c>
      <c r="I292">
        <f>ROUND(13.72+2.94+5.46+1.68+1.89,9)</f>
        <v>25.69</v>
      </c>
      <c r="J292">
        <v>0</v>
      </c>
      <c r="O292">
        <f t="shared" si="225"/>
        <v>2235.08</v>
      </c>
      <c r="P292">
        <f t="shared" si="226"/>
        <v>660.75</v>
      </c>
      <c r="Q292">
        <f t="shared" si="227"/>
        <v>624.70000000000005</v>
      </c>
      <c r="R292">
        <f t="shared" si="228"/>
        <v>85.4</v>
      </c>
      <c r="S292">
        <f t="shared" si="229"/>
        <v>949.63</v>
      </c>
      <c r="T292">
        <f t="shared" si="230"/>
        <v>0</v>
      </c>
      <c r="U292">
        <f t="shared" si="231"/>
        <v>95.720939999999999</v>
      </c>
      <c r="V292">
        <f t="shared" si="232"/>
        <v>7.3698187500000012</v>
      </c>
      <c r="W292">
        <f t="shared" si="233"/>
        <v>0</v>
      </c>
      <c r="X292">
        <f t="shared" si="234"/>
        <v>838.37</v>
      </c>
      <c r="Y292">
        <f t="shared" si="235"/>
        <v>745.22</v>
      </c>
      <c r="AA292">
        <v>27703388</v>
      </c>
      <c r="AB292">
        <f t="shared" si="236"/>
        <v>87.001900000000006</v>
      </c>
      <c r="AC292">
        <f t="shared" si="259"/>
        <v>25.72</v>
      </c>
      <c r="AD292">
        <f>ROUND((((((ET292*1.25)*1.35))-(((EU292*1.25)*1.35)))+AE292),6)</f>
        <v>24.316875</v>
      </c>
      <c r="AE292">
        <f>ROUND((((EU292*1.25)*1.35)),6)</f>
        <v>3.3243749999999999</v>
      </c>
      <c r="AF292">
        <f>ROUND((((EV292*1.15)*1.35)),6)</f>
        <v>36.965024999999997</v>
      </c>
      <c r="AG292">
        <f t="shared" si="238"/>
        <v>0</v>
      </c>
      <c r="AH292">
        <f>(((EW292*1.15)*1.35))</f>
        <v>3.726</v>
      </c>
      <c r="AI292">
        <f>(((EX292*1.25)*1.35))</f>
        <v>0.28687500000000005</v>
      </c>
      <c r="AJ292">
        <f t="shared" si="239"/>
        <v>0</v>
      </c>
      <c r="AK292">
        <v>63.94</v>
      </c>
      <c r="AL292">
        <v>25.72</v>
      </c>
      <c r="AM292">
        <v>14.41</v>
      </c>
      <c r="AN292">
        <v>1.97</v>
      </c>
      <c r="AO292">
        <v>23.81</v>
      </c>
      <c r="AP292">
        <v>0</v>
      </c>
      <c r="AQ292">
        <v>2.4</v>
      </c>
      <c r="AR292">
        <v>0.17</v>
      </c>
      <c r="AS292">
        <v>0</v>
      </c>
      <c r="AT292">
        <v>81</v>
      </c>
      <c r="AU292">
        <v>72</v>
      </c>
      <c r="AV292">
        <v>1</v>
      </c>
      <c r="AW292">
        <v>1</v>
      </c>
      <c r="AZ292">
        <v>1</v>
      </c>
      <c r="BA292">
        <v>1</v>
      </c>
      <c r="BB292">
        <v>1</v>
      </c>
      <c r="BC292">
        <v>1</v>
      </c>
      <c r="BD292" t="s">
        <v>6</v>
      </c>
      <c r="BE292" t="s">
        <v>6</v>
      </c>
      <c r="BF292" t="s">
        <v>6</v>
      </c>
      <c r="BG292" t="s">
        <v>6</v>
      </c>
      <c r="BH292">
        <v>0</v>
      </c>
      <c r="BI292">
        <v>1</v>
      </c>
      <c r="BJ292" t="s">
        <v>78</v>
      </c>
      <c r="BM292">
        <v>9001</v>
      </c>
      <c r="BN292">
        <v>0</v>
      </c>
      <c r="BO292" t="s">
        <v>6</v>
      </c>
      <c r="BP292">
        <v>0</v>
      </c>
      <c r="BQ292">
        <v>2</v>
      </c>
      <c r="BR292">
        <v>0</v>
      </c>
      <c r="BS292">
        <v>1</v>
      </c>
      <c r="BT292">
        <v>1</v>
      </c>
      <c r="BU292">
        <v>1</v>
      </c>
      <c r="BV292">
        <v>1</v>
      </c>
      <c r="BW292">
        <v>1</v>
      </c>
      <c r="BX292">
        <v>1</v>
      </c>
      <c r="BY292" t="s">
        <v>6</v>
      </c>
      <c r="BZ292">
        <v>90</v>
      </c>
      <c r="CA292">
        <v>85</v>
      </c>
      <c r="CF292">
        <v>0</v>
      </c>
      <c r="CG292">
        <v>0</v>
      </c>
      <c r="CM292">
        <v>0</v>
      </c>
      <c r="CN292" t="s">
        <v>705</v>
      </c>
      <c r="CO292">
        <v>0</v>
      </c>
      <c r="CP292">
        <f t="shared" si="240"/>
        <v>2235.08</v>
      </c>
      <c r="CQ292">
        <f t="shared" si="241"/>
        <v>25.72</v>
      </c>
      <c r="CR292">
        <f t="shared" si="242"/>
        <v>24.316875</v>
      </c>
      <c r="CS292">
        <f t="shared" si="243"/>
        <v>3.3243749999999999</v>
      </c>
      <c r="CT292">
        <f t="shared" si="244"/>
        <v>36.965024999999997</v>
      </c>
      <c r="CU292">
        <f t="shared" si="245"/>
        <v>0</v>
      </c>
      <c r="CV292">
        <f t="shared" si="246"/>
        <v>3.726</v>
      </c>
      <c r="CW292">
        <f t="shared" si="247"/>
        <v>0.28687500000000005</v>
      </c>
      <c r="CX292">
        <f t="shared" si="248"/>
        <v>0</v>
      </c>
      <c r="CY292">
        <f t="shared" si="249"/>
        <v>838.37429999999995</v>
      </c>
      <c r="CZ292">
        <f t="shared" si="250"/>
        <v>745.22160000000008</v>
      </c>
      <c r="DC292" t="s">
        <v>6</v>
      </c>
      <c r="DD292" t="s">
        <v>6</v>
      </c>
      <c r="DE292" t="s">
        <v>56</v>
      </c>
      <c r="DF292" t="s">
        <v>56</v>
      </c>
      <c r="DG292" t="s">
        <v>57</v>
      </c>
      <c r="DH292" t="s">
        <v>6</v>
      </c>
      <c r="DI292" t="s">
        <v>57</v>
      </c>
      <c r="DJ292" t="s">
        <v>56</v>
      </c>
      <c r="DK292" t="s">
        <v>6</v>
      </c>
      <c r="DL292" t="s">
        <v>6</v>
      </c>
      <c r="DM292" t="s">
        <v>6</v>
      </c>
      <c r="DN292">
        <v>0</v>
      </c>
      <c r="DO292">
        <v>0</v>
      </c>
      <c r="DP292">
        <v>1</v>
      </c>
      <c r="DQ292">
        <v>1</v>
      </c>
      <c r="DU292">
        <v>1005</v>
      </c>
      <c r="DV292" t="s">
        <v>54</v>
      </c>
      <c r="DW292" t="s">
        <v>54</v>
      </c>
      <c r="DX292">
        <v>1</v>
      </c>
      <c r="EE292">
        <v>27029022</v>
      </c>
      <c r="EF292">
        <v>2</v>
      </c>
      <c r="EG292" t="s">
        <v>16</v>
      </c>
      <c r="EH292">
        <v>0</v>
      </c>
      <c r="EI292" t="s">
        <v>6</v>
      </c>
      <c r="EJ292">
        <v>1</v>
      </c>
      <c r="EK292">
        <v>9001</v>
      </c>
      <c r="EL292" t="s">
        <v>66</v>
      </c>
      <c r="EM292" t="s">
        <v>67</v>
      </c>
      <c r="EO292" t="s">
        <v>60</v>
      </c>
      <c r="EQ292">
        <v>0</v>
      </c>
      <c r="ER292">
        <v>63.94</v>
      </c>
      <c r="ES292">
        <v>25.72</v>
      </c>
      <c r="ET292">
        <v>14.41</v>
      </c>
      <c r="EU292">
        <v>1.97</v>
      </c>
      <c r="EV292">
        <v>23.81</v>
      </c>
      <c r="EW292">
        <v>2.4</v>
      </c>
      <c r="EX292">
        <v>0.17</v>
      </c>
      <c r="EY292">
        <v>0</v>
      </c>
      <c r="FQ292">
        <v>0</v>
      </c>
      <c r="FR292">
        <f t="shared" si="251"/>
        <v>0</v>
      </c>
      <c r="FS292">
        <v>0</v>
      </c>
      <c r="FT292" t="s">
        <v>49</v>
      </c>
      <c r="FU292" t="s">
        <v>50</v>
      </c>
      <c r="FX292">
        <v>81</v>
      </c>
      <c r="FY292">
        <v>72.25</v>
      </c>
      <c r="GA292" t="s">
        <v>6</v>
      </c>
      <c r="GD292">
        <v>0</v>
      </c>
      <c r="GF292">
        <v>1555078569</v>
      </c>
      <c r="GG292">
        <v>1</v>
      </c>
      <c r="GH292">
        <v>1</v>
      </c>
      <c r="GI292">
        <v>-2</v>
      </c>
      <c r="GJ292">
        <v>0</v>
      </c>
      <c r="GK292">
        <f>ROUND(R292*(S12)/100,2)</f>
        <v>0</v>
      </c>
      <c r="GL292">
        <f t="shared" si="252"/>
        <v>0</v>
      </c>
      <c r="GM292">
        <f t="shared" si="253"/>
        <v>3818.67</v>
      </c>
      <c r="GN292">
        <f t="shared" si="254"/>
        <v>3818.67</v>
      </c>
      <c r="GO292">
        <f t="shared" si="255"/>
        <v>0</v>
      </c>
      <c r="GP292">
        <f t="shared" si="256"/>
        <v>0</v>
      </c>
      <c r="GR292">
        <v>0</v>
      </c>
      <c r="GS292">
        <v>3</v>
      </c>
      <c r="GT292">
        <v>0</v>
      </c>
      <c r="GU292" t="s">
        <v>6</v>
      </c>
      <c r="GV292">
        <f t="shared" si="257"/>
        <v>0</v>
      </c>
      <c r="GW292">
        <v>1</v>
      </c>
      <c r="GX292">
        <f t="shared" si="258"/>
        <v>0</v>
      </c>
      <c r="HA292">
        <v>0</v>
      </c>
      <c r="HB292">
        <v>0</v>
      </c>
      <c r="IK292">
        <v>0</v>
      </c>
    </row>
    <row r="293" spans="1:255" x14ac:dyDescent="0.2">
      <c r="A293" s="2">
        <v>18</v>
      </c>
      <c r="B293" s="2">
        <v>1</v>
      </c>
      <c r="C293" s="2">
        <v>509</v>
      </c>
      <c r="D293" s="2"/>
      <c r="E293" s="2" t="s">
        <v>370</v>
      </c>
      <c r="F293" s="2" t="s">
        <v>101</v>
      </c>
      <c r="G293" s="2" t="s">
        <v>102</v>
      </c>
      <c r="H293" s="2" t="s">
        <v>103</v>
      </c>
      <c r="I293" s="2">
        <f>I291*J293</f>
        <v>1.9999999999999998</v>
      </c>
      <c r="J293" s="2">
        <v>7.7851304009342148E-2</v>
      </c>
      <c r="K293" s="2"/>
      <c r="L293" s="2"/>
      <c r="M293" s="2"/>
      <c r="N293" s="2"/>
      <c r="O293" s="2">
        <f t="shared" si="225"/>
        <v>189.36</v>
      </c>
      <c r="P293" s="2">
        <f t="shared" si="226"/>
        <v>189.36</v>
      </c>
      <c r="Q293" s="2">
        <f t="shared" si="227"/>
        <v>0</v>
      </c>
      <c r="R293" s="2">
        <f t="shared" si="228"/>
        <v>0</v>
      </c>
      <c r="S293" s="2">
        <f t="shared" si="229"/>
        <v>0</v>
      </c>
      <c r="T293" s="2">
        <f t="shared" si="230"/>
        <v>0</v>
      </c>
      <c r="U293" s="2">
        <f t="shared" si="231"/>
        <v>0</v>
      </c>
      <c r="V293" s="2">
        <f t="shared" si="232"/>
        <v>0</v>
      </c>
      <c r="W293" s="2">
        <f t="shared" si="233"/>
        <v>0</v>
      </c>
      <c r="X293" s="2">
        <f t="shared" si="234"/>
        <v>0</v>
      </c>
      <c r="Y293" s="2">
        <f t="shared" si="235"/>
        <v>0</v>
      </c>
      <c r="Z293" s="2"/>
      <c r="AA293" s="2">
        <v>27703374</v>
      </c>
      <c r="AB293" s="2">
        <f t="shared" si="236"/>
        <v>94.68</v>
      </c>
      <c r="AC293" s="2">
        <f t="shared" si="259"/>
        <v>94.68</v>
      </c>
      <c r="AD293" s="2">
        <f t="shared" ref="AD293:AD302" si="262">ROUND((((ET293)-(EU293))+AE293),6)</f>
        <v>0</v>
      </c>
      <c r="AE293" s="2">
        <f t="shared" ref="AE293:AE302" si="263">ROUND((EU293),6)</f>
        <v>0</v>
      </c>
      <c r="AF293" s="2">
        <f t="shared" ref="AF293:AF302" si="264">ROUND((EV293),6)</f>
        <v>0</v>
      </c>
      <c r="AG293" s="2">
        <f t="shared" si="238"/>
        <v>0</v>
      </c>
      <c r="AH293" s="2">
        <f t="shared" ref="AH293:AH302" si="265">(EW293)</f>
        <v>0</v>
      </c>
      <c r="AI293" s="2">
        <f t="shared" ref="AI293:AI302" si="266">(EX293)</f>
        <v>0</v>
      </c>
      <c r="AJ293" s="2">
        <f t="shared" si="239"/>
        <v>0</v>
      </c>
      <c r="AK293" s="2">
        <v>94.68</v>
      </c>
      <c r="AL293" s="2">
        <v>94.68</v>
      </c>
      <c r="AM293" s="2">
        <v>0</v>
      </c>
      <c r="AN293" s="2">
        <v>0</v>
      </c>
      <c r="AO293" s="2">
        <v>0</v>
      </c>
      <c r="AP293" s="2">
        <v>0</v>
      </c>
      <c r="AQ293" s="2">
        <v>0</v>
      </c>
      <c r="AR293" s="2">
        <v>0</v>
      </c>
      <c r="AS293" s="2">
        <v>0</v>
      </c>
      <c r="AT293" s="2">
        <v>81</v>
      </c>
      <c r="AU293" s="2">
        <v>72</v>
      </c>
      <c r="AV293" s="2">
        <v>1</v>
      </c>
      <c r="AW293" s="2">
        <v>1</v>
      </c>
      <c r="AX293" s="2"/>
      <c r="AY293" s="2"/>
      <c r="AZ293" s="2">
        <v>1</v>
      </c>
      <c r="BA293" s="2">
        <v>1</v>
      </c>
      <c r="BB293" s="2">
        <v>1</v>
      </c>
      <c r="BC293" s="2">
        <v>1</v>
      </c>
      <c r="BD293" s="2" t="s">
        <v>6</v>
      </c>
      <c r="BE293" s="2" t="s">
        <v>6</v>
      </c>
      <c r="BF293" s="2" t="s">
        <v>6</v>
      </c>
      <c r="BG293" s="2" t="s">
        <v>6</v>
      </c>
      <c r="BH293" s="2">
        <v>3</v>
      </c>
      <c r="BI293" s="2">
        <v>1</v>
      </c>
      <c r="BJ293" s="2" t="s">
        <v>104</v>
      </c>
      <c r="BK293" s="2"/>
      <c r="BL293" s="2"/>
      <c r="BM293" s="2">
        <v>9001</v>
      </c>
      <c r="BN293" s="2">
        <v>0</v>
      </c>
      <c r="BO293" s="2" t="s">
        <v>6</v>
      </c>
      <c r="BP293" s="2">
        <v>0</v>
      </c>
      <c r="BQ293" s="2">
        <v>2</v>
      </c>
      <c r="BR293" s="2">
        <v>0</v>
      </c>
      <c r="BS293" s="2">
        <v>1</v>
      </c>
      <c r="BT293" s="2">
        <v>1</v>
      </c>
      <c r="BU293" s="2">
        <v>1</v>
      </c>
      <c r="BV293" s="2">
        <v>1</v>
      </c>
      <c r="BW293" s="2">
        <v>1</v>
      </c>
      <c r="BX293" s="2">
        <v>1</v>
      </c>
      <c r="BY293" s="2" t="s">
        <v>6</v>
      </c>
      <c r="BZ293" s="2">
        <v>90</v>
      </c>
      <c r="CA293" s="2">
        <v>85</v>
      </c>
      <c r="CB293" s="2"/>
      <c r="CC293" s="2"/>
      <c r="CD293" s="2"/>
      <c r="CE293" s="2"/>
      <c r="CF293" s="2">
        <v>0</v>
      </c>
      <c r="CG293" s="2">
        <v>0</v>
      </c>
      <c r="CH293" s="2"/>
      <c r="CI293" s="2"/>
      <c r="CJ293" s="2"/>
      <c r="CK293" s="2"/>
      <c r="CL293" s="2"/>
      <c r="CM293" s="2">
        <v>0</v>
      </c>
      <c r="CN293" s="2" t="s">
        <v>6</v>
      </c>
      <c r="CO293" s="2">
        <v>0</v>
      </c>
      <c r="CP293" s="2">
        <f t="shared" si="240"/>
        <v>189.36</v>
      </c>
      <c r="CQ293" s="2">
        <f t="shared" si="241"/>
        <v>94.68</v>
      </c>
      <c r="CR293" s="2">
        <f t="shared" si="242"/>
        <v>0</v>
      </c>
      <c r="CS293" s="2">
        <f t="shared" si="243"/>
        <v>0</v>
      </c>
      <c r="CT293" s="2">
        <f t="shared" si="244"/>
        <v>0</v>
      </c>
      <c r="CU293" s="2">
        <f t="shared" si="245"/>
        <v>0</v>
      </c>
      <c r="CV293" s="2">
        <f t="shared" si="246"/>
        <v>0</v>
      </c>
      <c r="CW293" s="2">
        <f t="shared" si="247"/>
        <v>0</v>
      </c>
      <c r="CX293" s="2">
        <f t="shared" si="248"/>
        <v>0</v>
      </c>
      <c r="CY293" s="2">
        <f t="shared" si="249"/>
        <v>0</v>
      </c>
      <c r="CZ293" s="2">
        <f t="shared" si="250"/>
        <v>0</v>
      </c>
      <c r="DA293" s="2"/>
      <c r="DB293" s="2"/>
      <c r="DC293" s="2" t="s">
        <v>6</v>
      </c>
      <c r="DD293" s="2" t="s">
        <v>6</v>
      </c>
      <c r="DE293" s="2" t="s">
        <v>6</v>
      </c>
      <c r="DF293" s="2" t="s">
        <v>6</v>
      </c>
      <c r="DG293" s="2" t="s">
        <v>6</v>
      </c>
      <c r="DH293" s="2" t="s">
        <v>6</v>
      </c>
      <c r="DI293" s="2" t="s">
        <v>6</v>
      </c>
      <c r="DJ293" s="2" t="s">
        <v>6</v>
      </c>
      <c r="DK293" s="2" t="s">
        <v>6</v>
      </c>
      <c r="DL293" s="2" t="s">
        <v>6</v>
      </c>
      <c r="DM293" s="2" t="s">
        <v>6</v>
      </c>
      <c r="DN293" s="2">
        <v>0</v>
      </c>
      <c r="DO293" s="2">
        <v>0</v>
      </c>
      <c r="DP293" s="2">
        <v>1</v>
      </c>
      <c r="DQ293" s="2">
        <v>1</v>
      </c>
      <c r="DR293" s="2"/>
      <c r="DS293" s="2"/>
      <c r="DT293" s="2"/>
      <c r="DU293" s="2">
        <v>1013</v>
      </c>
      <c r="DV293" s="2" t="s">
        <v>103</v>
      </c>
      <c r="DW293" s="2" t="s">
        <v>103</v>
      </c>
      <c r="DX293" s="2">
        <v>1</v>
      </c>
      <c r="DY293" s="2"/>
      <c r="DZ293" s="2"/>
      <c r="EA293" s="2"/>
      <c r="EB293" s="2"/>
      <c r="EC293" s="2"/>
      <c r="ED293" s="2"/>
      <c r="EE293" s="2">
        <v>27029022</v>
      </c>
      <c r="EF293" s="2">
        <v>2</v>
      </c>
      <c r="EG293" s="2" t="s">
        <v>16</v>
      </c>
      <c r="EH293" s="2">
        <v>0</v>
      </c>
      <c r="EI293" s="2" t="s">
        <v>6</v>
      </c>
      <c r="EJ293" s="2">
        <v>1</v>
      </c>
      <c r="EK293" s="2">
        <v>9001</v>
      </c>
      <c r="EL293" s="2" t="s">
        <v>66</v>
      </c>
      <c r="EM293" s="2" t="s">
        <v>67</v>
      </c>
      <c r="EN293" s="2"/>
      <c r="EO293" s="2" t="s">
        <v>6</v>
      </c>
      <c r="EP293" s="2"/>
      <c r="EQ293" s="2">
        <v>0</v>
      </c>
      <c r="ER293" s="2">
        <v>94.68</v>
      </c>
      <c r="ES293" s="2">
        <v>94.68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>
        <v>0</v>
      </c>
      <c r="FR293" s="2">
        <f t="shared" si="251"/>
        <v>0</v>
      </c>
      <c r="FS293" s="2">
        <v>0</v>
      </c>
      <c r="FT293" s="2" t="s">
        <v>49</v>
      </c>
      <c r="FU293" s="2" t="s">
        <v>50</v>
      </c>
      <c r="FV293" s="2"/>
      <c r="FW293" s="2"/>
      <c r="FX293" s="2">
        <v>81</v>
      </c>
      <c r="FY293" s="2">
        <v>72.25</v>
      </c>
      <c r="FZ293" s="2"/>
      <c r="GA293" s="2" t="s">
        <v>6</v>
      </c>
      <c r="GB293" s="2"/>
      <c r="GC293" s="2"/>
      <c r="GD293" s="2">
        <v>0</v>
      </c>
      <c r="GE293" s="2"/>
      <c r="GF293" s="2">
        <v>1882669443</v>
      </c>
      <c r="GG293" s="2">
        <v>2</v>
      </c>
      <c r="GH293" s="2">
        <v>1</v>
      </c>
      <c r="GI293" s="2">
        <v>-2</v>
      </c>
      <c r="GJ293" s="2">
        <v>0</v>
      </c>
      <c r="GK293" s="2">
        <f>ROUND(R293*(R12)/100,2)</f>
        <v>0</v>
      </c>
      <c r="GL293" s="2">
        <f t="shared" si="252"/>
        <v>0</v>
      </c>
      <c r="GM293" s="2">
        <f t="shared" si="253"/>
        <v>189.36</v>
      </c>
      <c r="GN293" s="2">
        <f t="shared" si="254"/>
        <v>189.36</v>
      </c>
      <c r="GO293" s="2">
        <f t="shared" si="255"/>
        <v>0</v>
      </c>
      <c r="GP293" s="2">
        <f t="shared" si="256"/>
        <v>0</v>
      </c>
      <c r="GQ293" s="2"/>
      <c r="GR293" s="2">
        <v>0</v>
      </c>
      <c r="GS293" s="2">
        <v>3</v>
      </c>
      <c r="GT293" s="2">
        <v>0</v>
      </c>
      <c r="GU293" s="2" t="s">
        <v>6</v>
      </c>
      <c r="GV293" s="2">
        <f t="shared" si="257"/>
        <v>0</v>
      </c>
      <c r="GW293" s="2">
        <v>1</v>
      </c>
      <c r="GX293" s="2">
        <f t="shared" si="258"/>
        <v>0</v>
      </c>
      <c r="GY293" s="2"/>
      <c r="GZ293" s="2"/>
      <c r="HA293" s="2">
        <v>0</v>
      </c>
      <c r="HB293" s="2">
        <v>0</v>
      </c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  <c r="IG293" s="2"/>
      <c r="IH293" s="2"/>
      <c r="II293" s="2"/>
      <c r="IJ293" s="2"/>
      <c r="IK293" s="2">
        <v>0</v>
      </c>
      <c r="IL293" s="2"/>
      <c r="IM293" s="2"/>
      <c r="IN293" s="2"/>
      <c r="IO293" s="2"/>
      <c r="IP293" s="2"/>
      <c r="IQ293" s="2"/>
      <c r="IR293" s="2"/>
      <c r="IS293" s="2"/>
      <c r="IT293" s="2"/>
      <c r="IU293" s="2"/>
    </row>
    <row r="294" spans="1:255" x14ac:dyDescent="0.2">
      <c r="A294">
        <v>18</v>
      </c>
      <c r="B294">
        <v>1</v>
      </c>
      <c r="C294">
        <v>521</v>
      </c>
      <c r="E294" t="s">
        <v>370</v>
      </c>
      <c r="F294" t="s">
        <v>101</v>
      </c>
      <c r="G294" t="s">
        <v>102</v>
      </c>
      <c r="H294" t="s">
        <v>103</v>
      </c>
      <c r="I294">
        <f>I292*J294</f>
        <v>1.9999999999999998</v>
      </c>
      <c r="J294">
        <v>7.7851304009342148E-2</v>
      </c>
      <c r="O294">
        <f t="shared" si="225"/>
        <v>189.36</v>
      </c>
      <c r="P294">
        <f t="shared" si="226"/>
        <v>189.36</v>
      </c>
      <c r="Q294">
        <f t="shared" si="227"/>
        <v>0</v>
      </c>
      <c r="R294">
        <f t="shared" si="228"/>
        <v>0</v>
      </c>
      <c r="S294">
        <f t="shared" si="229"/>
        <v>0</v>
      </c>
      <c r="T294">
        <f t="shared" si="230"/>
        <v>0</v>
      </c>
      <c r="U294">
        <f t="shared" si="231"/>
        <v>0</v>
      </c>
      <c r="V294">
        <f t="shared" si="232"/>
        <v>0</v>
      </c>
      <c r="W294">
        <f t="shared" si="233"/>
        <v>0</v>
      </c>
      <c r="X294">
        <f t="shared" si="234"/>
        <v>0</v>
      </c>
      <c r="Y294">
        <f t="shared" si="235"/>
        <v>0</v>
      </c>
      <c r="AA294">
        <v>27703388</v>
      </c>
      <c r="AB294">
        <f t="shared" si="236"/>
        <v>94.68</v>
      </c>
      <c r="AC294">
        <f t="shared" si="259"/>
        <v>94.68</v>
      </c>
      <c r="AD294">
        <f t="shared" si="262"/>
        <v>0</v>
      </c>
      <c r="AE294">
        <f t="shared" si="263"/>
        <v>0</v>
      </c>
      <c r="AF294">
        <f t="shared" si="264"/>
        <v>0</v>
      </c>
      <c r="AG294">
        <f t="shared" si="238"/>
        <v>0</v>
      </c>
      <c r="AH294">
        <f t="shared" si="265"/>
        <v>0</v>
      </c>
      <c r="AI294">
        <f t="shared" si="266"/>
        <v>0</v>
      </c>
      <c r="AJ294">
        <f t="shared" si="239"/>
        <v>0</v>
      </c>
      <c r="AK294">
        <v>94.68</v>
      </c>
      <c r="AL294">
        <v>94.68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81</v>
      </c>
      <c r="AU294">
        <v>72</v>
      </c>
      <c r="AV294">
        <v>1</v>
      </c>
      <c r="AW294">
        <v>1</v>
      </c>
      <c r="AZ294">
        <v>1</v>
      </c>
      <c r="BA294">
        <v>1</v>
      </c>
      <c r="BB294">
        <v>1</v>
      </c>
      <c r="BC294">
        <v>1</v>
      </c>
      <c r="BD294" t="s">
        <v>6</v>
      </c>
      <c r="BE294" t="s">
        <v>6</v>
      </c>
      <c r="BF294" t="s">
        <v>6</v>
      </c>
      <c r="BG294" t="s">
        <v>6</v>
      </c>
      <c r="BH294">
        <v>3</v>
      </c>
      <c r="BI294">
        <v>1</v>
      </c>
      <c r="BJ294" t="s">
        <v>104</v>
      </c>
      <c r="BM294">
        <v>9001</v>
      </c>
      <c r="BN294">
        <v>0</v>
      </c>
      <c r="BO294" t="s">
        <v>6</v>
      </c>
      <c r="BP294">
        <v>0</v>
      </c>
      <c r="BQ294">
        <v>2</v>
      </c>
      <c r="BR294">
        <v>0</v>
      </c>
      <c r="BS294">
        <v>1</v>
      </c>
      <c r="BT294">
        <v>1</v>
      </c>
      <c r="BU294">
        <v>1</v>
      </c>
      <c r="BV294">
        <v>1</v>
      </c>
      <c r="BW294">
        <v>1</v>
      </c>
      <c r="BX294">
        <v>1</v>
      </c>
      <c r="BY294" t="s">
        <v>6</v>
      </c>
      <c r="BZ294">
        <v>90</v>
      </c>
      <c r="CA294">
        <v>85</v>
      </c>
      <c r="CF294">
        <v>0</v>
      </c>
      <c r="CG294">
        <v>0</v>
      </c>
      <c r="CM294">
        <v>0</v>
      </c>
      <c r="CN294" t="s">
        <v>6</v>
      </c>
      <c r="CO294">
        <v>0</v>
      </c>
      <c r="CP294">
        <f t="shared" si="240"/>
        <v>189.36</v>
      </c>
      <c r="CQ294">
        <f t="shared" si="241"/>
        <v>94.68</v>
      </c>
      <c r="CR294">
        <f t="shared" si="242"/>
        <v>0</v>
      </c>
      <c r="CS294">
        <f t="shared" si="243"/>
        <v>0</v>
      </c>
      <c r="CT294">
        <f t="shared" si="244"/>
        <v>0</v>
      </c>
      <c r="CU294">
        <f t="shared" si="245"/>
        <v>0</v>
      </c>
      <c r="CV294">
        <f t="shared" si="246"/>
        <v>0</v>
      </c>
      <c r="CW294">
        <f t="shared" si="247"/>
        <v>0</v>
      </c>
      <c r="CX294">
        <f t="shared" si="248"/>
        <v>0</v>
      </c>
      <c r="CY294">
        <f t="shared" si="249"/>
        <v>0</v>
      </c>
      <c r="CZ294">
        <f t="shared" si="250"/>
        <v>0</v>
      </c>
      <c r="DC294" t="s">
        <v>6</v>
      </c>
      <c r="DD294" t="s">
        <v>6</v>
      </c>
      <c r="DE294" t="s">
        <v>6</v>
      </c>
      <c r="DF294" t="s">
        <v>6</v>
      </c>
      <c r="DG294" t="s">
        <v>6</v>
      </c>
      <c r="DH294" t="s">
        <v>6</v>
      </c>
      <c r="DI294" t="s">
        <v>6</v>
      </c>
      <c r="DJ294" t="s">
        <v>6</v>
      </c>
      <c r="DK294" t="s">
        <v>6</v>
      </c>
      <c r="DL294" t="s">
        <v>6</v>
      </c>
      <c r="DM294" t="s">
        <v>6</v>
      </c>
      <c r="DN294">
        <v>0</v>
      </c>
      <c r="DO294">
        <v>0</v>
      </c>
      <c r="DP294">
        <v>1</v>
      </c>
      <c r="DQ294">
        <v>1</v>
      </c>
      <c r="DU294">
        <v>1013</v>
      </c>
      <c r="DV294" t="s">
        <v>103</v>
      </c>
      <c r="DW294" t="s">
        <v>103</v>
      </c>
      <c r="DX294">
        <v>1</v>
      </c>
      <c r="EE294">
        <v>27029022</v>
      </c>
      <c r="EF294">
        <v>2</v>
      </c>
      <c r="EG294" t="s">
        <v>16</v>
      </c>
      <c r="EH294">
        <v>0</v>
      </c>
      <c r="EI294" t="s">
        <v>6</v>
      </c>
      <c r="EJ294">
        <v>1</v>
      </c>
      <c r="EK294">
        <v>9001</v>
      </c>
      <c r="EL294" t="s">
        <v>66</v>
      </c>
      <c r="EM294" t="s">
        <v>67</v>
      </c>
      <c r="EO294" t="s">
        <v>6</v>
      </c>
      <c r="EQ294">
        <v>0</v>
      </c>
      <c r="ER294">
        <v>94.68</v>
      </c>
      <c r="ES294">
        <v>94.68</v>
      </c>
      <c r="ET294">
        <v>0</v>
      </c>
      <c r="EU294">
        <v>0</v>
      </c>
      <c r="EV294">
        <v>0</v>
      </c>
      <c r="EW294">
        <v>0</v>
      </c>
      <c r="EX294">
        <v>0</v>
      </c>
      <c r="FQ294">
        <v>0</v>
      </c>
      <c r="FR294">
        <f t="shared" si="251"/>
        <v>0</v>
      </c>
      <c r="FS294">
        <v>0</v>
      </c>
      <c r="FT294" t="s">
        <v>49</v>
      </c>
      <c r="FU294" t="s">
        <v>50</v>
      </c>
      <c r="FX294">
        <v>81</v>
      </c>
      <c r="FY294">
        <v>72.25</v>
      </c>
      <c r="GA294" t="s">
        <v>6</v>
      </c>
      <c r="GD294">
        <v>0</v>
      </c>
      <c r="GF294">
        <v>1882669443</v>
      </c>
      <c r="GG294">
        <v>1</v>
      </c>
      <c r="GH294">
        <v>1</v>
      </c>
      <c r="GI294">
        <v>-2</v>
      </c>
      <c r="GJ294">
        <v>0</v>
      </c>
      <c r="GK294">
        <f>ROUND(R294*(S12)/100,2)</f>
        <v>0</v>
      </c>
      <c r="GL294">
        <f t="shared" si="252"/>
        <v>0</v>
      </c>
      <c r="GM294">
        <f t="shared" si="253"/>
        <v>189.36</v>
      </c>
      <c r="GN294">
        <f t="shared" si="254"/>
        <v>189.36</v>
      </c>
      <c r="GO294">
        <f t="shared" si="255"/>
        <v>0</v>
      </c>
      <c r="GP294">
        <f t="shared" si="256"/>
        <v>0</v>
      </c>
      <c r="GR294">
        <v>0</v>
      </c>
      <c r="GS294">
        <v>3</v>
      </c>
      <c r="GT294">
        <v>0</v>
      </c>
      <c r="GU294" t="s">
        <v>6</v>
      </c>
      <c r="GV294">
        <f t="shared" si="257"/>
        <v>0</v>
      </c>
      <c r="GW294">
        <v>1</v>
      </c>
      <c r="GX294">
        <f t="shared" si="258"/>
        <v>0</v>
      </c>
      <c r="HA294">
        <v>0</v>
      </c>
      <c r="HB294">
        <v>0</v>
      </c>
      <c r="IK294">
        <v>0</v>
      </c>
    </row>
    <row r="295" spans="1:255" x14ac:dyDescent="0.2">
      <c r="A295" s="2">
        <v>18</v>
      </c>
      <c r="B295" s="2">
        <v>1</v>
      </c>
      <c r="C295" s="2">
        <v>508</v>
      </c>
      <c r="D295" s="2"/>
      <c r="E295" s="2" t="s">
        <v>371</v>
      </c>
      <c r="F295" s="2" t="s">
        <v>106</v>
      </c>
      <c r="G295" s="2" t="s">
        <v>107</v>
      </c>
      <c r="H295" s="2" t="s">
        <v>103</v>
      </c>
      <c r="I295" s="2">
        <f>I291*J295</f>
        <v>7</v>
      </c>
      <c r="J295" s="2">
        <v>0.27247956403269752</v>
      </c>
      <c r="K295" s="2"/>
      <c r="L295" s="2"/>
      <c r="M295" s="2"/>
      <c r="N295" s="2"/>
      <c r="O295" s="2">
        <f t="shared" si="225"/>
        <v>662.76</v>
      </c>
      <c r="P295" s="2">
        <f t="shared" si="226"/>
        <v>662.76</v>
      </c>
      <c r="Q295" s="2">
        <f t="shared" si="227"/>
        <v>0</v>
      </c>
      <c r="R295" s="2">
        <f t="shared" si="228"/>
        <v>0</v>
      </c>
      <c r="S295" s="2">
        <f t="shared" si="229"/>
        <v>0</v>
      </c>
      <c r="T295" s="2">
        <f t="shared" si="230"/>
        <v>0</v>
      </c>
      <c r="U295" s="2">
        <f t="shared" si="231"/>
        <v>0</v>
      </c>
      <c r="V295" s="2">
        <f t="shared" si="232"/>
        <v>0</v>
      </c>
      <c r="W295" s="2">
        <f t="shared" si="233"/>
        <v>0</v>
      </c>
      <c r="X295" s="2">
        <f t="shared" si="234"/>
        <v>0</v>
      </c>
      <c r="Y295" s="2">
        <f t="shared" si="235"/>
        <v>0</v>
      </c>
      <c r="Z295" s="2"/>
      <c r="AA295" s="2">
        <v>27703374</v>
      </c>
      <c r="AB295" s="2">
        <f t="shared" si="236"/>
        <v>94.68</v>
      </c>
      <c r="AC295" s="2">
        <f t="shared" si="259"/>
        <v>94.68</v>
      </c>
      <c r="AD295" s="2">
        <f t="shared" si="262"/>
        <v>0</v>
      </c>
      <c r="AE295" s="2">
        <f t="shared" si="263"/>
        <v>0</v>
      </c>
      <c r="AF295" s="2">
        <f t="shared" si="264"/>
        <v>0</v>
      </c>
      <c r="AG295" s="2">
        <f t="shared" si="238"/>
        <v>0</v>
      </c>
      <c r="AH295" s="2">
        <f t="shared" si="265"/>
        <v>0</v>
      </c>
      <c r="AI295" s="2">
        <f t="shared" si="266"/>
        <v>0</v>
      </c>
      <c r="AJ295" s="2">
        <f t="shared" si="239"/>
        <v>0</v>
      </c>
      <c r="AK295" s="2">
        <v>94.68</v>
      </c>
      <c r="AL295" s="2">
        <v>94.68</v>
      </c>
      <c r="AM295" s="2">
        <v>0</v>
      </c>
      <c r="AN295" s="2">
        <v>0</v>
      </c>
      <c r="AO295" s="2">
        <v>0</v>
      </c>
      <c r="AP295" s="2">
        <v>0</v>
      </c>
      <c r="AQ295" s="2">
        <v>0</v>
      </c>
      <c r="AR295" s="2">
        <v>0</v>
      </c>
      <c r="AS295" s="2">
        <v>0</v>
      </c>
      <c r="AT295" s="2">
        <v>81</v>
      </c>
      <c r="AU295" s="2">
        <v>72</v>
      </c>
      <c r="AV295" s="2">
        <v>1</v>
      </c>
      <c r="AW295" s="2">
        <v>1</v>
      </c>
      <c r="AX295" s="2"/>
      <c r="AY295" s="2"/>
      <c r="AZ295" s="2">
        <v>1</v>
      </c>
      <c r="BA295" s="2">
        <v>1</v>
      </c>
      <c r="BB295" s="2">
        <v>1</v>
      </c>
      <c r="BC295" s="2">
        <v>1</v>
      </c>
      <c r="BD295" s="2" t="s">
        <v>6</v>
      </c>
      <c r="BE295" s="2" t="s">
        <v>6</v>
      </c>
      <c r="BF295" s="2" t="s">
        <v>6</v>
      </c>
      <c r="BG295" s="2" t="s">
        <v>6</v>
      </c>
      <c r="BH295" s="2">
        <v>3</v>
      </c>
      <c r="BI295" s="2">
        <v>1</v>
      </c>
      <c r="BJ295" s="2" t="s">
        <v>108</v>
      </c>
      <c r="BK295" s="2"/>
      <c r="BL295" s="2"/>
      <c r="BM295" s="2">
        <v>9001</v>
      </c>
      <c r="BN295" s="2">
        <v>0</v>
      </c>
      <c r="BO295" s="2" t="s">
        <v>6</v>
      </c>
      <c r="BP295" s="2">
        <v>0</v>
      </c>
      <c r="BQ295" s="2">
        <v>2</v>
      </c>
      <c r="BR295" s="2">
        <v>0</v>
      </c>
      <c r="BS295" s="2">
        <v>1</v>
      </c>
      <c r="BT295" s="2">
        <v>1</v>
      </c>
      <c r="BU295" s="2">
        <v>1</v>
      </c>
      <c r="BV295" s="2">
        <v>1</v>
      </c>
      <c r="BW295" s="2">
        <v>1</v>
      </c>
      <c r="BX295" s="2">
        <v>1</v>
      </c>
      <c r="BY295" s="2" t="s">
        <v>6</v>
      </c>
      <c r="BZ295" s="2">
        <v>90</v>
      </c>
      <c r="CA295" s="2">
        <v>85</v>
      </c>
      <c r="CB295" s="2"/>
      <c r="CC295" s="2"/>
      <c r="CD295" s="2"/>
      <c r="CE295" s="2"/>
      <c r="CF295" s="2">
        <v>0</v>
      </c>
      <c r="CG295" s="2">
        <v>0</v>
      </c>
      <c r="CH295" s="2"/>
      <c r="CI295" s="2"/>
      <c r="CJ295" s="2"/>
      <c r="CK295" s="2"/>
      <c r="CL295" s="2"/>
      <c r="CM295" s="2">
        <v>0</v>
      </c>
      <c r="CN295" s="2" t="s">
        <v>6</v>
      </c>
      <c r="CO295" s="2">
        <v>0</v>
      </c>
      <c r="CP295" s="2">
        <f t="shared" si="240"/>
        <v>662.76</v>
      </c>
      <c r="CQ295" s="2">
        <f t="shared" si="241"/>
        <v>94.68</v>
      </c>
      <c r="CR295" s="2">
        <f t="shared" si="242"/>
        <v>0</v>
      </c>
      <c r="CS295" s="2">
        <f t="shared" si="243"/>
        <v>0</v>
      </c>
      <c r="CT295" s="2">
        <f t="shared" si="244"/>
        <v>0</v>
      </c>
      <c r="CU295" s="2">
        <f t="shared" si="245"/>
        <v>0</v>
      </c>
      <c r="CV295" s="2">
        <f t="shared" si="246"/>
        <v>0</v>
      </c>
      <c r="CW295" s="2">
        <f t="shared" si="247"/>
        <v>0</v>
      </c>
      <c r="CX295" s="2">
        <f t="shared" si="248"/>
        <v>0</v>
      </c>
      <c r="CY295" s="2">
        <f t="shared" si="249"/>
        <v>0</v>
      </c>
      <c r="CZ295" s="2">
        <f t="shared" si="250"/>
        <v>0</v>
      </c>
      <c r="DA295" s="2"/>
      <c r="DB295" s="2"/>
      <c r="DC295" s="2" t="s">
        <v>6</v>
      </c>
      <c r="DD295" s="2" t="s">
        <v>6</v>
      </c>
      <c r="DE295" s="2" t="s">
        <v>6</v>
      </c>
      <c r="DF295" s="2" t="s">
        <v>6</v>
      </c>
      <c r="DG295" s="2" t="s">
        <v>6</v>
      </c>
      <c r="DH295" s="2" t="s">
        <v>6</v>
      </c>
      <c r="DI295" s="2" t="s">
        <v>6</v>
      </c>
      <c r="DJ295" s="2" t="s">
        <v>6</v>
      </c>
      <c r="DK295" s="2" t="s">
        <v>6</v>
      </c>
      <c r="DL295" s="2" t="s">
        <v>6</v>
      </c>
      <c r="DM295" s="2" t="s">
        <v>6</v>
      </c>
      <c r="DN295" s="2">
        <v>0</v>
      </c>
      <c r="DO295" s="2">
        <v>0</v>
      </c>
      <c r="DP295" s="2">
        <v>1</v>
      </c>
      <c r="DQ295" s="2">
        <v>1</v>
      </c>
      <c r="DR295" s="2"/>
      <c r="DS295" s="2"/>
      <c r="DT295" s="2"/>
      <c r="DU295" s="2">
        <v>1013</v>
      </c>
      <c r="DV295" s="2" t="s">
        <v>103</v>
      </c>
      <c r="DW295" s="2" t="s">
        <v>103</v>
      </c>
      <c r="DX295" s="2">
        <v>1</v>
      </c>
      <c r="DY295" s="2"/>
      <c r="DZ295" s="2"/>
      <c r="EA295" s="2"/>
      <c r="EB295" s="2"/>
      <c r="EC295" s="2"/>
      <c r="ED295" s="2"/>
      <c r="EE295" s="2">
        <v>27029022</v>
      </c>
      <c r="EF295" s="2">
        <v>2</v>
      </c>
      <c r="EG295" s="2" t="s">
        <v>16</v>
      </c>
      <c r="EH295" s="2">
        <v>0</v>
      </c>
      <c r="EI295" s="2" t="s">
        <v>6</v>
      </c>
      <c r="EJ295" s="2">
        <v>1</v>
      </c>
      <c r="EK295" s="2">
        <v>9001</v>
      </c>
      <c r="EL295" s="2" t="s">
        <v>66</v>
      </c>
      <c r="EM295" s="2" t="s">
        <v>67</v>
      </c>
      <c r="EN295" s="2"/>
      <c r="EO295" s="2" t="s">
        <v>6</v>
      </c>
      <c r="EP295" s="2"/>
      <c r="EQ295" s="2">
        <v>0</v>
      </c>
      <c r="ER295" s="2">
        <v>94.68</v>
      </c>
      <c r="ES295" s="2">
        <v>94.68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>
        <v>0</v>
      </c>
      <c r="FR295" s="2">
        <f t="shared" si="251"/>
        <v>0</v>
      </c>
      <c r="FS295" s="2">
        <v>0</v>
      </c>
      <c r="FT295" s="2" t="s">
        <v>49</v>
      </c>
      <c r="FU295" s="2" t="s">
        <v>50</v>
      </c>
      <c r="FV295" s="2"/>
      <c r="FW295" s="2"/>
      <c r="FX295" s="2">
        <v>81</v>
      </c>
      <c r="FY295" s="2">
        <v>72.25</v>
      </c>
      <c r="FZ295" s="2"/>
      <c r="GA295" s="2" t="s">
        <v>6</v>
      </c>
      <c r="GB295" s="2"/>
      <c r="GC295" s="2"/>
      <c r="GD295" s="2">
        <v>0</v>
      </c>
      <c r="GE295" s="2"/>
      <c r="GF295" s="2">
        <v>-161471996</v>
      </c>
      <c r="GG295" s="2">
        <v>2</v>
      </c>
      <c r="GH295" s="2">
        <v>1</v>
      </c>
      <c r="GI295" s="2">
        <v>-2</v>
      </c>
      <c r="GJ295" s="2">
        <v>0</v>
      </c>
      <c r="GK295" s="2">
        <f>ROUND(R295*(R12)/100,2)</f>
        <v>0</v>
      </c>
      <c r="GL295" s="2">
        <f t="shared" si="252"/>
        <v>0</v>
      </c>
      <c r="GM295" s="2">
        <f t="shared" si="253"/>
        <v>662.76</v>
      </c>
      <c r="GN295" s="2">
        <f t="shared" si="254"/>
        <v>662.76</v>
      </c>
      <c r="GO295" s="2">
        <f t="shared" si="255"/>
        <v>0</v>
      </c>
      <c r="GP295" s="2">
        <f t="shared" si="256"/>
        <v>0</v>
      </c>
      <c r="GQ295" s="2"/>
      <c r="GR295" s="2">
        <v>0</v>
      </c>
      <c r="GS295" s="2">
        <v>3</v>
      </c>
      <c r="GT295" s="2">
        <v>0</v>
      </c>
      <c r="GU295" s="2" t="s">
        <v>6</v>
      </c>
      <c r="GV295" s="2">
        <f t="shared" si="257"/>
        <v>0</v>
      </c>
      <c r="GW295" s="2">
        <v>1</v>
      </c>
      <c r="GX295" s="2">
        <f t="shared" si="258"/>
        <v>0</v>
      </c>
      <c r="GY295" s="2"/>
      <c r="GZ295" s="2"/>
      <c r="HA295" s="2">
        <v>0</v>
      </c>
      <c r="HB295" s="2">
        <v>0</v>
      </c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/>
      <c r="HR295" s="2"/>
      <c r="HS295" s="2"/>
      <c r="HT295" s="2"/>
      <c r="HU295" s="2"/>
      <c r="HV295" s="2"/>
      <c r="HW295" s="2"/>
      <c r="HX295" s="2"/>
      <c r="HY295" s="2"/>
      <c r="HZ295" s="2"/>
      <c r="IA295" s="2"/>
      <c r="IB295" s="2"/>
      <c r="IC295" s="2"/>
      <c r="ID295" s="2"/>
      <c r="IE295" s="2"/>
      <c r="IF295" s="2"/>
      <c r="IG295" s="2"/>
      <c r="IH295" s="2"/>
      <c r="II295" s="2"/>
      <c r="IJ295" s="2"/>
      <c r="IK295" s="2">
        <v>0</v>
      </c>
      <c r="IL295" s="2"/>
      <c r="IM295" s="2"/>
      <c r="IN295" s="2"/>
      <c r="IO295" s="2"/>
      <c r="IP295" s="2"/>
      <c r="IQ295" s="2"/>
      <c r="IR295" s="2"/>
      <c r="IS295" s="2"/>
      <c r="IT295" s="2"/>
      <c r="IU295" s="2"/>
    </row>
    <row r="296" spans="1:255" x14ac:dyDescent="0.2">
      <c r="A296">
        <v>18</v>
      </c>
      <c r="B296">
        <v>1</v>
      </c>
      <c r="C296">
        <v>520</v>
      </c>
      <c r="E296" t="s">
        <v>371</v>
      </c>
      <c r="F296" t="s">
        <v>106</v>
      </c>
      <c r="G296" t="s">
        <v>107</v>
      </c>
      <c r="H296" t="s">
        <v>103</v>
      </c>
      <c r="I296">
        <f>I292*J296</f>
        <v>7</v>
      </c>
      <c r="J296">
        <v>0.27247956403269752</v>
      </c>
      <c r="O296">
        <f t="shared" si="225"/>
        <v>662.76</v>
      </c>
      <c r="P296">
        <f t="shared" si="226"/>
        <v>662.76</v>
      </c>
      <c r="Q296">
        <f t="shared" si="227"/>
        <v>0</v>
      </c>
      <c r="R296">
        <f t="shared" si="228"/>
        <v>0</v>
      </c>
      <c r="S296">
        <f t="shared" si="229"/>
        <v>0</v>
      </c>
      <c r="T296">
        <f t="shared" si="230"/>
        <v>0</v>
      </c>
      <c r="U296">
        <f t="shared" si="231"/>
        <v>0</v>
      </c>
      <c r="V296">
        <f t="shared" si="232"/>
        <v>0</v>
      </c>
      <c r="W296">
        <f t="shared" si="233"/>
        <v>0</v>
      </c>
      <c r="X296">
        <f t="shared" si="234"/>
        <v>0</v>
      </c>
      <c r="Y296">
        <f t="shared" si="235"/>
        <v>0</v>
      </c>
      <c r="AA296">
        <v>27703388</v>
      </c>
      <c r="AB296">
        <f t="shared" si="236"/>
        <v>94.68</v>
      </c>
      <c r="AC296">
        <f t="shared" si="259"/>
        <v>94.68</v>
      </c>
      <c r="AD296">
        <f t="shared" si="262"/>
        <v>0</v>
      </c>
      <c r="AE296">
        <f t="shared" si="263"/>
        <v>0</v>
      </c>
      <c r="AF296">
        <f t="shared" si="264"/>
        <v>0</v>
      </c>
      <c r="AG296">
        <f t="shared" si="238"/>
        <v>0</v>
      </c>
      <c r="AH296">
        <f t="shared" si="265"/>
        <v>0</v>
      </c>
      <c r="AI296">
        <f t="shared" si="266"/>
        <v>0</v>
      </c>
      <c r="AJ296">
        <f t="shared" si="239"/>
        <v>0</v>
      </c>
      <c r="AK296">
        <v>94.68</v>
      </c>
      <c r="AL296">
        <v>94.68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81</v>
      </c>
      <c r="AU296">
        <v>72</v>
      </c>
      <c r="AV296">
        <v>1</v>
      </c>
      <c r="AW296">
        <v>1</v>
      </c>
      <c r="AZ296">
        <v>1</v>
      </c>
      <c r="BA296">
        <v>1</v>
      </c>
      <c r="BB296">
        <v>1</v>
      </c>
      <c r="BC296">
        <v>1</v>
      </c>
      <c r="BD296" t="s">
        <v>6</v>
      </c>
      <c r="BE296" t="s">
        <v>6</v>
      </c>
      <c r="BF296" t="s">
        <v>6</v>
      </c>
      <c r="BG296" t="s">
        <v>6</v>
      </c>
      <c r="BH296">
        <v>3</v>
      </c>
      <c r="BI296">
        <v>1</v>
      </c>
      <c r="BJ296" t="s">
        <v>108</v>
      </c>
      <c r="BM296">
        <v>9001</v>
      </c>
      <c r="BN296">
        <v>0</v>
      </c>
      <c r="BO296" t="s">
        <v>6</v>
      </c>
      <c r="BP296">
        <v>0</v>
      </c>
      <c r="BQ296">
        <v>2</v>
      </c>
      <c r="BR296">
        <v>0</v>
      </c>
      <c r="BS296">
        <v>1</v>
      </c>
      <c r="BT296">
        <v>1</v>
      </c>
      <c r="BU296">
        <v>1</v>
      </c>
      <c r="BV296">
        <v>1</v>
      </c>
      <c r="BW296">
        <v>1</v>
      </c>
      <c r="BX296">
        <v>1</v>
      </c>
      <c r="BY296" t="s">
        <v>6</v>
      </c>
      <c r="BZ296">
        <v>90</v>
      </c>
      <c r="CA296">
        <v>85</v>
      </c>
      <c r="CF296">
        <v>0</v>
      </c>
      <c r="CG296">
        <v>0</v>
      </c>
      <c r="CM296">
        <v>0</v>
      </c>
      <c r="CN296" t="s">
        <v>6</v>
      </c>
      <c r="CO296">
        <v>0</v>
      </c>
      <c r="CP296">
        <f t="shared" si="240"/>
        <v>662.76</v>
      </c>
      <c r="CQ296">
        <f t="shared" si="241"/>
        <v>94.68</v>
      </c>
      <c r="CR296">
        <f t="shared" si="242"/>
        <v>0</v>
      </c>
      <c r="CS296">
        <f t="shared" si="243"/>
        <v>0</v>
      </c>
      <c r="CT296">
        <f t="shared" si="244"/>
        <v>0</v>
      </c>
      <c r="CU296">
        <f t="shared" si="245"/>
        <v>0</v>
      </c>
      <c r="CV296">
        <f t="shared" si="246"/>
        <v>0</v>
      </c>
      <c r="CW296">
        <f t="shared" si="247"/>
        <v>0</v>
      </c>
      <c r="CX296">
        <f t="shared" si="248"/>
        <v>0</v>
      </c>
      <c r="CY296">
        <f t="shared" si="249"/>
        <v>0</v>
      </c>
      <c r="CZ296">
        <f t="shared" si="250"/>
        <v>0</v>
      </c>
      <c r="DC296" t="s">
        <v>6</v>
      </c>
      <c r="DD296" t="s">
        <v>6</v>
      </c>
      <c r="DE296" t="s">
        <v>6</v>
      </c>
      <c r="DF296" t="s">
        <v>6</v>
      </c>
      <c r="DG296" t="s">
        <v>6</v>
      </c>
      <c r="DH296" t="s">
        <v>6</v>
      </c>
      <c r="DI296" t="s">
        <v>6</v>
      </c>
      <c r="DJ296" t="s">
        <v>6</v>
      </c>
      <c r="DK296" t="s">
        <v>6</v>
      </c>
      <c r="DL296" t="s">
        <v>6</v>
      </c>
      <c r="DM296" t="s">
        <v>6</v>
      </c>
      <c r="DN296">
        <v>0</v>
      </c>
      <c r="DO296">
        <v>0</v>
      </c>
      <c r="DP296">
        <v>1</v>
      </c>
      <c r="DQ296">
        <v>1</v>
      </c>
      <c r="DU296">
        <v>1013</v>
      </c>
      <c r="DV296" t="s">
        <v>103</v>
      </c>
      <c r="DW296" t="s">
        <v>103</v>
      </c>
      <c r="DX296">
        <v>1</v>
      </c>
      <c r="EE296">
        <v>27029022</v>
      </c>
      <c r="EF296">
        <v>2</v>
      </c>
      <c r="EG296" t="s">
        <v>16</v>
      </c>
      <c r="EH296">
        <v>0</v>
      </c>
      <c r="EI296" t="s">
        <v>6</v>
      </c>
      <c r="EJ296">
        <v>1</v>
      </c>
      <c r="EK296">
        <v>9001</v>
      </c>
      <c r="EL296" t="s">
        <v>66</v>
      </c>
      <c r="EM296" t="s">
        <v>67</v>
      </c>
      <c r="EO296" t="s">
        <v>6</v>
      </c>
      <c r="EQ296">
        <v>0</v>
      </c>
      <c r="ER296">
        <v>94.68</v>
      </c>
      <c r="ES296">
        <v>94.68</v>
      </c>
      <c r="ET296">
        <v>0</v>
      </c>
      <c r="EU296">
        <v>0</v>
      </c>
      <c r="EV296">
        <v>0</v>
      </c>
      <c r="EW296">
        <v>0</v>
      </c>
      <c r="EX296">
        <v>0</v>
      </c>
      <c r="FQ296">
        <v>0</v>
      </c>
      <c r="FR296">
        <f t="shared" si="251"/>
        <v>0</v>
      </c>
      <c r="FS296">
        <v>0</v>
      </c>
      <c r="FT296" t="s">
        <v>49</v>
      </c>
      <c r="FU296" t="s">
        <v>50</v>
      </c>
      <c r="FX296">
        <v>81</v>
      </c>
      <c r="FY296">
        <v>72.25</v>
      </c>
      <c r="GA296" t="s">
        <v>6</v>
      </c>
      <c r="GD296">
        <v>0</v>
      </c>
      <c r="GF296">
        <v>-161471996</v>
      </c>
      <c r="GG296">
        <v>1</v>
      </c>
      <c r="GH296">
        <v>1</v>
      </c>
      <c r="GI296">
        <v>-2</v>
      </c>
      <c r="GJ296">
        <v>0</v>
      </c>
      <c r="GK296">
        <f>ROUND(R296*(S12)/100,2)</f>
        <v>0</v>
      </c>
      <c r="GL296">
        <f t="shared" si="252"/>
        <v>0</v>
      </c>
      <c r="GM296">
        <f t="shared" si="253"/>
        <v>662.76</v>
      </c>
      <c r="GN296">
        <f t="shared" si="254"/>
        <v>662.76</v>
      </c>
      <c r="GO296">
        <f t="shared" si="255"/>
        <v>0</v>
      </c>
      <c r="GP296">
        <f t="shared" si="256"/>
        <v>0</v>
      </c>
      <c r="GR296">
        <v>0</v>
      </c>
      <c r="GS296">
        <v>3</v>
      </c>
      <c r="GT296">
        <v>0</v>
      </c>
      <c r="GU296" t="s">
        <v>6</v>
      </c>
      <c r="GV296">
        <f t="shared" si="257"/>
        <v>0</v>
      </c>
      <c r="GW296">
        <v>1</v>
      </c>
      <c r="GX296">
        <f t="shared" si="258"/>
        <v>0</v>
      </c>
      <c r="HA296">
        <v>0</v>
      </c>
      <c r="HB296">
        <v>0</v>
      </c>
      <c r="IK296">
        <v>0</v>
      </c>
    </row>
    <row r="297" spans="1:255" x14ac:dyDescent="0.2">
      <c r="A297" s="2">
        <v>18</v>
      </c>
      <c r="B297" s="2">
        <v>1</v>
      </c>
      <c r="C297" s="2">
        <v>511</v>
      </c>
      <c r="D297" s="2"/>
      <c r="E297" s="2" t="s">
        <v>372</v>
      </c>
      <c r="F297" s="2" t="s">
        <v>110</v>
      </c>
      <c r="G297" s="2" t="s">
        <v>111</v>
      </c>
      <c r="H297" s="2" t="s">
        <v>54</v>
      </c>
      <c r="I297" s="2">
        <f>I291*J297</f>
        <v>3.5700000000000003</v>
      </c>
      <c r="J297" s="2">
        <v>0.13896457765667575</v>
      </c>
      <c r="K297" s="2"/>
      <c r="L297" s="2"/>
      <c r="M297" s="2"/>
      <c r="N297" s="2"/>
      <c r="O297" s="2">
        <f t="shared" ref="O297:O328" si="267">ROUND(CP297,2)</f>
        <v>6422.93</v>
      </c>
      <c r="P297" s="2">
        <f t="shared" ref="P297:P328" si="268">ROUND(CQ297*I297,2)</f>
        <v>6422.93</v>
      </c>
      <c r="Q297" s="2">
        <f t="shared" ref="Q297:Q328" si="269">ROUND(CR297*I297,2)</f>
        <v>0</v>
      </c>
      <c r="R297" s="2">
        <f t="shared" ref="R297:R328" si="270">ROUND(CS297*I297,2)</f>
        <v>0</v>
      </c>
      <c r="S297" s="2">
        <f t="shared" ref="S297:S328" si="271">ROUND(CT297*I297,2)</f>
        <v>0</v>
      </c>
      <c r="T297" s="2">
        <f t="shared" ref="T297:T328" si="272">ROUND(CU297*I297,2)</f>
        <v>0</v>
      </c>
      <c r="U297" s="2">
        <f t="shared" ref="U297:U328" si="273">CV297*I297</f>
        <v>0</v>
      </c>
      <c r="V297" s="2">
        <f t="shared" ref="V297:V328" si="274">CW297*I297</f>
        <v>0</v>
      </c>
      <c r="W297" s="2">
        <f t="shared" ref="W297:W328" si="275">ROUND(CX297*I297,2)</f>
        <v>0</v>
      </c>
      <c r="X297" s="2">
        <f t="shared" ref="X297:X328" si="276">ROUND(CY297,2)</f>
        <v>0</v>
      </c>
      <c r="Y297" s="2">
        <f t="shared" ref="Y297:Y328" si="277">ROUND(CZ297,2)</f>
        <v>0</v>
      </c>
      <c r="Z297" s="2"/>
      <c r="AA297" s="2">
        <v>27703374</v>
      </c>
      <c r="AB297" s="2">
        <f t="shared" ref="AB297:AB328" si="278">ROUND((AC297+AD297+AF297),6)</f>
        <v>1799.14</v>
      </c>
      <c r="AC297" s="2">
        <f t="shared" si="259"/>
        <v>1799.14</v>
      </c>
      <c r="AD297" s="2">
        <f t="shared" si="262"/>
        <v>0</v>
      </c>
      <c r="AE297" s="2">
        <f t="shared" si="263"/>
        <v>0</v>
      </c>
      <c r="AF297" s="2">
        <f t="shared" si="264"/>
        <v>0</v>
      </c>
      <c r="AG297" s="2">
        <f t="shared" ref="AG297:AG328" si="279">ROUND((AP297),6)</f>
        <v>0</v>
      </c>
      <c r="AH297" s="2">
        <f t="shared" si="265"/>
        <v>0</v>
      </c>
      <c r="AI297" s="2">
        <f t="shared" si="266"/>
        <v>0</v>
      </c>
      <c r="AJ297" s="2">
        <f t="shared" ref="AJ297:AJ328" si="280">ROUND((AS297),6)</f>
        <v>0</v>
      </c>
      <c r="AK297" s="2">
        <v>1799.14</v>
      </c>
      <c r="AL297" s="2">
        <v>1799.14</v>
      </c>
      <c r="AM297" s="2">
        <v>0</v>
      </c>
      <c r="AN297" s="2">
        <v>0</v>
      </c>
      <c r="AO297" s="2">
        <v>0</v>
      </c>
      <c r="AP297" s="2">
        <v>0</v>
      </c>
      <c r="AQ297" s="2">
        <v>0</v>
      </c>
      <c r="AR297" s="2">
        <v>0</v>
      </c>
      <c r="AS297" s="2">
        <v>0</v>
      </c>
      <c r="AT297" s="2">
        <v>81</v>
      </c>
      <c r="AU297" s="2">
        <v>72</v>
      </c>
      <c r="AV297" s="2">
        <v>1</v>
      </c>
      <c r="AW297" s="2">
        <v>1</v>
      </c>
      <c r="AX297" s="2"/>
      <c r="AY297" s="2"/>
      <c r="AZ297" s="2">
        <v>1</v>
      </c>
      <c r="BA297" s="2">
        <v>1</v>
      </c>
      <c r="BB297" s="2">
        <v>1</v>
      </c>
      <c r="BC297" s="2">
        <v>1</v>
      </c>
      <c r="BD297" s="2" t="s">
        <v>6</v>
      </c>
      <c r="BE297" s="2" t="s">
        <v>6</v>
      </c>
      <c r="BF297" s="2" t="s">
        <v>6</v>
      </c>
      <c r="BG297" s="2" t="s">
        <v>6</v>
      </c>
      <c r="BH297" s="2">
        <v>3</v>
      </c>
      <c r="BI297" s="2">
        <v>1</v>
      </c>
      <c r="BJ297" s="2" t="s">
        <v>112</v>
      </c>
      <c r="BK297" s="2"/>
      <c r="BL297" s="2"/>
      <c r="BM297" s="2">
        <v>9001</v>
      </c>
      <c r="BN297" s="2">
        <v>0</v>
      </c>
      <c r="BO297" s="2" t="s">
        <v>6</v>
      </c>
      <c r="BP297" s="2">
        <v>0</v>
      </c>
      <c r="BQ297" s="2">
        <v>2</v>
      </c>
      <c r="BR297" s="2">
        <v>0</v>
      </c>
      <c r="BS297" s="2">
        <v>1</v>
      </c>
      <c r="BT297" s="2">
        <v>1</v>
      </c>
      <c r="BU297" s="2">
        <v>1</v>
      </c>
      <c r="BV297" s="2">
        <v>1</v>
      </c>
      <c r="BW297" s="2">
        <v>1</v>
      </c>
      <c r="BX297" s="2">
        <v>1</v>
      </c>
      <c r="BY297" s="2" t="s">
        <v>6</v>
      </c>
      <c r="BZ297" s="2">
        <v>90</v>
      </c>
      <c r="CA297" s="2">
        <v>85</v>
      </c>
      <c r="CB297" s="2"/>
      <c r="CC297" s="2"/>
      <c r="CD297" s="2"/>
      <c r="CE297" s="2"/>
      <c r="CF297" s="2">
        <v>0</v>
      </c>
      <c r="CG297" s="2">
        <v>0</v>
      </c>
      <c r="CH297" s="2"/>
      <c r="CI297" s="2"/>
      <c r="CJ297" s="2"/>
      <c r="CK297" s="2"/>
      <c r="CL297" s="2"/>
      <c r="CM297" s="2">
        <v>0</v>
      </c>
      <c r="CN297" s="2" t="s">
        <v>6</v>
      </c>
      <c r="CO297" s="2">
        <v>0</v>
      </c>
      <c r="CP297" s="2">
        <f t="shared" ref="CP297:CP328" si="281">(P297+Q297+S297)</f>
        <v>6422.93</v>
      </c>
      <c r="CQ297" s="2">
        <f t="shared" ref="CQ297:CQ328" si="282">AC297*BC297</f>
        <v>1799.14</v>
      </c>
      <c r="CR297" s="2">
        <f t="shared" ref="CR297:CR328" si="283">AD297*BB297</f>
        <v>0</v>
      </c>
      <c r="CS297" s="2">
        <f t="shared" ref="CS297:CS328" si="284">AE297*BS297</f>
        <v>0</v>
      </c>
      <c r="CT297" s="2">
        <f t="shared" ref="CT297:CT328" si="285">AF297*BA297</f>
        <v>0</v>
      </c>
      <c r="CU297" s="2">
        <f t="shared" ref="CU297:CU328" si="286">AG297</f>
        <v>0</v>
      </c>
      <c r="CV297" s="2">
        <f t="shared" ref="CV297:CV328" si="287">AH297</f>
        <v>0</v>
      </c>
      <c r="CW297" s="2">
        <f t="shared" ref="CW297:CW328" si="288">AI297</f>
        <v>0</v>
      </c>
      <c r="CX297" s="2">
        <f t="shared" ref="CX297:CX328" si="289">AJ297</f>
        <v>0</v>
      </c>
      <c r="CY297" s="2">
        <f t="shared" ref="CY297:CY328" si="290">(((S297+R297)*AT297)/100)</f>
        <v>0</v>
      </c>
      <c r="CZ297" s="2">
        <f t="shared" ref="CZ297:CZ328" si="291">(((S297+R297)*AU297)/100)</f>
        <v>0</v>
      </c>
      <c r="DA297" s="2"/>
      <c r="DB297" s="2"/>
      <c r="DC297" s="2" t="s">
        <v>6</v>
      </c>
      <c r="DD297" s="2" t="s">
        <v>6</v>
      </c>
      <c r="DE297" s="2" t="s">
        <v>6</v>
      </c>
      <c r="DF297" s="2" t="s">
        <v>6</v>
      </c>
      <c r="DG297" s="2" t="s">
        <v>6</v>
      </c>
      <c r="DH297" s="2" t="s">
        <v>6</v>
      </c>
      <c r="DI297" s="2" t="s">
        <v>6</v>
      </c>
      <c r="DJ297" s="2" t="s">
        <v>6</v>
      </c>
      <c r="DK297" s="2" t="s">
        <v>6</v>
      </c>
      <c r="DL297" s="2" t="s">
        <v>6</v>
      </c>
      <c r="DM297" s="2" t="s">
        <v>6</v>
      </c>
      <c r="DN297" s="2">
        <v>0</v>
      </c>
      <c r="DO297" s="2">
        <v>0</v>
      </c>
      <c r="DP297" s="2">
        <v>1</v>
      </c>
      <c r="DQ297" s="2">
        <v>1</v>
      </c>
      <c r="DR297" s="2"/>
      <c r="DS297" s="2"/>
      <c r="DT297" s="2"/>
      <c r="DU297" s="2">
        <v>1005</v>
      </c>
      <c r="DV297" s="2" t="s">
        <v>54</v>
      </c>
      <c r="DW297" s="2" t="s">
        <v>54</v>
      </c>
      <c r="DX297" s="2">
        <v>1</v>
      </c>
      <c r="DY297" s="2"/>
      <c r="DZ297" s="2"/>
      <c r="EA297" s="2"/>
      <c r="EB297" s="2"/>
      <c r="EC297" s="2"/>
      <c r="ED297" s="2"/>
      <c r="EE297" s="2">
        <v>27029022</v>
      </c>
      <c r="EF297" s="2">
        <v>2</v>
      </c>
      <c r="EG297" s="2" t="s">
        <v>16</v>
      </c>
      <c r="EH297" s="2">
        <v>0</v>
      </c>
      <c r="EI297" s="2" t="s">
        <v>6</v>
      </c>
      <c r="EJ297" s="2">
        <v>1</v>
      </c>
      <c r="EK297" s="2">
        <v>9001</v>
      </c>
      <c r="EL297" s="2" t="s">
        <v>66</v>
      </c>
      <c r="EM297" s="2" t="s">
        <v>67</v>
      </c>
      <c r="EN297" s="2"/>
      <c r="EO297" s="2" t="s">
        <v>6</v>
      </c>
      <c r="EP297" s="2"/>
      <c r="EQ297" s="2">
        <v>0</v>
      </c>
      <c r="ER297" s="2">
        <v>1799.14</v>
      </c>
      <c r="ES297" s="2">
        <v>1799.14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/>
      <c r="EZ297" s="2"/>
      <c r="FA297" s="2"/>
      <c r="FB297" s="2"/>
      <c r="FC297" s="2"/>
      <c r="FD297" s="2"/>
      <c r="FE297" s="2"/>
      <c r="FF297" s="2"/>
      <c r="FG297" s="2"/>
      <c r="FH297" s="2"/>
      <c r="FI297" s="2"/>
      <c r="FJ297" s="2"/>
      <c r="FK297" s="2"/>
      <c r="FL297" s="2"/>
      <c r="FM297" s="2"/>
      <c r="FN297" s="2"/>
      <c r="FO297" s="2"/>
      <c r="FP297" s="2"/>
      <c r="FQ297" s="2">
        <v>0</v>
      </c>
      <c r="FR297" s="2">
        <f t="shared" ref="FR297:FR328" si="292">ROUND(IF(AND(BH297=3,BI297=3),P297,0),2)</f>
        <v>0</v>
      </c>
      <c r="FS297" s="2">
        <v>0</v>
      </c>
      <c r="FT297" s="2" t="s">
        <v>49</v>
      </c>
      <c r="FU297" s="2" t="s">
        <v>50</v>
      </c>
      <c r="FV297" s="2"/>
      <c r="FW297" s="2"/>
      <c r="FX297" s="2">
        <v>81</v>
      </c>
      <c r="FY297" s="2">
        <v>72.25</v>
      </c>
      <c r="FZ297" s="2"/>
      <c r="GA297" s="2" t="s">
        <v>6</v>
      </c>
      <c r="GB297" s="2"/>
      <c r="GC297" s="2"/>
      <c r="GD297" s="2">
        <v>0</v>
      </c>
      <c r="GE297" s="2"/>
      <c r="GF297" s="2">
        <v>187887284</v>
      </c>
      <c r="GG297" s="2">
        <v>2</v>
      </c>
      <c r="GH297" s="2">
        <v>1</v>
      </c>
      <c r="GI297" s="2">
        <v>-2</v>
      </c>
      <c r="GJ297" s="2">
        <v>0</v>
      </c>
      <c r="GK297" s="2">
        <f>ROUND(R297*(R12)/100,2)</f>
        <v>0</v>
      </c>
      <c r="GL297" s="2">
        <f t="shared" ref="GL297:GL328" si="293">ROUND(IF(AND(BH297=3,BI297=3,FS297&lt;&gt;0),P297,0),2)</f>
        <v>0</v>
      </c>
      <c r="GM297" s="2">
        <f t="shared" ref="GM297:GM328" si="294">ROUND(O297+X297+Y297+GK297,2)+GX297</f>
        <v>6422.93</v>
      </c>
      <c r="GN297" s="2">
        <f t="shared" ref="GN297:GN328" si="295">IF(OR(BI297=0,BI297=1),ROUND(O297+X297+Y297+GK297,2),0)</f>
        <v>6422.93</v>
      </c>
      <c r="GO297" s="2">
        <f t="shared" ref="GO297:GO328" si="296">IF(BI297=2,ROUND(O297+X297+Y297+GK297,2),0)</f>
        <v>0</v>
      </c>
      <c r="GP297" s="2">
        <f t="shared" ref="GP297:GP328" si="297">IF(BI297=4,ROUND(O297+X297+Y297+GK297,2)+GX297,0)</f>
        <v>0</v>
      </c>
      <c r="GQ297" s="2"/>
      <c r="GR297" s="2">
        <v>0</v>
      </c>
      <c r="GS297" s="2">
        <v>3</v>
      </c>
      <c r="GT297" s="2">
        <v>0</v>
      </c>
      <c r="GU297" s="2" t="s">
        <v>6</v>
      </c>
      <c r="GV297" s="2">
        <f t="shared" ref="GV297:GV328" si="298">ROUND(GT297,6)</f>
        <v>0</v>
      </c>
      <c r="GW297" s="2">
        <v>1</v>
      </c>
      <c r="GX297" s="2">
        <f t="shared" ref="GX297:GX328" si="299">ROUND(GV297*GW297*I297,2)</f>
        <v>0</v>
      </c>
      <c r="GY297" s="2"/>
      <c r="GZ297" s="2"/>
      <c r="HA297" s="2">
        <v>0</v>
      </c>
      <c r="HB297" s="2">
        <v>0</v>
      </c>
      <c r="HC297" s="2"/>
      <c r="HD297" s="2"/>
      <c r="HE297" s="2"/>
      <c r="HF297" s="2"/>
      <c r="HG297" s="2"/>
      <c r="HH297" s="2"/>
      <c r="HI297" s="2"/>
      <c r="HJ297" s="2"/>
      <c r="HK297" s="2"/>
      <c r="HL297" s="2"/>
      <c r="HM297" s="2"/>
      <c r="HN297" s="2"/>
      <c r="HO297" s="2"/>
      <c r="HP297" s="2"/>
      <c r="HQ297" s="2"/>
      <c r="HR297" s="2"/>
      <c r="HS297" s="2"/>
      <c r="HT297" s="2"/>
      <c r="HU297" s="2"/>
      <c r="HV297" s="2"/>
      <c r="HW297" s="2"/>
      <c r="HX297" s="2"/>
      <c r="HY297" s="2"/>
      <c r="HZ297" s="2"/>
      <c r="IA297" s="2"/>
      <c r="IB297" s="2"/>
      <c r="IC297" s="2"/>
      <c r="ID297" s="2"/>
      <c r="IE297" s="2"/>
      <c r="IF297" s="2"/>
      <c r="IG297" s="2"/>
      <c r="IH297" s="2"/>
      <c r="II297" s="2"/>
      <c r="IJ297" s="2"/>
      <c r="IK297" s="2">
        <v>0</v>
      </c>
      <c r="IL297" s="2"/>
      <c r="IM297" s="2"/>
      <c r="IN297" s="2"/>
      <c r="IO297" s="2"/>
      <c r="IP297" s="2"/>
      <c r="IQ297" s="2"/>
      <c r="IR297" s="2"/>
      <c r="IS297" s="2"/>
      <c r="IT297" s="2"/>
      <c r="IU297" s="2"/>
    </row>
    <row r="298" spans="1:255" x14ac:dyDescent="0.2">
      <c r="A298">
        <v>18</v>
      </c>
      <c r="B298">
        <v>1</v>
      </c>
      <c r="C298">
        <v>523</v>
      </c>
      <c r="E298" t="s">
        <v>372</v>
      </c>
      <c r="F298" t="s">
        <v>110</v>
      </c>
      <c r="G298" t="s">
        <v>111</v>
      </c>
      <c r="H298" t="s">
        <v>54</v>
      </c>
      <c r="I298">
        <f>I292*J298</f>
        <v>3.5700000000000003</v>
      </c>
      <c r="J298">
        <v>0.13896457765667575</v>
      </c>
      <c r="O298">
        <f t="shared" si="267"/>
        <v>6422.93</v>
      </c>
      <c r="P298">
        <f t="shared" si="268"/>
        <v>6422.93</v>
      </c>
      <c r="Q298">
        <f t="shared" si="269"/>
        <v>0</v>
      </c>
      <c r="R298">
        <f t="shared" si="270"/>
        <v>0</v>
      </c>
      <c r="S298">
        <f t="shared" si="271"/>
        <v>0</v>
      </c>
      <c r="T298">
        <f t="shared" si="272"/>
        <v>0</v>
      </c>
      <c r="U298">
        <f t="shared" si="273"/>
        <v>0</v>
      </c>
      <c r="V298">
        <f t="shared" si="274"/>
        <v>0</v>
      </c>
      <c r="W298">
        <f t="shared" si="275"/>
        <v>0</v>
      </c>
      <c r="X298">
        <f t="shared" si="276"/>
        <v>0</v>
      </c>
      <c r="Y298">
        <f t="shared" si="277"/>
        <v>0</v>
      </c>
      <c r="AA298">
        <v>27703388</v>
      </c>
      <c r="AB298">
        <f t="shared" si="278"/>
        <v>1799.14</v>
      </c>
      <c r="AC298">
        <f t="shared" si="259"/>
        <v>1799.14</v>
      </c>
      <c r="AD298">
        <f t="shared" si="262"/>
        <v>0</v>
      </c>
      <c r="AE298">
        <f t="shared" si="263"/>
        <v>0</v>
      </c>
      <c r="AF298">
        <f t="shared" si="264"/>
        <v>0</v>
      </c>
      <c r="AG298">
        <f t="shared" si="279"/>
        <v>0</v>
      </c>
      <c r="AH298">
        <f t="shared" si="265"/>
        <v>0</v>
      </c>
      <c r="AI298">
        <f t="shared" si="266"/>
        <v>0</v>
      </c>
      <c r="AJ298">
        <f t="shared" si="280"/>
        <v>0</v>
      </c>
      <c r="AK298">
        <v>1799.14</v>
      </c>
      <c r="AL298">
        <v>1799.14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81</v>
      </c>
      <c r="AU298">
        <v>72</v>
      </c>
      <c r="AV298">
        <v>1</v>
      </c>
      <c r="AW298">
        <v>1</v>
      </c>
      <c r="AZ298">
        <v>1</v>
      </c>
      <c r="BA298">
        <v>1</v>
      </c>
      <c r="BB298">
        <v>1</v>
      </c>
      <c r="BC298">
        <v>1</v>
      </c>
      <c r="BD298" t="s">
        <v>6</v>
      </c>
      <c r="BE298" t="s">
        <v>6</v>
      </c>
      <c r="BF298" t="s">
        <v>6</v>
      </c>
      <c r="BG298" t="s">
        <v>6</v>
      </c>
      <c r="BH298">
        <v>3</v>
      </c>
      <c r="BI298">
        <v>1</v>
      </c>
      <c r="BJ298" t="s">
        <v>112</v>
      </c>
      <c r="BM298">
        <v>9001</v>
      </c>
      <c r="BN298">
        <v>0</v>
      </c>
      <c r="BO298" t="s">
        <v>6</v>
      </c>
      <c r="BP298">
        <v>0</v>
      </c>
      <c r="BQ298">
        <v>2</v>
      </c>
      <c r="BR298">
        <v>0</v>
      </c>
      <c r="BS298">
        <v>1</v>
      </c>
      <c r="BT298">
        <v>1</v>
      </c>
      <c r="BU298">
        <v>1</v>
      </c>
      <c r="BV298">
        <v>1</v>
      </c>
      <c r="BW298">
        <v>1</v>
      </c>
      <c r="BX298">
        <v>1</v>
      </c>
      <c r="BY298" t="s">
        <v>6</v>
      </c>
      <c r="BZ298">
        <v>90</v>
      </c>
      <c r="CA298">
        <v>85</v>
      </c>
      <c r="CF298">
        <v>0</v>
      </c>
      <c r="CG298">
        <v>0</v>
      </c>
      <c r="CM298">
        <v>0</v>
      </c>
      <c r="CN298" t="s">
        <v>6</v>
      </c>
      <c r="CO298">
        <v>0</v>
      </c>
      <c r="CP298">
        <f t="shared" si="281"/>
        <v>6422.93</v>
      </c>
      <c r="CQ298">
        <f t="shared" si="282"/>
        <v>1799.14</v>
      </c>
      <c r="CR298">
        <f t="shared" si="283"/>
        <v>0</v>
      </c>
      <c r="CS298">
        <f t="shared" si="284"/>
        <v>0</v>
      </c>
      <c r="CT298">
        <f t="shared" si="285"/>
        <v>0</v>
      </c>
      <c r="CU298">
        <f t="shared" si="286"/>
        <v>0</v>
      </c>
      <c r="CV298">
        <f t="shared" si="287"/>
        <v>0</v>
      </c>
      <c r="CW298">
        <f t="shared" si="288"/>
        <v>0</v>
      </c>
      <c r="CX298">
        <f t="shared" si="289"/>
        <v>0</v>
      </c>
      <c r="CY298">
        <f t="shared" si="290"/>
        <v>0</v>
      </c>
      <c r="CZ298">
        <f t="shared" si="291"/>
        <v>0</v>
      </c>
      <c r="DC298" t="s">
        <v>6</v>
      </c>
      <c r="DD298" t="s">
        <v>6</v>
      </c>
      <c r="DE298" t="s">
        <v>6</v>
      </c>
      <c r="DF298" t="s">
        <v>6</v>
      </c>
      <c r="DG298" t="s">
        <v>6</v>
      </c>
      <c r="DH298" t="s">
        <v>6</v>
      </c>
      <c r="DI298" t="s">
        <v>6</v>
      </c>
      <c r="DJ298" t="s">
        <v>6</v>
      </c>
      <c r="DK298" t="s">
        <v>6</v>
      </c>
      <c r="DL298" t="s">
        <v>6</v>
      </c>
      <c r="DM298" t="s">
        <v>6</v>
      </c>
      <c r="DN298">
        <v>0</v>
      </c>
      <c r="DO298">
        <v>0</v>
      </c>
      <c r="DP298">
        <v>1</v>
      </c>
      <c r="DQ298">
        <v>1</v>
      </c>
      <c r="DU298">
        <v>1005</v>
      </c>
      <c r="DV298" t="s">
        <v>54</v>
      </c>
      <c r="DW298" t="s">
        <v>54</v>
      </c>
      <c r="DX298">
        <v>1</v>
      </c>
      <c r="EE298">
        <v>27029022</v>
      </c>
      <c r="EF298">
        <v>2</v>
      </c>
      <c r="EG298" t="s">
        <v>16</v>
      </c>
      <c r="EH298">
        <v>0</v>
      </c>
      <c r="EI298" t="s">
        <v>6</v>
      </c>
      <c r="EJ298">
        <v>1</v>
      </c>
      <c r="EK298">
        <v>9001</v>
      </c>
      <c r="EL298" t="s">
        <v>66</v>
      </c>
      <c r="EM298" t="s">
        <v>67</v>
      </c>
      <c r="EO298" t="s">
        <v>6</v>
      </c>
      <c r="EQ298">
        <v>0</v>
      </c>
      <c r="ER298">
        <v>1799.14</v>
      </c>
      <c r="ES298">
        <v>1799.14</v>
      </c>
      <c r="ET298">
        <v>0</v>
      </c>
      <c r="EU298">
        <v>0</v>
      </c>
      <c r="EV298">
        <v>0</v>
      </c>
      <c r="EW298">
        <v>0</v>
      </c>
      <c r="EX298">
        <v>0</v>
      </c>
      <c r="FQ298">
        <v>0</v>
      </c>
      <c r="FR298">
        <f t="shared" si="292"/>
        <v>0</v>
      </c>
      <c r="FS298">
        <v>0</v>
      </c>
      <c r="FT298" t="s">
        <v>49</v>
      </c>
      <c r="FU298" t="s">
        <v>50</v>
      </c>
      <c r="FX298">
        <v>81</v>
      </c>
      <c r="FY298">
        <v>72.25</v>
      </c>
      <c r="GA298" t="s">
        <v>6</v>
      </c>
      <c r="GD298">
        <v>0</v>
      </c>
      <c r="GF298">
        <v>187887284</v>
      </c>
      <c r="GG298">
        <v>1</v>
      </c>
      <c r="GH298">
        <v>1</v>
      </c>
      <c r="GI298">
        <v>-2</v>
      </c>
      <c r="GJ298">
        <v>0</v>
      </c>
      <c r="GK298">
        <f>ROUND(R298*(S12)/100,2)</f>
        <v>0</v>
      </c>
      <c r="GL298">
        <f t="shared" si="293"/>
        <v>0</v>
      </c>
      <c r="GM298">
        <f t="shared" si="294"/>
        <v>6422.93</v>
      </c>
      <c r="GN298">
        <f t="shared" si="295"/>
        <v>6422.93</v>
      </c>
      <c r="GO298">
        <f t="shared" si="296"/>
        <v>0</v>
      </c>
      <c r="GP298">
        <f t="shared" si="297"/>
        <v>0</v>
      </c>
      <c r="GR298">
        <v>0</v>
      </c>
      <c r="GS298">
        <v>3</v>
      </c>
      <c r="GT298">
        <v>0</v>
      </c>
      <c r="GU298" t="s">
        <v>6</v>
      </c>
      <c r="GV298">
        <f t="shared" si="298"/>
        <v>0</v>
      </c>
      <c r="GW298">
        <v>1</v>
      </c>
      <c r="GX298">
        <f t="shared" si="299"/>
        <v>0</v>
      </c>
      <c r="HA298">
        <v>0</v>
      </c>
      <c r="HB298">
        <v>0</v>
      </c>
      <c r="IK298">
        <v>0</v>
      </c>
    </row>
    <row r="299" spans="1:255" x14ac:dyDescent="0.2">
      <c r="A299" s="2">
        <v>18</v>
      </c>
      <c r="B299" s="2">
        <v>1</v>
      </c>
      <c r="C299" s="2">
        <v>512</v>
      </c>
      <c r="D299" s="2"/>
      <c r="E299" s="2" t="s">
        <v>373</v>
      </c>
      <c r="F299" s="2" t="s">
        <v>114</v>
      </c>
      <c r="G299" s="2" t="s">
        <v>115</v>
      </c>
      <c r="H299" s="2" t="s">
        <v>54</v>
      </c>
      <c r="I299" s="2">
        <f>I291*J299</f>
        <v>22.12</v>
      </c>
      <c r="J299" s="2">
        <v>0.8610354223433242</v>
      </c>
      <c r="K299" s="2"/>
      <c r="L299" s="2"/>
      <c r="M299" s="2"/>
      <c r="N299" s="2"/>
      <c r="O299" s="2">
        <f t="shared" si="267"/>
        <v>32408.23</v>
      </c>
      <c r="P299" s="2">
        <f t="shared" si="268"/>
        <v>32408.23</v>
      </c>
      <c r="Q299" s="2">
        <f t="shared" si="269"/>
        <v>0</v>
      </c>
      <c r="R299" s="2">
        <f t="shared" si="270"/>
        <v>0</v>
      </c>
      <c r="S299" s="2">
        <f t="shared" si="271"/>
        <v>0</v>
      </c>
      <c r="T299" s="2">
        <f t="shared" si="272"/>
        <v>0</v>
      </c>
      <c r="U299" s="2">
        <f t="shared" si="273"/>
        <v>0</v>
      </c>
      <c r="V299" s="2">
        <f t="shared" si="274"/>
        <v>0</v>
      </c>
      <c r="W299" s="2">
        <f t="shared" si="275"/>
        <v>0</v>
      </c>
      <c r="X299" s="2">
        <f t="shared" si="276"/>
        <v>0</v>
      </c>
      <c r="Y299" s="2">
        <f t="shared" si="277"/>
        <v>0</v>
      </c>
      <c r="Z299" s="2"/>
      <c r="AA299" s="2">
        <v>27703374</v>
      </c>
      <c r="AB299" s="2">
        <f t="shared" si="278"/>
        <v>1465.11</v>
      </c>
      <c r="AC299" s="2">
        <f t="shared" si="259"/>
        <v>1465.11</v>
      </c>
      <c r="AD299" s="2">
        <f t="shared" si="262"/>
        <v>0</v>
      </c>
      <c r="AE299" s="2">
        <f t="shared" si="263"/>
        <v>0</v>
      </c>
      <c r="AF299" s="2">
        <f t="shared" si="264"/>
        <v>0</v>
      </c>
      <c r="AG299" s="2">
        <f t="shared" si="279"/>
        <v>0</v>
      </c>
      <c r="AH299" s="2">
        <f t="shared" si="265"/>
        <v>0</v>
      </c>
      <c r="AI299" s="2">
        <f t="shared" si="266"/>
        <v>0</v>
      </c>
      <c r="AJ299" s="2">
        <f t="shared" si="280"/>
        <v>0</v>
      </c>
      <c r="AK299" s="2">
        <v>1465.11</v>
      </c>
      <c r="AL299" s="2">
        <v>1465.11</v>
      </c>
      <c r="AM299" s="2">
        <v>0</v>
      </c>
      <c r="AN299" s="2">
        <v>0</v>
      </c>
      <c r="AO299" s="2">
        <v>0</v>
      </c>
      <c r="AP299" s="2">
        <v>0</v>
      </c>
      <c r="AQ299" s="2">
        <v>0</v>
      </c>
      <c r="AR299" s="2">
        <v>0</v>
      </c>
      <c r="AS299" s="2">
        <v>0</v>
      </c>
      <c r="AT299" s="2">
        <v>81</v>
      </c>
      <c r="AU299" s="2">
        <v>72</v>
      </c>
      <c r="AV299" s="2">
        <v>1</v>
      </c>
      <c r="AW299" s="2">
        <v>1</v>
      </c>
      <c r="AX299" s="2"/>
      <c r="AY299" s="2"/>
      <c r="AZ299" s="2">
        <v>1</v>
      </c>
      <c r="BA299" s="2">
        <v>1</v>
      </c>
      <c r="BB299" s="2">
        <v>1</v>
      </c>
      <c r="BC299" s="2">
        <v>1</v>
      </c>
      <c r="BD299" s="2" t="s">
        <v>6</v>
      </c>
      <c r="BE299" s="2" t="s">
        <v>6</v>
      </c>
      <c r="BF299" s="2" t="s">
        <v>6</v>
      </c>
      <c r="BG299" s="2" t="s">
        <v>6</v>
      </c>
      <c r="BH299" s="2">
        <v>3</v>
      </c>
      <c r="BI299" s="2">
        <v>1</v>
      </c>
      <c r="BJ299" s="2" t="s">
        <v>116</v>
      </c>
      <c r="BK299" s="2"/>
      <c r="BL299" s="2"/>
      <c r="BM299" s="2">
        <v>9001</v>
      </c>
      <c r="BN299" s="2">
        <v>0</v>
      </c>
      <c r="BO299" s="2" t="s">
        <v>6</v>
      </c>
      <c r="BP299" s="2">
        <v>0</v>
      </c>
      <c r="BQ299" s="2">
        <v>2</v>
      </c>
      <c r="BR299" s="2">
        <v>0</v>
      </c>
      <c r="BS299" s="2">
        <v>1</v>
      </c>
      <c r="BT299" s="2">
        <v>1</v>
      </c>
      <c r="BU299" s="2">
        <v>1</v>
      </c>
      <c r="BV299" s="2">
        <v>1</v>
      </c>
      <c r="BW299" s="2">
        <v>1</v>
      </c>
      <c r="BX299" s="2">
        <v>1</v>
      </c>
      <c r="BY299" s="2" t="s">
        <v>6</v>
      </c>
      <c r="BZ299" s="2">
        <v>90</v>
      </c>
      <c r="CA299" s="2">
        <v>85</v>
      </c>
      <c r="CB299" s="2"/>
      <c r="CC299" s="2"/>
      <c r="CD299" s="2"/>
      <c r="CE299" s="2"/>
      <c r="CF299" s="2">
        <v>0</v>
      </c>
      <c r="CG299" s="2">
        <v>0</v>
      </c>
      <c r="CH299" s="2"/>
      <c r="CI299" s="2"/>
      <c r="CJ299" s="2"/>
      <c r="CK299" s="2"/>
      <c r="CL299" s="2"/>
      <c r="CM299" s="2">
        <v>0</v>
      </c>
      <c r="CN299" s="2" t="s">
        <v>6</v>
      </c>
      <c r="CO299" s="2">
        <v>0</v>
      </c>
      <c r="CP299" s="2">
        <f t="shared" si="281"/>
        <v>32408.23</v>
      </c>
      <c r="CQ299" s="2">
        <f t="shared" si="282"/>
        <v>1465.11</v>
      </c>
      <c r="CR299" s="2">
        <f t="shared" si="283"/>
        <v>0</v>
      </c>
      <c r="CS299" s="2">
        <f t="shared" si="284"/>
        <v>0</v>
      </c>
      <c r="CT299" s="2">
        <f t="shared" si="285"/>
        <v>0</v>
      </c>
      <c r="CU299" s="2">
        <f t="shared" si="286"/>
        <v>0</v>
      </c>
      <c r="CV299" s="2">
        <f t="shared" si="287"/>
        <v>0</v>
      </c>
      <c r="CW299" s="2">
        <f t="shared" si="288"/>
        <v>0</v>
      </c>
      <c r="CX299" s="2">
        <f t="shared" si="289"/>
        <v>0</v>
      </c>
      <c r="CY299" s="2">
        <f t="shared" si="290"/>
        <v>0</v>
      </c>
      <c r="CZ299" s="2">
        <f t="shared" si="291"/>
        <v>0</v>
      </c>
      <c r="DA299" s="2"/>
      <c r="DB299" s="2"/>
      <c r="DC299" s="2" t="s">
        <v>6</v>
      </c>
      <c r="DD299" s="2" t="s">
        <v>6</v>
      </c>
      <c r="DE299" s="2" t="s">
        <v>6</v>
      </c>
      <c r="DF299" s="2" t="s">
        <v>6</v>
      </c>
      <c r="DG299" s="2" t="s">
        <v>6</v>
      </c>
      <c r="DH299" s="2" t="s">
        <v>6</v>
      </c>
      <c r="DI299" s="2" t="s">
        <v>6</v>
      </c>
      <c r="DJ299" s="2" t="s">
        <v>6</v>
      </c>
      <c r="DK299" s="2" t="s">
        <v>6</v>
      </c>
      <c r="DL299" s="2" t="s">
        <v>6</v>
      </c>
      <c r="DM299" s="2" t="s">
        <v>6</v>
      </c>
      <c r="DN299" s="2">
        <v>0</v>
      </c>
      <c r="DO299" s="2">
        <v>0</v>
      </c>
      <c r="DP299" s="2">
        <v>1</v>
      </c>
      <c r="DQ299" s="2">
        <v>1</v>
      </c>
      <c r="DR299" s="2"/>
      <c r="DS299" s="2"/>
      <c r="DT299" s="2"/>
      <c r="DU299" s="2">
        <v>1005</v>
      </c>
      <c r="DV299" s="2" t="s">
        <v>54</v>
      </c>
      <c r="DW299" s="2" t="s">
        <v>54</v>
      </c>
      <c r="DX299" s="2">
        <v>1</v>
      </c>
      <c r="DY299" s="2"/>
      <c r="DZ299" s="2"/>
      <c r="EA299" s="2"/>
      <c r="EB299" s="2"/>
      <c r="EC299" s="2"/>
      <c r="ED299" s="2"/>
      <c r="EE299" s="2">
        <v>27029022</v>
      </c>
      <c r="EF299" s="2">
        <v>2</v>
      </c>
      <c r="EG299" s="2" t="s">
        <v>16</v>
      </c>
      <c r="EH299" s="2">
        <v>0</v>
      </c>
      <c r="EI299" s="2" t="s">
        <v>6</v>
      </c>
      <c r="EJ299" s="2">
        <v>1</v>
      </c>
      <c r="EK299" s="2">
        <v>9001</v>
      </c>
      <c r="EL299" s="2" t="s">
        <v>66</v>
      </c>
      <c r="EM299" s="2" t="s">
        <v>67</v>
      </c>
      <c r="EN299" s="2"/>
      <c r="EO299" s="2" t="s">
        <v>6</v>
      </c>
      <c r="EP299" s="2"/>
      <c r="EQ299" s="2">
        <v>0</v>
      </c>
      <c r="ER299" s="2">
        <v>1465.11</v>
      </c>
      <c r="ES299" s="2">
        <v>1465.11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/>
      <c r="EZ299" s="2"/>
      <c r="FA299" s="2"/>
      <c r="FB299" s="2"/>
      <c r="FC299" s="2"/>
      <c r="FD299" s="2"/>
      <c r="FE299" s="2"/>
      <c r="FF299" s="2"/>
      <c r="FG299" s="2"/>
      <c r="FH299" s="2"/>
      <c r="FI299" s="2"/>
      <c r="FJ299" s="2"/>
      <c r="FK299" s="2"/>
      <c r="FL299" s="2"/>
      <c r="FM299" s="2"/>
      <c r="FN299" s="2"/>
      <c r="FO299" s="2"/>
      <c r="FP299" s="2"/>
      <c r="FQ299" s="2">
        <v>0</v>
      </c>
      <c r="FR299" s="2">
        <f t="shared" si="292"/>
        <v>0</v>
      </c>
      <c r="FS299" s="2">
        <v>0</v>
      </c>
      <c r="FT299" s="2" t="s">
        <v>49</v>
      </c>
      <c r="FU299" s="2" t="s">
        <v>50</v>
      </c>
      <c r="FV299" s="2"/>
      <c r="FW299" s="2"/>
      <c r="FX299" s="2">
        <v>81</v>
      </c>
      <c r="FY299" s="2">
        <v>72.25</v>
      </c>
      <c r="FZ299" s="2"/>
      <c r="GA299" s="2" t="s">
        <v>6</v>
      </c>
      <c r="GB299" s="2"/>
      <c r="GC299" s="2"/>
      <c r="GD299" s="2">
        <v>0</v>
      </c>
      <c r="GE299" s="2"/>
      <c r="GF299" s="2">
        <v>-271919700</v>
      </c>
      <c r="GG299" s="2">
        <v>2</v>
      </c>
      <c r="GH299" s="2">
        <v>1</v>
      </c>
      <c r="GI299" s="2">
        <v>-2</v>
      </c>
      <c r="GJ299" s="2">
        <v>0</v>
      </c>
      <c r="GK299" s="2">
        <f>ROUND(R299*(R12)/100,2)</f>
        <v>0</v>
      </c>
      <c r="GL299" s="2">
        <f t="shared" si="293"/>
        <v>0</v>
      </c>
      <c r="GM299" s="2">
        <f t="shared" si="294"/>
        <v>32408.23</v>
      </c>
      <c r="GN299" s="2">
        <f t="shared" si="295"/>
        <v>32408.23</v>
      </c>
      <c r="GO299" s="2">
        <f t="shared" si="296"/>
        <v>0</v>
      </c>
      <c r="GP299" s="2">
        <f t="shared" si="297"/>
        <v>0</v>
      </c>
      <c r="GQ299" s="2"/>
      <c r="GR299" s="2">
        <v>0</v>
      </c>
      <c r="GS299" s="2">
        <v>3</v>
      </c>
      <c r="GT299" s="2">
        <v>0</v>
      </c>
      <c r="GU299" s="2" t="s">
        <v>6</v>
      </c>
      <c r="GV299" s="2">
        <f t="shared" si="298"/>
        <v>0</v>
      </c>
      <c r="GW299" s="2">
        <v>1</v>
      </c>
      <c r="GX299" s="2">
        <f t="shared" si="299"/>
        <v>0</v>
      </c>
      <c r="GY299" s="2"/>
      <c r="GZ299" s="2"/>
      <c r="HA299" s="2">
        <v>0</v>
      </c>
      <c r="HB299" s="2">
        <v>0</v>
      </c>
      <c r="HC299" s="2"/>
      <c r="HD299" s="2"/>
      <c r="HE299" s="2"/>
      <c r="HF299" s="2"/>
      <c r="HG299" s="2"/>
      <c r="HH299" s="2"/>
      <c r="HI299" s="2"/>
      <c r="HJ299" s="2"/>
      <c r="HK299" s="2"/>
      <c r="HL299" s="2"/>
      <c r="HM299" s="2"/>
      <c r="HN299" s="2"/>
      <c r="HO299" s="2"/>
      <c r="HP299" s="2"/>
      <c r="HQ299" s="2"/>
      <c r="HR299" s="2"/>
      <c r="HS299" s="2"/>
      <c r="HT299" s="2"/>
      <c r="HU299" s="2"/>
      <c r="HV299" s="2"/>
      <c r="HW299" s="2"/>
      <c r="HX299" s="2"/>
      <c r="HY299" s="2"/>
      <c r="HZ299" s="2"/>
      <c r="IA299" s="2"/>
      <c r="IB299" s="2"/>
      <c r="IC299" s="2"/>
      <c r="ID299" s="2"/>
      <c r="IE299" s="2"/>
      <c r="IF299" s="2"/>
      <c r="IG299" s="2"/>
      <c r="IH299" s="2"/>
      <c r="II299" s="2"/>
      <c r="IJ299" s="2"/>
      <c r="IK299" s="2">
        <v>0</v>
      </c>
      <c r="IL299" s="2"/>
      <c r="IM299" s="2"/>
      <c r="IN299" s="2"/>
      <c r="IO299" s="2"/>
      <c r="IP299" s="2"/>
      <c r="IQ299" s="2"/>
      <c r="IR299" s="2"/>
      <c r="IS299" s="2"/>
      <c r="IT299" s="2"/>
      <c r="IU299" s="2"/>
    </row>
    <row r="300" spans="1:255" x14ac:dyDescent="0.2">
      <c r="A300">
        <v>18</v>
      </c>
      <c r="B300">
        <v>1</v>
      </c>
      <c r="C300">
        <v>524</v>
      </c>
      <c r="E300" t="s">
        <v>373</v>
      </c>
      <c r="F300" t="s">
        <v>114</v>
      </c>
      <c r="G300" t="s">
        <v>115</v>
      </c>
      <c r="H300" t="s">
        <v>54</v>
      </c>
      <c r="I300">
        <f>I292*J300</f>
        <v>22.12</v>
      </c>
      <c r="J300">
        <v>0.8610354223433242</v>
      </c>
      <c r="O300">
        <f t="shared" si="267"/>
        <v>32408.23</v>
      </c>
      <c r="P300">
        <f t="shared" si="268"/>
        <v>32408.23</v>
      </c>
      <c r="Q300">
        <f t="shared" si="269"/>
        <v>0</v>
      </c>
      <c r="R300">
        <f t="shared" si="270"/>
        <v>0</v>
      </c>
      <c r="S300">
        <f t="shared" si="271"/>
        <v>0</v>
      </c>
      <c r="T300">
        <f t="shared" si="272"/>
        <v>0</v>
      </c>
      <c r="U300">
        <f t="shared" si="273"/>
        <v>0</v>
      </c>
      <c r="V300">
        <f t="shared" si="274"/>
        <v>0</v>
      </c>
      <c r="W300">
        <f t="shared" si="275"/>
        <v>0</v>
      </c>
      <c r="X300">
        <f t="shared" si="276"/>
        <v>0</v>
      </c>
      <c r="Y300">
        <f t="shared" si="277"/>
        <v>0</v>
      </c>
      <c r="AA300">
        <v>27703388</v>
      </c>
      <c r="AB300">
        <f t="shared" si="278"/>
        <v>1465.11</v>
      </c>
      <c r="AC300">
        <f t="shared" si="259"/>
        <v>1465.11</v>
      </c>
      <c r="AD300">
        <f t="shared" si="262"/>
        <v>0</v>
      </c>
      <c r="AE300">
        <f t="shared" si="263"/>
        <v>0</v>
      </c>
      <c r="AF300">
        <f t="shared" si="264"/>
        <v>0</v>
      </c>
      <c r="AG300">
        <f t="shared" si="279"/>
        <v>0</v>
      </c>
      <c r="AH300">
        <f t="shared" si="265"/>
        <v>0</v>
      </c>
      <c r="AI300">
        <f t="shared" si="266"/>
        <v>0</v>
      </c>
      <c r="AJ300">
        <f t="shared" si="280"/>
        <v>0</v>
      </c>
      <c r="AK300">
        <v>1465.11</v>
      </c>
      <c r="AL300">
        <v>1465.11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81</v>
      </c>
      <c r="AU300">
        <v>72</v>
      </c>
      <c r="AV300">
        <v>1</v>
      </c>
      <c r="AW300">
        <v>1</v>
      </c>
      <c r="AZ300">
        <v>1</v>
      </c>
      <c r="BA300">
        <v>1</v>
      </c>
      <c r="BB300">
        <v>1</v>
      </c>
      <c r="BC300">
        <v>1</v>
      </c>
      <c r="BD300" t="s">
        <v>6</v>
      </c>
      <c r="BE300" t="s">
        <v>6</v>
      </c>
      <c r="BF300" t="s">
        <v>6</v>
      </c>
      <c r="BG300" t="s">
        <v>6</v>
      </c>
      <c r="BH300">
        <v>3</v>
      </c>
      <c r="BI300">
        <v>1</v>
      </c>
      <c r="BJ300" t="s">
        <v>116</v>
      </c>
      <c r="BM300">
        <v>9001</v>
      </c>
      <c r="BN300">
        <v>0</v>
      </c>
      <c r="BO300" t="s">
        <v>6</v>
      </c>
      <c r="BP300">
        <v>0</v>
      </c>
      <c r="BQ300">
        <v>2</v>
      </c>
      <c r="BR300">
        <v>0</v>
      </c>
      <c r="BS300">
        <v>1</v>
      </c>
      <c r="BT300">
        <v>1</v>
      </c>
      <c r="BU300">
        <v>1</v>
      </c>
      <c r="BV300">
        <v>1</v>
      </c>
      <c r="BW300">
        <v>1</v>
      </c>
      <c r="BX300">
        <v>1</v>
      </c>
      <c r="BY300" t="s">
        <v>6</v>
      </c>
      <c r="BZ300">
        <v>90</v>
      </c>
      <c r="CA300">
        <v>85</v>
      </c>
      <c r="CF300">
        <v>0</v>
      </c>
      <c r="CG300">
        <v>0</v>
      </c>
      <c r="CM300">
        <v>0</v>
      </c>
      <c r="CN300" t="s">
        <v>6</v>
      </c>
      <c r="CO300">
        <v>0</v>
      </c>
      <c r="CP300">
        <f t="shared" si="281"/>
        <v>32408.23</v>
      </c>
      <c r="CQ300">
        <f t="shared" si="282"/>
        <v>1465.11</v>
      </c>
      <c r="CR300">
        <f t="shared" si="283"/>
        <v>0</v>
      </c>
      <c r="CS300">
        <f t="shared" si="284"/>
        <v>0</v>
      </c>
      <c r="CT300">
        <f t="shared" si="285"/>
        <v>0</v>
      </c>
      <c r="CU300">
        <f t="shared" si="286"/>
        <v>0</v>
      </c>
      <c r="CV300">
        <f t="shared" si="287"/>
        <v>0</v>
      </c>
      <c r="CW300">
        <f t="shared" si="288"/>
        <v>0</v>
      </c>
      <c r="CX300">
        <f t="shared" si="289"/>
        <v>0</v>
      </c>
      <c r="CY300">
        <f t="shared" si="290"/>
        <v>0</v>
      </c>
      <c r="CZ300">
        <f t="shared" si="291"/>
        <v>0</v>
      </c>
      <c r="DC300" t="s">
        <v>6</v>
      </c>
      <c r="DD300" t="s">
        <v>6</v>
      </c>
      <c r="DE300" t="s">
        <v>6</v>
      </c>
      <c r="DF300" t="s">
        <v>6</v>
      </c>
      <c r="DG300" t="s">
        <v>6</v>
      </c>
      <c r="DH300" t="s">
        <v>6</v>
      </c>
      <c r="DI300" t="s">
        <v>6</v>
      </c>
      <c r="DJ300" t="s">
        <v>6</v>
      </c>
      <c r="DK300" t="s">
        <v>6</v>
      </c>
      <c r="DL300" t="s">
        <v>6</v>
      </c>
      <c r="DM300" t="s">
        <v>6</v>
      </c>
      <c r="DN300">
        <v>0</v>
      </c>
      <c r="DO300">
        <v>0</v>
      </c>
      <c r="DP300">
        <v>1</v>
      </c>
      <c r="DQ300">
        <v>1</v>
      </c>
      <c r="DU300">
        <v>1005</v>
      </c>
      <c r="DV300" t="s">
        <v>54</v>
      </c>
      <c r="DW300" t="s">
        <v>54</v>
      </c>
      <c r="DX300">
        <v>1</v>
      </c>
      <c r="EE300">
        <v>27029022</v>
      </c>
      <c r="EF300">
        <v>2</v>
      </c>
      <c r="EG300" t="s">
        <v>16</v>
      </c>
      <c r="EH300">
        <v>0</v>
      </c>
      <c r="EI300" t="s">
        <v>6</v>
      </c>
      <c r="EJ300">
        <v>1</v>
      </c>
      <c r="EK300">
        <v>9001</v>
      </c>
      <c r="EL300" t="s">
        <v>66</v>
      </c>
      <c r="EM300" t="s">
        <v>67</v>
      </c>
      <c r="EO300" t="s">
        <v>6</v>
      </c>
      <c r="EQ300">
        <v>0</v>
      </c>
      <c r="ER300">
        <v>1465.11</v>
      </c>
      <c r="ES300">
        <v>1465.11</v>
      </c>
      <c r="ET300">
        <v>0</v>
      </c>
      <c r="EU300">
        <v>0</v>
      </c>
      <c r="EV300">
        <v>0</v>
      </c>
      <c r="EW300">
        <v>0</v>
      </c>
      <c r="EX300">
        <v>0</v>
      </c>
      <c r="FQ300">
        <v>0</v>
      </c>
      <c r="FR300">
        <f t="shared" si="292"/>
        <v>0</v>
      </c>
      <c r="FS300">
        <v>0</v>
      </c>
      <c r="FT300" t="s">
        <v>49</v>
      </c>
      <c r="FU300" t="s">
        <v>50</v>
      </c>
      <c r="FX300">
        <v>81</v>
      </c>
      <c r="FY300">
        <v>72.25</v>
      </c>
      <c r="GA300" t="s">
        <v>6</v>
      </c>
      <c r="GD300">
        <v>0</v>
      </c>
      <c r="GF300">
        <v>-271919700</v>
      </c>
      <c r="GG300">
        <v>1</v>
      </c>
      <c r="GH300">
        <v>1</v>
      </c>
      <c r="GI300">
        <v>-2</v>
      </c>
      <c r="GJ300">
        <v>0</v>
      </c>
      <c r="GK300">
        <f>ROUND(R300*(S12)/100,2)</f>
        <v>0</v>
      </c>
      <c r="GL300">
        <f t="shared" si="293"/>
        <v>0</v>
      </c>
      <c r="GM300">
        <f t="shared" si="294"/>
        <v>32408.23</v>
      </c>
      <c r="GN300">
        <f t="shared" si="295"/>
        <v>32408.23</v>
      </c>
      <c r="GO300">
        <f t="shared" si="296"/>
        <v>0</v>
      </c>
      <c r="GP300">
        <f t="shared" si="297"/>
        <v>0</v>
      </c>
      <c r="GR300">
        <v>0</v>
      </c>
      <c r="GS300">
        <v>3</v>
      </c>
      <c r="GT300">
        <v>0</v>
      </c>
      <c r="GU300" t="s">
        <v>6</v>
      </c>
      <c r="GV300">
        <f t="shared" si="298"/>
        <v>0</v>
      </c>
      <c r="GW300">
        <v>1</v>
      </c>
      <c r="GX300">
        <f t="shared" si="299"/>
        <v>0</v>
      </c>
      <c r="HA300">
        <v>0</v>
      </c>
      <c r="HB300">
        <v>0</v>
      </c>
      <c r="IK300">
        <v>0</v>
      </c>
    </row>
    <row r="301" spans="1:255" x14ac:dyDescent="0.2">
      <c r="A301" s="2">
        <v>18</v>
      </c>
      <c r="B301" s="2">
        <v>1</v>
      </c>
      <c r="C301" s="2">
        <v>507</v>
      </c>
      <c r="D301" s="2"/>
      <c r="E301" s="2" t="s">
        <v>374</v>
      </c>
      <c r="F301" s="2" t="s">
        <v>118</v>
      </c>
      <c r="G301" s="2" t="s">
        <v>119</v>
      </c>
      <c r="H301" s="2" t="s">
        <v>103</v>
      </c>
      <c r="I301" s="2">
        <f>I291*J301</f>
        <v>9</v>
      </c>
      <c r="J301" s="2">
        <v>0.35033086804203967</v>
      </c>
      <c r="K301" s="2"/>
      <c r="L301" s="2"/>
      <c r="M301" s="2"/>
      <c r="N301" s="2"/>
      <c r="O301" s="2">
        <f t="shared" si="267"/>
        <v>832.68</v>
      </c>
      <c r="P301" s="2">
        <f t="shared" si="268"/>
        <v>832.68</v>
      </c>
      <c r="Q301" s="2">
        <f t="shared" si="269"/>
        <v>0</v>
      </c>
      <c r="R301" s="2">
        <f t="shared" si="270"/>
        <v>0</v>
      </c>
      <c r="S301" s="2">
        <f t="shared" si="271"/>
        <v>0</v>
      </c>
      <c r="T301" s="2">
        <f t="shared" si="272"/>
        <v>0</v>
      </c>
      <c r="U301" s="2">
        <f t="shared" si="273"/>
        <v>0</v>
      </c>
      <c r="V301" s="2">
        <f t="shared" si="274"/>
        <v>0</v>
      </c>
      <c r="W301" s="2">
        <f t="shared" si="275"/>
        <v>0</v>
      </c>
      <c r="X301" s="2">
        <f t="shared" si="276"/>
        <v>0</v>
      </c>
      <c r="Y301" s="2">
        <f t="shared" si="277"/>
        <v>0</v>
      </c>
      <c r="Z301" s="2"/>
      <c r="AA301" s="2">
        <v>27703374</v>
      </c>
      <c r="AB301" s="2">
        <f t="shared" si="278"/>
        <v>92.52</v>
      </c>
      <c r="AC301" s="2">
        <f t="shared" si="259"/>
        <v>92.52</v>
      </c>
      <c r="AD301" s="2">
        <f t="shared" si="262"/>
        <v>0</v>
      </c>
      <c r="AE301" s="2">
        <f t="shared" si="263"/>
        <v>0</v>
      </c>
      <c r="AF301" s="2">
        <f t="shared" si="264"/>
        <v>0</v>
      </c>
      <c r="AG301" s="2">
        <f t="shared" si="279"/>
        <v>0</v>
      </c>
      <c r="AH301" s="2">
        <f t="shared" si="265"/>
        <v>0</v>
      </c>
      <c r="AI301" s="2">
        <f t="shared" si="266"/>
        <v>0</v>
      </c>
      <c r="AJ301" s="2">
        <f t="shared" si="280"/>
        <v>0</v>
      </c>
      <c r="AK301" s="2">
        <v>92.52</v>
      </c>
      <c r="AL301" s="2">
        <v>92.52</v>
      </c>
      <c r="AM301" s="2">
        <v>0</v>
      </c>
      <c r="AN301" s="2">
        <v>0</v>
      </c>
      <c r="AO301" s="2">
        <v>0</v>
      </c>
      <c r="AP301" s="2">
        <v>0</v>
      </c>
      <c r="AQ301" s="2">
        <v>0</v>
      </c>
      <c r="AR301" s="2">
        <v>0</v>
      </c>
      <c r="AS301" s="2">
        <v>0</v>
      </c>
      <c r="AT301" s="2">
        <v>81</v>
      </c>
      <c r="AU301" s="2">
        <v>72</v>
      </c>
      <c r="AV301" s="2">
        <v>1</v>
      </c>
      <c r="AW301" s="2">
        <v>1</v>
      </c>
      <c r="AX301" s="2"/>
      <c r="AY301" s="2"/>
      <c r="AZ301" s="2">
        <v>1</v>
      </c>
      <c r="BA301" s="2">
        <v>1</v>
      </c>
      <c r="BB301" s="2">
        <v>1</v>
      </c>
      <c r="BC301" s="2">
        <v>1</v>
      </c>
      <c r="BD301" s="2" t="s">
        <v>6</v>
      </c>
      <c r="BE301" s="2" t="s">
        <v>6</v>
      </c>
      <c r="BF301" s="2" t="s">
        <v>6</v>
      </c>
      <c r="BG301" s="2" t="s">
        <v>6</v>
      </c>
      <c r="BH301" s="2">
        <v>3</v>
      </c>
      <c r="BI301" s="2">
        <v>1</v>
      </c>
      <c r="BJ301" s="2" t="s">
        <v>120</v>
      </c>
      <c r="BK301" s="2"/>
      <c r="BL301" s="2"/>
      <c r="BM301" s="2">
        <v>9001</v>
      </c>
      <c r="BN301" s="2">
        <v>0</v>
      </c>
      <c r="BO301" s="2" t="s">
        <v>6</v>
      </c>
      <c r="BP301" s="2">
        <v>0</v>
      </c>
      <c r="BQ301" s="2">
        <v>2</v>
      </c>
      <c r="BR301" s="2">
        <v>0</v>
      </c>
      <c r="BS301" s="2">
        <v>1</v>
      </c>
      <c r="BT301" s="2">
        <v>1</v>
      </c>
      <c r="BU301" s="2">
        <v>1</v>
      </c>
      <c r="BV301" s="2">
        <v>1</v>
      </c>
      <c r="BW301" s="2">
        <v>1</v>
      </c>
      <c r="BX301" s="2">
        <v>1</v>
      </c>
      <c r="BY301" s="2" t="s">
        <v>6</v>
      </c>
      <c r="BZ301" s="2">
        <v>90</v>
      </c>
      <c r="CA301" s="2">
        <v>85</v>
      </c>
      <c r="CB301" s="2"/>
      <c r="CC301" s="2"/>
      <c r="CD301" s="2"/>
      <c r="CE301" s="2"/>
      <c r="CF301" s="2">
        <v>0</v>
      </c>
      <c r="CG301" s="2">
        <v>0</v>
      </c>
      <c r="CH301" s="2"/>
      <c r="CI301" s="2"/>
      <c r="CJ301" s="2"/>
      <c r="CK301" s="2"/>
      <c r="CL301" s="2"/>
      <c r="CM301" s="2">
        <v>0</v>
      </c>
      <c r="CN301" s="2" t="s">
        <v>6</v>
      </c>
      <c r="CO301" s="2">
        <v>0</v>
      </c>
      <c r="CP301" s="2">
        <f t="shared" si="281"/>
        <v>832.68</v>
      </c>
      <c r="CQ301" s="2">
        <f t="shared" si="282"/>
        <v>92.52</v>
      </c>
      <c r="CR301" s="2">
        <f t="shared" si="283"/>
        <v>0</v>
      </c>
      <c r="CS301" s="2">
        <f t="shared" si="284"/>
        <v>0</v>
      </c>
      <c r="CT301" s="2">
        <f t="shared" si="285"/>
        <v>0</v>
      </c>
      <c r="CU301" s="2">
        <f t="shared" si="286"/>
        <v>0</v>
      </c>
      <c r="CV301" s="2">
        <f t="shared" si="287"/>
        <v>0</v>
      </c>
      <c r="CW301" s="2">
        <f t="shared" si="288"/>
        <v>0</v>
      </c>
      <c r="CX301" s="2">
        <f t="shared" si="289"/>
        <v>0</v>
      </c>
      <c r="CY301" s="2">
        <f t="shared" si="290"/>
        <v>0</v>
      </c>
      <c r="CZ301" s="2">
        <f t="shared" si="291"/>
        <v>0</v>
      </c>
      <c r="DA301" s="2"/>
      <c r="DB301" s="2"/>
      <c r="DC301" s="2" t="s">
        <v>6</v>
      </c>
      <c r="DD301" s="2" t="s">
        <v>6</v>
      </c>
      <c r="DE301" s="2" t="s">
        <v>6</v>
      </c>
      <c r="DF301" s="2" t="s">
        <v>6</v>
      </c>
      <c r="DG301" s="2" t="s">
        <v>6</v>
      </c>
      <c r="DH301" s="2" t="s">
        <v>6</v>
      </c>
      <c r="DI301" s="2" t="s">
        <v>6</v>
      </c>
      <c r="DJ301" s="2" t="s">
        <v>6</v>
      </c>
      <c r="DK301" s="2" t="s">
        <v>6</v>
      </c>
      <c r="DL301" s="2" t="s">
        <v>6</v>
      </c>
      <c r="DM301" s="2" t="s">
        <v>6</v>
      </c>
      <c r="DN301" s="2">
        <v>0</v>
      </c>
      <c r="DO301" s="2">
        <v>0</v>
      </c>
      <c r="DP301" s="2">
        <v>1</v>
      </c>
      <c r="DQ301" s="2">
        <v>1</v>
      </c>
      <c r="DR301" s="2"/>
      <c r="DS301" s="2"/>
      <c r="DT301" s="2"/>
      <c r="DU301" s="2">
        <v>1013</v>
      </c>
      <c r="DV301" s="2" t="s">
        <v>103</v>
      </c>
      <c r="DW301" s="2" t="s">
        <v>103</v>
      </c>
      <c r="DX301" s="2">
        <v>1</v>
      </c>
      <c r="DY301" s="2"/>
      <c r="DZ301" s="2"/>
      <c r="EA301" s="2"/>
      <c r="EB301" s="2"/>
      <c r="EC301" s="2"/>
      <c r="ED301" s="2"/>
      <c r="EE301" s="2">
        <v>27029022</v>
      </c>
      <c r="EF301" s="2">
        <v>2</v>
      </c>
      <c r="EG301" s="2" t="s">
        <v>16</v>
      </c>
      <c r="EH301" s="2">
        <v>0</v>
      </c>
      <c r="EI301" s="2" t="s">
        <v>6</v>
      </c>
      <c r="EJ301" s="2">
        <v>1</v>
      </c>
      <c r="EK301" s="2">
        <v>9001</v>
      </c>
      <c r="EL301" s="2" t="s">
        <v>66</v>
      </c>
      <c r="EM301" s="2" t="s">
        <v>67</v>
      </c>
      <c r="EN301" s="2"/>
      <c r="EO301" s="2" t="s">
        <v>6</v>
      </c>
      <c r="EP301" s="2"/>
      <c r="EQ301" s="2">
        <v>0</v>
      </c>
      <c r="ER301" s="2">
        <v>92.52</v>
      </c>
      <c r="ES301" s="2">
        <v>92.52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/>
      <c r="EZ301" s="2"/>
      <c r="FA301" s="2"/>
      <c r="FB301" s="2"/>
      <c r="FC301" s="2"/>
      <c r="FD301" s="2"/>
      <c r="FE301" s="2"/>
      <c r="FF301" s="2"/>
      <c r="FG301" s="2"/>
      <c r="FH301" s="2"/>
      <c r="FI301" s="2"/>
      <c r="FJ301" s="2"/>
      <c r="FK301" s="2"/>
      <c r="FL301" s="2"/>
      <c r="FM301" s="2"/>
      <c r="FN301" s="2"/>
      <c r="FO301" s="2"/>
      <c r="FP301" s="2"/>
      <c r="FQ301" s="2">
        <v>0</v>
      </c>
      <c r="FR301" s="2">
        <f t="shared" si="292"/>
        <v>0</v>
      </c>
      <c r="FS301" s="2">
        <v>0</v>
      </c>
      <c r="FT301" s="2" t="s">
        <v>49</v>
      </c>
      <c r="FU301" s="2" t="s">
        <v>50</v>
      </c>
      <c r="FV301" s="2"/>
      <c r="FW301" s="2"/>
      <c r="FX301" s="2">
        <v>81</v>
      </c>
      <c r="FY301" s="2">
        <v>72.25</v>
      </c>
      <c r="FZ301" s="2"/>
      <c r="GA301" s="2" t="s">
        <v>6</v>
      </c>
      <c r="GB301" s="2"/>
      <c r="GC301" s="2"/>
      <c r="GD301" s="2">
        <v>0</v>
      </c>
      <c r="GE301" s="2"/>
      <c r="GF301" s="2">
        <v>1610584286</v>
      </c>
      <c r="GG301" s="2">
        <v>2</v>
      </c>
      <c r="GH301" s="2">
        <v>1</v>
      </c>
      <c r="GI301" s="2">
        <v>-2</v>
      </c>
      <c r="GJ301" s="2">
        <v>0</v>
      </c>
      <c r="GK301" s="2">
        <f>ROUND(R301*(R12)/100,2)</f>
        <v>0</v>
      </c>
      <c r="GL301" s="2">
        <f t="shared" si="293"/>
        <v>0</v>
      </c>
      <c r="GM301" s="2">
        <f t="shared" si="294"/>
        <v>832.68</v>
      </c>
      <c r="GN301" s="2">
        <f t="shared" si="295"/>
        <v>832.68</v>
      </c>
      <c r="GO301" s="2">
        <f t="shared" si="296"/>
        <v>0</v>
      </c>
      <c r="GP301" s="2">
        <f t="shared" si="297"/>
        <v>0</v>
      </c>
      <c r="GQ301" s="2"/>
      <c r="GR301" s="2">
        <v>0</v>
      </c>
      <c r="GS301" s="2">
        <v>3</v>
      </c>
      <c r="GT301" s="2">
        <v>0</v>
      </c>
      <c r="GU301" s="2" t="s">
        <v>6</v>
      </c>
      <c r="GV301" s="2">
        <f t="shared" si="298"/>
        <v>0</v>
      </c>
      <c r="GW301" s="2">
        <v>1</v>
      </c>
      <c r="GX301" s="2">
        <f t="shared" si="299"/>
        <v>0</v>
      </c>
      <c r="GY301" s="2"/>
      <c r="GZ301" s="2"/>
      <c r="HA301" s="2">
        <v>0</v>
      </c>
      <c r="HB301" s="2">
        <v>0</v>
      </c>
      <c r="HC301" s="2"/>
      <c r="HD301" s="2"/>
      <c r="HE301" s="2"/>
      <c r="HF301" s="2"/>
      <c r="HG301" s="2"/>
      <c r="HH301" s="2"/>
      <c r="HI301" s="2"/>
      <c r="HJ301" s="2"/>
      <c r="HK301" s="2"/>
      <c r="HL301" s="2"/>
      <c r="HM301" s="2"/>
      <c r="HN301" s="2"/>
      <c r="HO301" s="2"/>
      <c r="HP301" s="2"/>
      <c r="HQ301" s="2"/>
      <c r="HR301" s="2"/>
      <c r="HS301" s="2"/>
      <c r="HT301" s="2"/>
      <c r="HU301" s="2"/>
      <c r="HV301" s="2"/>
      <c r="HW301" s="2"/>
      <c r="HX301" s="2"/>
      <c r="HY301" s="2"/>
      <c r="HZ301" s="2"/>
      <c r="IA301" s="2"/>
      <c r="IB301" s="2"/>
      <c r="IC301" s="2"/>
      <c r="ID301" s="2"/>
      <c r="IE301" s="2"/>
      <c r="IF301" s="2"/>
      <c r="IG301" s="2"/>
      <c r="IH301" s="2"/>
      <c r="II301" s="2"/>
      <c r="IJ301" s="2"/>
      <c r="IK301" s="2">
        <v>0</v>
      </c>
      <c r="IL301" s="2"/>
      <c r="IM301" s="2"/>
      <c r="IN301" s="2"/>
      <c r="IO301" s="2"/>
      <c r="IP301" s="2"/>
      <c r="IQ301" s="2"/>
      <c r="IR301" s="2"/>
      <c r="IS301" s="2"/>
      <c r="IT301" s="2"/>
      <c r="IU301" s="2"/>
    </row>
    <row r="302" spans="1:255" x14ac:dyDescent="0.2">
      <c r="A302">
        <v>18</v>
      </c>
      <c r="B302">
        <v>1</v>
      </c>
      <c r="C302">
        <v>519</v>
      </c>
      <c r="E302" t="s">
        <v>374</v>
      </c>
      <c r="F302" t="s">
        <v>118</v>
      </c>
      <c r="G302" t="s">
        <v>119</v>
      </c>
      <c r="H302" t="s">
        <v>103</v>
      </c>
      <c r="I302">
        <f>I292*J302</f>
        <v>9</v>
      </c>
      <c r="J302">
        <v>0.35033086804203967</v>
      </c>
      <c r="O302">
        <f t="shared" si="267"/>
        <v>832.68</v>
      </c>
      <c r="P302">
        <f t="shared" si="268"/>
        <v>832.68</v>
      </c>
      <c r="Q302">
        <f t="shared" si="269"/>
        <v>0</v>
      </c>
      <c r="R302">
        <f t="shared" si="270"/>
        <v>0</v>
      </c>
      <c r="S302">
        <f t="shared" si="271"/>
        <v>0</v>
      </c>
      <c r="T302">
        <f t="shared" si="272"/>
        <v>0</v>
      </c>
      <c r="U302">
        <f t="shared" si="273"/>
        <v>0</v>
      </c>
      <c r="V302">
        <f t="shared" si="274"/>
        <v>0</v>
      </c>
      <c r="W302">
        <f t="shared" si="275"/>
        <v>0</v>
      </c>
      <c r="X302">
        <f t="shared" si="276"/>
        <v>0</v>
      </c>
      <c r="Y302">
        <f t="shared" si="277"/>
        <v>0</v>
      </c>
      <c r="AA302">
        <v>27703388</v>
      </c>
      <c r="AB302">
        <f t="shared" si="278"/>
        <v>92.52</v>
      </c>
      <c r="AC302">
        <f t="shared" si="259"/>
        <v>92.52</v>
      </c>
      <c r="AD302">
        <f t="shared" si="262"/>
        <v>0</v>
      </c>
      <c r="AE302">
        <f t="shared" si="263"/>
        <v>0</v>
      </c>
      <c r="AF302">
        <f t="shared" si="264"/>
        <v>0</v>
      </c>
      <c r="AG302">
        <f t="shared" si="279"/>
        <v>0</v>
      </c>
      <c r="AH302">
        <f t="shared" si="265"/>
        <v>0</v>
      </c>
      <c r="AI302">
        <f t="shared" si="266"/>
        <v>0</v>
      </c>
      <c r="AJ302">
        <f t="shared" si="280"/>
        <v>0</v>
      </c>
      <c r="AK302">
        <v>92.52</v>
      </c>
      <c r="AL302">
        <v>92.52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81</v>
      </c>
      <c r="AU302">
        <v>72</v>
      </c>
      <c r="AV302">
        <v>1</v>
      </c>
      <c r="AW302">
        <v>1</v>
      </c>
      <c r="AZ302">
        <v>1</v>
      </c>
      <c r="BA302">
        <v>1</v>
      </c>
      <c r="BB302">
        <v>1</v>
      </c>
      <c r="BC302">
        <v>1</v>
      </c>
      <c r="BD302" t="s">
        <v>6</v>
      </c>
      <c r="BE302" t="s">
        <v>6</v>
      </c>
      <c r="BF302" t="s">
        <v>6</v>
      </c>
      <c r="BG302" t="s">
        <v>6</v>
      </c>
      <c r="BH302">
        <v>3</v>
      </c>
      <c r="BI302">
        <v>1</v>
      </c>
      <c r="BJ302" t="s">
        <v>120</v>
      </c>
      <c r="BM302">
        <v>9001</v>
      </c>
      <c r="BN302">
        <v>0</v>
      </c>
      <c r="BO302" t="s">
        <v>6</v>
      </c>
      <c r="BP302">
        <v>0</v>
      </c>
      <c r="BQ302">
        <v>2</v>
      </c>
      <c r="BR302">
        <v>0</v>
      </c>
      <c r="BS302">
        <v>1</v>
      </c>
      <c r="BT302">
        <v>1</v>
      </c>
      <c r="BU302">
        <v>1</v>
      </c>
      <c r="BV302">
        <v>1</v>
      </c>
      <c r="BW302">
        <v>1</v>
      </c>
      <c r="BX302">
        <v>1</v>
      </c>
      <c r="BY302" t="s">
        <v>6</v>
      </c>
      <c r="BZ302">
        <v>90</v>
      </c>
      <c r="CA302">
        <v>85</v>
      </c>
      <c r="CF302">
        <v>0</v>
      </c>
      <c r="CG302">
        <v>0</v>
      </c>
      <c r="CM302">
        <v>0</v>
      </c>
      <c r="CN302" t="s">
        <v>6</v>
      </c>
      <c r="CO302">
        <v>0</v>
      </c>
      <c r="CP302">
        <f t="shared" si="281"/>
        <v>832.68</v>
      </c>
      <c r="CQ302">
        <f t="shared" si="282"/>
        <v>92.52</v>
      </c>
      <c r="CR302">
        <f t="shared" si="283"/>
        <v>0</v>
      </c>
      <c r="CS302">
        <f t="shared" si="284"/>
        <v>0</v>
      </c>
      <c r="CT302">
        <f t="shared" si="285"/>
        <v>0</v>
      </c>
      <c r="CU302">
        <f t="shared" si="286"/>
        <v>0</v>
      </c>
      <c r="CV302">
        <f t="shared" si="287"/>
        <v>0</v>
      </c>
      <c r="CW302">
        <f t="shared" si="288"/>
        <v>0</v>
      </c>
      <c r="CX302">
        <f t="shared" si="289"/>
        <v>0</v>
      </c>
      <c r="CY302">
        <f t="shared" si="290"/>
        <v>0</v>
      </c>
      <c r="CZ302">
        <f t="shared" si="291"/>
        <v>0</v>
      </c>
      <c r="DC302" t="s">
        <v>6</v>
      </c>
      <c r="DD302" t="s">
        <v>6</v>
      </c>
      <c r="DE302" t="s">
        <v>6</v>
      </c>
      <c r="DF302" t="s">
        <v>6</v>
      </c>
      <c r="DG302" t="s">
        <v>6</v>
      </c>
      <c r="DH302" t="s">
        <v>6</v>
      </c>
      <c r="DI302" t="s">
        <v>6</v>
      </c>
      <c r="DJ302" t="s">
        <v>6</v>
      </c>
      <c r="DK302" t="s">
        <v>6</v>
      </c>
      <c r="DL302" t="s">
        <v>6</v>
      </c>
      <c r="DM302" t="s">
        <v>6</v>
      </c>
      <c r="DN302">
        <v>0</v>
      </c>
      <c r="DO302">
        <v>0</v>
      </c>
      <c r="DP302">
        <v>1</v>
      </c>
      <c r="DQ302">
        <v>1</v>
      </c>
      <c r="DU302">
        <v>1013</v>
      </c>
      <c r="DV302" t="s">
        <v>103</v>
      </c>
      <c r="DW302" t="s">
        <v>103</v>
      </c>
      <c r="DX302">
        <v>1</v>
      </c>
      <c r="EE302">
        <v>27029022</v>
      </c>
      <c r="EF302">
        <v>2</v>
      </c>
      <c r="EG302" t="s">
        <v>16</v>
      </c>
      <c r="EH302">
        <v>0</v>
      </c>
      <c r="EI302" t="s">
        <v>6</v>
      </c>
      <c r="EJ302">
        <v>1</v>
      </c>
      <c r="EK302">
        <v>9001</v>
      </c>
      <c r="EL302" t="s">
        <v>66</v>
      </c>
      <c r="EM302" t="s">
        <v>67</v>
      </c>
      <c r="EO302" t="s">
        <v>6</v>
      </c>
      <c r="EQ302">
        <v>0</v>
      </c>
      <c r="ER302">
        <v>92.52</v>
      </c>
      <c r="ES302">
        <v>92.52</v>
      </c>
      <c r="ET302">
        <v>0</v>
      </c>
      <c r="EU302">
        <v>0</v>
      </c>
      <c r="EV302">
        <v>0</v>
      </c>
      <c r="EW302">
        <v>0</v>
      </c>
      <c r="EX302">
        <v>0</v>
      </c>
      <c r="FQ302">
        <v>0</v>
      </c>
      <c r="FR302">
        <f t="shared" si="292"/>
        <v>0</v>
      </c>
      <c r="FS302">
        <v>0</v>
      </c>
      <c r="FT302" t="s">
        <v>49</v>
      </c>
      <c r="FU302" t="s">
        <v>50</v>
      </c>
      <c r="FX302">
        <v>81</v>
      </c>
      <c r="FY302">
        <v>72.25</v>
      </c>
      <c r="GA302" t="s">
        <v>6</v>
      </c>
      <c r="GD302">
        <v>0</v>
      </c>
      <c r="GF302">
        <v>1610584286</v>
      </c>
      <c r="GG302">
        <v>1</v>
      </c>
      <c r="GH302">
        <v>1</v>
      </c>
      <c r="GI302">
        <v>-2</v>
      </c>
      <c r="GJ302">
        <v>0</v>
      </c>
      <c r="GK302">
        <f>ROUND(R302*(S12)/100,2)</f>
        <v>0</v>
      </c>
      <c r="GL302">
        <f t="shared" si="293"/>
        <v>0</v>
      </c>
      <c r="GM302">
        <f t="shared" si="294"/>
        <v>832.68</v>
      </c>
      <c r="GN302">
        <f t="shared" si="295"/>
        <v>832.68</v>
      </c>
      <c r="GO302">
        <f t="shared" si="296"/>
        <v>0</v>
      </c>
      <c r="GP302">
        <f t="shared" si="297"/>
        <v>0</v>
      </c>
      <c r="GR302">
        <v>0</v>
      </c>
      <c r="GS302">
        <v>3</v>
      </c>
      <c r="GT302">
        <v>0</v>
      </c>
      <c r="GU302" t="s">
        <v>6</v>
      </c>
      <c r="GV302">
        <f t="shared" si="298"/>
        <v>0</v>
      </c>
      <c r="GW302">
        <v>1</v>
      </c>
      <c r="GX302">
        <f t="shared" si="299"/>
        <v>0</v>
      </c>
      <c r="HA302">
        <v>0</v>
      </c>
      <c r="HB302">
        <v>0</v>
      </c>
      <c r="IK302">
        <v>0</v>
      </c>
    </row>
    <row r="303" spans="1:255" x14ac:dyDescent="0.2">
      <c r="A303" s="2">
        <v>17</v>
      </c>
      <c r="B303" s="2">
        <v>1</v>
      </c>
      <c r="C303" s="2">
        <f>ROW(SmtRes!A545)</f>
        <v>545</v>
      </c>
      <c r="D303" s="2">
        <f>ROW(EtalonRes!A561)</f>
        <v>561</v>
      </c>
      <c r="E303" s="2" t="s">
        <v>375</v>
      </c>
      <c r="F303" s="2" t="s">
        <v>62</v>
      </c>
      <c r="G303" s="2" t="s">
        <v>122</v>
      </c>
      <c r="H303" s="2" t="s">
        <v>30</v>
      </c>
      <c r="I303" s="2">
        <v>0.19</v>
      </c>
      <c r="J303" s="2">
        <v>0</v>
      </c>
      <c r="K303" s="2"/>
      <c r="L303" s="2"/>
      <c r="M303" s="2"/>
      <c r="N303" s="2"/>
      <c r="O303" s="2">
        <f t="shared" si="267"/>
        <v>183.69</v>
      </c>
      <c r="P303" s="2">
        <f t="shared" si="268"/>
        <v>15.57</v>
      </c>
      <c r="Q303" s="2">
        <f t="shared" si="269"/>
        <v>40.33</v>
      </c>
      <c r="R303" s="2">
        <f t="shared" si="270"/>
        <v>1.22</v>
      </c>
      <c r="S303" s="2">
        <f t="shared" si="271"/>
        <v>127.79</v>
      </c>
      <c r="T303" s="2">
        <f t="shared" si="272"/>
        <v>0</v>
      </c>
      <c r="U303" s="2">
        <f t="shared" si="273"/>
        <v>14.981780249999998</v>
      </c>
      <c r="V303" s="2">
        <f t="shared" si="274"/>
        <v>9.9393750000000017E-2</v>
      </c>
      <c r="W303" s="2">
        <f t="shared" si="275"/>
        <v>0</v>
      </c>
      <c r="X303" s="2">
        <f t="shared" si="276"/>
        <v>104.5</v>
      </c>
      <c r="Y303" s="2">
        <f t="shared" si="277"/>
        <v>92.89</v>
      </c>
      <c r="Z303" s="2"/>
      <c r="AA303" s="2">
        <v>27703374</v>
      </c>
      <c r="AB303" s="2">
        <f t="shared" si="278"/>
        <v>966.85260000000005</v>
      </c>
      <c r="AC303" s="2">
        <f t="shared" si="259"/>
        <v>81.96</v>
      </c>
      <c r="AD303" s="2">
        <f>ROUND((((((ET303*1.25)*1.35))-(((EU303*1.25)*1.35)))+AE303),6)</f>
        <v>212.28749999999999</v>
      </c>
      <c r="AE303" s="2">
        <f>ROUND((((EU303*1.25)*1.35)),6)</f>
        <v>6.44625</v>
      </c>
      <c r="AF303" s="2">
        <f>ROUND((((EV303*1.15)*1.35)),6)</f>
        <v>672.60509999999999</v>
      </c>
      <c r="AG303" s="2">
        <f t="shared" si="279"/>
        <v>0</v>
      </c>
      <c r="AH303" s="2">
        <f>(((EW303*1.15)*1.35))</f>
        <v>78.851474999999994</v>
      </c>
      <c r="AI303" s="2">
        <f>(((EX303*1.25)*1.35))</f>
        <v>0.52312500000000006</v>
      </c>
      <c r="AJ303" s="2">
        <f t="shared" si="280"/>
        <v>0</v>
      </c>
      <c r="AK303" s="2">
        <v>641</v>
      </c>
      <c r="AL303" s="2">
        <v>81.96</v>
      </c>
      <c r="AM303" s="2">
        <v>125.8</v>
      </c>
      <c r="AN303" s="2">
        <v>3.82</v>
      </c>
      <c r="AO303" s="2">
        <v>433.24</v>
      </c>
      <c r="AP303" s="2">
        <v>0</v>
      </c>
      <c r="AQ303" s="2">
        <v>50.79</v>
      </c>
      <c r="AR303" s="2">
        <v>0.31</v>
      </c>
      <c r="AS303" s="2">
        <v>0</v>
      </c>
      <c r="AT303" s="2">
        <v>81</v>
      </c>
      <c r="AU303" s="2">
        <v>72</v>
      </c>
      <c r="AV303" s="2">
        <v>1</v>
      </c>
      <c r="AW303" s="2">
        <v>1</v>
      </c>
      <c r="AX303" s="2"/>
      <c r="AY303" s="2"/>
      <c r="AZ303" s="2">
        <v>1</v>
      </c>
      <c r="BA303" s="2">
        <v>1</v>
      </c>
      <c r="BB303" s="2">
        <v>1</v>
      </c>
      <c r="BC303" s="2">
        <v>1</v>
      </c>
      <c r="BD303" s="2" t="s">
        <v>6</v>
      </c>
      <c r="BE303" s="2" t="s">
        <v>6</v>
      </c>
      <c r="BF303" s="2" t="s">
        <v>6</v>
      </c>
      <c r="BG303" s="2" t="s">
        <v>6</v>
      </c>
      <c r="BH303" s="2">
        <v>0</v>
      </c>
      <c r="BI303" s="2">
        <v>1</v>
      </c>
      <c r="BJ303" s="2" t="s">
        <v>64</v>
      </c>
      <c r="BK303" s="2"/>
      <c r="BL303" s="2"/>
      <c r="BM303" s="2">
        <v>9001</v>
      </c>
      <c r="BN303" s="2">
        <v>0</v>
      </c>
      <c r="BO303" s="2" t="s">
        <v>6</v>
      </c>
      <c r="BP303" s="2">
        <v>0</v>
      </c>
      <c r="BQ303" s="2">
        <v>2</v>
      </c>
      <c r="BR303" s="2">
        <v>0</v>
      </c>
      <c r="BS303" s="2">
        <v>1</v>
      </c>
      <c r="BT303" s="2">
        <v>1</v>
      </c>
      <c r="BU303" s="2">
        <v>1</v>
      </c>
      <c r="BV303" s="2">
        <v>1</v>
      </c>
      <c r="BW303" s="2">
        <v>1</v>
      </c>
      <c r="BX303" s="2">
        <v>1</v>
      </c>
      <c r="BY303" s="2" t="s">
        <v>6</v>
      </c>
      <c r="BZ303" s="2">
        <v>90</v>
      </c>
      <c r="CA303" s="2">
        <v>85</v>
      </c>
      <c r="CB303" s="2"/>
      <c r="CC303" s="2"/>
      <c r="CD303" s="2"/>
      <c r="CE303" s="2"/>
      <c r="CF303" s="2">
        <v>0</v>
      </c>
      <c r="CG303" s="2">
        <v>0</v>
      </c>
      <c r="CH303" s="2"/>
      <c r="CI303" s="2"/>
      <c r="CJ303" s="2"/>
      <c r="CK303" s="2"/>
      <c r="CL303" s="2"/>
      <c r="CM303" s="2">
        <v>0</v>
      </c>
      <c r="CN303" s="2" t="s">
        <v>705</v>
      </c>
      <c r="CO303" s="2">
        <v>0</v>
      </c>
      <c r="CP303" s="2">
        <f t="shared" si="281"/>
        <v>183.69</v>
      </c>
      <c r="CQ303" s="2">
        <f t="shared" si="282"/>
        <v>81.96</v>
      </c>
      <c r="CR303" s="2">
        <f t="shared" si="283"/>
        <v>212.28749999999999</v>
      </c>
      <c r="CS303" s="2">
        <f t="shared" si="284"/>
        <v>6.44625</v>
      </c>
      <c r="CT303" s="2">
        <f t="shared" si="285"/>
        <v>672.60509999999999</v>
      </c>
      <c r="CU303" s="2">
        <f t="shared" si="286"/>
        <v>0</v>
      </c>
      <c r="CV303" s="2">
        <f t="shared" si="287"/>
        <v>78.851474999999994</v>
      </c>
      <c r="CW303" s="2">
        <f t="shared" si="288"/>
        <v>0.52312500000000006</v>
      </c>
      <c r="CX303" s="2">
        <f t="shared" si="289"/>
        <v>0</v>
      </c>
      <c r="CY303" s="2">
        <f t="shared" si="290"/>
        <v>104.49810000000001</v>
      </c>
      <c r="CZ303" s="2">
        <f t="shared" si="291"/>
        <v>92.887200000000007</v>
      </c>
      <c r="DA303" s="2"/>
      <c r="DB303" s="2"/>
      <c r="DC303" s="2" t="s">
        <v>6</v>
      </c>
      <c r="DD303" s="2" t="s">
        <v>6</v>
      </c>
      <c r="DE303" s="2" t="s">
        <v>56</v>
      </c>
      <c r="DF303" s="2" t="s">
        <v>56</v>
      </c>
      <c r="DG303" s="2" t="s">
        <v>57</v>
      </c>
      <c r="DH303" s="2" t="s">
        <v>6</v>
      </c>
      <c r="DI303" s="2" t="s">
        <v>57</v>
      </c>
      <c r="DJ303" s="2" t="s">
        <v>56</v>
      </c>
      <c r="DK303" s="2" t="s">
        <v>6</v>
      </c>
      <c r="DL303" s="2" t="s">
        <v>6</v>
      </c>
      <c r="DM303" s="2" t="s">
        <v>6</v>
      </c>
      <c r="DN303" s="2">
        <v>0</v>
      </c>
      <c r="DO303" s="2">
        <v>0</v>
      </c>
      <c r="DP303" s="2">
        <v>1</v>
      </c>
      <c r="DQ303" s="2">
        <v>1</v>
      </c>
      <c r="DR303" s="2"/>
      <c r="DS303" s="2"/>
      <c r="DT303" s="2"/>
      <c r="DU303" s="2">
        <v>1009</v>
      </c>
      <c r="DV303" s="2" t="s">
        <v>30</v>
      </c>
      <c r="DW303" s="2" t="s">
        <v>30</v>
      </c>
      <c r="DX303" s="2">
        <v>1000</v>
      </c>
      <c r="DY303" s="2"/>
      <c r="DZ303" s="2"/>
      <c r="EA303" s="2"/>
      <c r="EB303" s="2"/>
      <c r="EC303" s="2"/>
      <c r="ED303" s="2"/>
      <c r="EE303" s="2">
        <v>27029022</v>
      </c>
      <c r="EF303" s="2">
        <v>2</v>
      </c>
      <c r="EG303" s="2" t="s">
        <v>16</v>
      </c>
      <c r="EH303" s="2">
        <v>0</v>
      </c>
      <c r="EI303" s="2" t="s">
        <v>6</v>
      </c>
      <c r="EJ303" s="2">
        <v>1</v>
      </c>
      <c r="EK303" s="2">
        <v>9001</v>
      </c>
      <c r="EL303" s="2" t="s">
        <v>66</v>
      </c>
      <c r="EM303" s="2" t="s">
        <v>67</v>
      </c>
      <c r="EN303" s="2"/>
      <c r="EO303" s="2" t="s">
        <v>60</v>
      </c>
      <c r="EP303" s="2"/>
      <c r="EQ303" s="2">
        <v>0</v>
      </c>
      <c r="ER303" s="2">
        <v>641</v>
      </c>
      <c r="ES303" s="2">
        <v>81.96</v>
      </c>
      <c r="ET303" s="2">
        <v>125.8</v>
      </c>
      <c r="EU303" s="2">
        <v>3.82</v>
      </c>
      <c r="EV303" s="2">
        <v>433.24</v>
      </c>
      <c r="EW303" s="2">
        <v>50.79</v>
      </c>
      <c r="EX303" s="2">
        <v>0.31</v>
      </c>
      <c r="EY303" s="2">
        <v>0</v>
      </c>
      <c r="EZ303" s="2"/>
      <c r="FA303" s="2"/>
      <c r="FB303" s="2"/>
      <c r="FC303" s="2"/>
      <c r="FD303" s="2"/>
      <c r="FE303" s="2"/>
      <c r="FF303" s="2"/>
      <c r="FG303" s="2"/>
      <c r="FH303" s="2"/>
      <c r="FI303" s="2"/>
      <c r="FJ303" s="2"/>
      <c r="FK303" s="2"/>
      <c r="FL303" s="2"/>
      <c r="FM303" s="2"/>
      <c r="FN303" s="2"/>
      <c r="FO303" s="2"/>
      <c r="FP303" s="2"/>
      <c r="FQ303" s="2">
        <v>0</v>
      </c>
      <c r="FR303" s="2">
        <f t="shared" si="292"/>
        <v>0</v>
      </c>
      <c r="FS303" s="2">
        <v>0</v>
      </c>
      <c r="FT303" s="2" t="s">
        <v>49</v>
      </c>
      <c r="FU303" s="2" t="s">
        <v>50</v>
      </c>
      <c r="FV303" s="2"/>
      <c r="FW303" s="2"/>
      <c r="FX303" s="2">
        <v>81</v>
      </c>
      <c r="FY303" s="2">
        <v>72.25</v>
      </c>
      <c r="FZ303" s="2"/>
      <c r="GA303" s="2" t="s">
        <v>6</v>
      </c>
      <c r="GB303" s="2"/>
      <c r="GC303" s="2"/>
      <c r="GD303" s="2">
        <v>0</v>
      </c>
      <c r="GE303" s="2"/>
      <c r="GF303" s="2">
        <v>1469956334</v>
      </c>
      <c r="GG303" s="2">
        <v>2</v>
      </c>
      <c r="GH303" s="2">
        <v>1</v>
      </c>
      <c r="GI303" s="2">
        <v>-2</v>
      </c>
      <c r="GJ303" s="2">
        <v>0</v>
      </c>
      <c r="GK303" s="2">
        <f>ROUND(R303*(R12)/100,2)</f>
        <v>0</v>
      </c>
      <c r="GL303" s="2">
        <f t="shared" si="293"/>
        <v>0</v>
      </c>
      <c r="GM303" s="2">
        <f t="shared" si="294"/>
        <v>381.08</v>
      </c>
      <c r="GN303" s="2">
        <f t="shared" si="295"/>
        <v>381.08</v>
      </c>
      <c r="GO303" s="2">
        <f t="shared" si="296"/>
        <v>0</v>
      </c>
      <c r="GP303" s="2">
        <f t="shared" si="297"/>
        <v>0</v>
      </c>
      <c r="GQ303" s="2"/>
      <c r="GR303" s="2">
        <v>0</v>
      </c>
      <c r="GS303" s="2">
        <v>3</v>
      </c>
      <c r="GT303" s="2">
        <v>0</v>
      </c>
      <c r="GU303" s="2" t="s">
        <v>6</v>
      </c>
      <c r="GV303" s="2">
        <f t="shared" si="298"/>
        <v>0</v>
      </c>
      <c r="GW303" s="2">
        <v>1</v>
      </c>
      <c r="GX303" s="2">
        <f t="shared" si="299"/>
        <v>0</v>
      </c>
      <c r="GY303" s="2"/>
      <c r="GZ303" s="2"/>
      <c r="HA303" s="2">
        <v>0</v>
      </c>
      <c r="HB303" s="2">
        <v>0</v>
      </c>
      <c r="HC303" s="2"/>
      <c r="HD303" s="2"/>
      <c r="HE303" s="2"/>
      <c r="HF303" s="2"/>
      <c r="HG303" s="2"/>
      <c r="HH303" s="2"/>
      <c r="HI303" s="2"/>
      <c r="HJ303" s="2"/>
      <c r="HK303" s="2"/>
      <c r="HL303" s="2"/>
      <c r="HM303" s="2"/>
      <c r="HN303" s="2"/>
      <c r="HO303" s="2"/>
      <c r="HP303" s="2"/>
      <c r="HQ303" s="2"/>
      <c r="HR303" s="2"/>
      <c r="HS303" s="2"/>
      <c r="HT303" s="2"/>
      <c r="HU303" s="2"/>
      <c r="HV303" s="2"/>
      <c r="HW303" s="2"/>
      <c r="HX303" s="2"/>
      <c r="HY303" s="2"/>
      <c r="HZ303" s="2"/>
      <c r="IA303" s="2"/>
      <c r="IB303" s="2"/>
      <c r="IC303" s="2"/>
      <c r="ID303" s="2"/>
      <c r="IE303" s="2"/>
      <c r="IF303" s="2"/>
      <c r="IG303" s="2"/>
      <c r="IH303" s="2"/>
      <c r="II303" s="2"/>
      <c r="IJ303" s="2"/>
      <c r="IK303" s="2">
        <v>0</v>
      </c>
      <c r="IL303" s="2"/>
      <c r="IM303" s="2"/>
      <c r="IN303" s="2"/>
      <c r="IO303" s="2"/>
      <c r="IP303" s="2"/>
      <c r="IQ303" s="2"/>
      <c r="IR303" s="2"/>
      <c r="IS303" s="2"/>
      <c r="IT303" s="2"/>
      <c r="IU303" s="2"/>
    </row>
    <row r="304" spans="1:255" x14ac:dyDescent="0.2">
      <c r="A304">
        <v>17</v>
      </c>
      <c r="B304">
        <v>1</v>
      </c>
      <c r="C304">
        <f>ROW(SmtRes!A564)</f>
        <v>564</v>
      </c>
      <c r="D304">
        <f>ROW(EtalonRes!A580)</f>
        <v>580</v>
      </c>
      <c r="E304" t="s">
        <v>375</v>
      </c>
      <c r="F304" t="s">
        <v>62</v>
      </c>
      <c r="G304" t="s">
        <v>122</v>
      </c>
      <c r="H304" t="s">
        <v>30</v>
      </c>
      <c r="I304">
        <v>0.19</v>
      </c>
      <c r="J304">
        <v>0</v>
      </c>
      <c r="O304">
        <f t="shared" si="267"/>
        <v>183.69</v>
      </c>
      <c r="P304">
        <f t="shared" si="268"/>
        <v>15.57</v>
      </c>
      <c r="Q304">
        <f t="shared" si="269"/>
        <v>40.33</v>
      </c>
      <c r="R304">
        <f t="shared" si="270"/>
        <v>1.22</v>
      </c>
      <c r="S304">
        <f t="shared" si="271"/>
        <v>127.79</v>
      </c>
      <c r="T304">
        <f t="shared" si="272"/>
        <v>0</v>
      </c>
      <c r="U304">
        <f t="shared" si="273"/>
        <v>14.981780249999998</v>
      </c>
      <c r="V304">
        <f t="shared" si="274"/>
        <v>9.9393750000000017E-2</v>
      </c>
      <c r="W304">
        <f t="shared" si="275"/>
        <v>0</v>
      </c>
      <c r="X304">
        <f t="shared" si="276"/>
        <v>104.5</v>
      </c>
      <c r="Y304">
        <f t="shared" si="277"/>
        <v>92.89</v>
      </c>
      <c r="AA304">
        <v>27703388</v>
      </c>
      <c r="AB304">
        <f t="shared" si="278"/>
        <v>966.85260000000005</v>
      </c>
      <c r="AC304">
        <f t="shared" si="259"/>
        <v>81.96</v>
      </c>
      <c r="AD304">
        <f>ROUND((((((ET304*1.25)*1.35))-(((EU304*1.25)*1.35)))+AE304),6)</f>
        <v>212.28749999999999</v>
      </c>
      <c r="AE304">
        <f>ROUND((((EU304*1.25)*1.35)),6)</f>
        <v>6.44625</v>
      </c>
      <c r="AF304">
        <f>ROUND((((EV304*1.15)*1.35)),6)</f>
        <v>672.60509999999999</v>
      </c>
      <c r="AG304">
        <f t="shared" si="279"/>
        <v>0</v>
      </c>
      <c r="AH304">
        <f>(((EW304*1.15)*1.35))</f>
        <v>78.851474999999994</v>
      </c>
      <c r="AI304">
        <f>(((EX304*1.25)*1.35))</f>
        <v>0.52312500000000006</v>
      </c>
      <c r="AJ304">
        <f t="shared" si="280"/>
        <v>0</v>
      </c>
      <c r="AK304">
        <v>641</v>
      </c>
      <c r="AL304">
        <v>81.96</v>
      </c>
      <c r="AM304">
        <v>125.8</v>
      </c>
      <c r="AN304">
        <v>3.82</v>
      </c>
      <c r="AO304">
        <v>433.24</v>
      </c>
      <c r="AP304">
        <v>0</v>
      </c>
      <c r="AQ304">
        <v>50.79</v>
      </c>
      <c r="AR304">
        <v>0.31</v>
      </c>
      <c r="AS304">
        <v>0</v>
      </c>
      <c r="AT304">
        <v>81</v>
      </c>
      <c r="AU304">
        <v>72</v>
      </c>
      <c r="AV304">
        <v>1</v>
      </c>
      <c r="AW304">
        <v>1</v>
      </c>
      <c r="AZ304">
        <v>1</v>
      </c>
      <c r="BA304">
        <v>1</v>
      </c>
      <c r="BB304">
        <v>1</v>
      </c>
      <c r="BC304">
        <v>1</v>
      </c>
      <c r="BD304" t="s">
        <v>6</v>
      </c>
      <c r="BE304" t="s">
        <v>6</v>
      </c>
      <c r="BF304" t="s">
        <v>6</v>
      </c>
      <c r="BG304" t="s">
        <v>6</v>
      </c>
      <c r="BH304">
        <v>0</v>
      </c>
      <c r="BI304">
        <v>1</v>
      </c>
      <c r="BJ304" t="s">
        <v>64</v>
      </c>
      <c r="BM304">
        <v>9001</v>
      </c>
      <c r="BN304">
        <v>0</v>
      </c>
      <c r="BO304" t="s">
        <v>6</v>
      </c>
      <c r="BP304">
        <v>0</v>
      </c>
      <c r="BQ304">
        <v>2</v>
      </c>
      <c r="BR304">
        <v>0</v>
      </c>
      <c r="BS304">
        <v>1</v>
      </c>
      <c r="BT304">
        <v>1</v>
      </c>
      <c r="BU304">
        <v>1</v>
      </c>
      <c r="BV304">
        <v>1</v>
      </c>
      <c r="BW304">
        <v>1</v>
      </c>
      <c r="BX304">
        <v>1</v>
      </c>
      <c r="BY304" t="s">
        <v>6</v>
      </c>
      <c r="BZ304">
        <v>90</v>
      </c>
      <c r="CA304">
        <v>85</v>
      </c>
      <c r="CF304">
        <v>0</v>
      </c>
      <c r="CG304">
        <v>0</v>
      </c>
      <c r="CM304">
        <v>0</v>
      </c>
      <c r="CN304" t="s">
        <v>705</v>
      </c>
      <c r="CO304">
        <v>0</v>
      </c>
      <c r="CP304">
        <f t="shared" si="281"/>
        <v>183.69</v>
      </c>
      <c r="CQ304">
        <f t="shared" si="282"/>
        <v>81.96</v>
      </c>
      <c r="CR304">
        <f t="shared" si="283"/>
        <v>212.28749999999999</v>
      </c>
      <c r="CS304">
        <f t="shared" si="284"/>
        <v>6.44625</v>
      </c>
      <c r="CT304">
        <f t="shared" si="285"/>
        <v>672.60509999999999</v>
      </c>
      <c r="CU304">
        <f t="shared" si="286"/>
        <v>0</v>
      </c>
      <c r="CV304">
        <f t="shared" si="287"/>
        <v>78.851474999999994</v>
      </c>
      <c r="CW304">
        <f t="shared" si="288"/>
        <v>0.52312500000000006</v>
      </c>
      <c r="CX304">
        <f t="shared" si="289"/>
        <v>0</v>
      </c>
      <c r="CY304">
        <f t="shared" si="290"/>
        <v>104.49810000000001</v>
      </c>
      <c r="CZ304">
        <f t="shared" si="291"/>
        <v>92.887200000000007</v>
      </c>
      <c r="DC304" t="s">
        <v>6</v>
      </c>
      <c r="DD304" t="s">
        <v>6</v>
      </c>
      <c r="DE304" t="s">
        <v>56</v>
      </c>
      <c r="DF304" t="s">
        <v>56</v>
      </c>
      <c r="DG304" t="s">
        <v>57</v>
      </c>
      <c r="DH304" t="s">
        <v>6</v>
      </c>
      <c r="DI304" t="s">
        <v>57</v>
      </c>
      <c r="DJ304" t="s">
        <v>56</v>
      </c>
      <c r="DK304" t="s">
        <v>6</v>
      </c>
      <c r="DL304" t="s">
        <v>6</v>
      </c>
      <c r="DM304" t="s">
        <v>6</v>
      </c>
      <c r="DN304">
        <v>0</v>
      </c>
      <c r="DO304">
        <v>0</v>
      </c>
      <c r="DP304">
        <v>1</v>
      </c>
      <c r="DQ304">
        <v>1</v>
      </c>
      <c r="DU304">
        <v>1009</v>
      </c>
      <c r="DV304" t="s">
        <v>30</v>
      </c>
      <c r="DW304" t="s">
        <v>30</v>
      </c>
      <c r="DX304">
        <v>1000</v>
      </c>
      <c r="EE304">
        <v>27029022</v>
      </c>
      <c r="EF304">
        <v>2</v>
      </c>
      <c r="EG304" t="s">
        <v>16</v>
      </c>
      <c r="EH304">
        <v>0</v>
      </c>
      <c r="EI304" t="s">
        <v>6</v>
      </c>
      <c r="EJ304">
        <v>1</v>
      </c>
      <c r="EK304">
        <v>9001</v>
      </c>
      <c r="EL304" t="s">
        <v>66</v>
      </c>
      <c r="EM304" t="s">
        <v>67</v>
      </c>
      <c r="EO304" t="s">
        <v>60</v>
      </c>
      <c r="EQ304">
        <v>0</v>
      </c>
      <c r="ER304">
        <v>641</v>
      </c>
      <c r="ES304">
        <v>81.96</v>
      </c>
      <c r="ET304">
        <v>125.8</v>
      </c>
      <c r="EU304">
        <v>3.82</v>
      </c>
      <c r="EV304">
        <v>433.24</v>
      </c>
      <c r="EW304">
        <v>50.79</v>
      </c>
      <c r="EX304">
        <v>0.31</v>
      </c>
      <c r="EY304">
        <v>0</v>
      </c>
      <c r="FQ304">
        <v>0</v>
      </c>
      <c r="FR304">
        <f t="shared" si="292"/>
        <v>0</v>
      </c>
      <c r="FS304">
        <v>0</v>
      </c>
      <c r="FT304" t="s">
        <v>49</v>
      </c>
      <c r="FU304" t="s">
        <v>50</v>
      </c>
      <c r="FX304">
        <v>81</v>
      </c>
      <c r="FY304">
        <v>72.25</v>
      </c>
      <c r="GA304" t="s">
        <v>6</v>
      </c>
      <c r="GD304">
        <v>0</v>
      </c>
      <c r="GF304">
        <v>1469956334</v>
      </c>
      <c r="GG304">
        <v>1</v>
      </c>
      <c r="GH304">
        <v>1</v>
      </c>
      <c r="GI304">
        <v>-2</v>
      </c>
      <c r="GJ304">
        <v>0</v>
      </c>
      <c r="GK304">
        <f>ROUND(R304*(S12)/100,2)</f>
        <v>0</v>
      </c>
      <c r="GL304">
        <f t="shared" si="293"/>
        <v>0</v>
      </c>
      <c r="GM304">
        <f t="shared" si="294"/>
        <v>381.08</v>
      </c>
      <c r="GN304">
        <f t="shared" si="295"/>
        <v>381.08</v>
      </c>
      <c r="GO304">
        <f t="shared" si="296"/>
        <v>0</v>
      </c>
      <c r="GP304">
        <f t="shared" si="297"/>
        <v>0</v>
      </c>
      <c r="GR304">
        <v>0</v>
      </c>
      <c r="GS304">
        <v>3</v>
      </c>
      <c r="GT304">
        <v>0</v>
      </c>
      <c r="GU304" t="s">
        <v>6</v>
      </c>
      <c r="GV304">
        <f t="shared" si="298"/>
        <v>0</v>
      </c>
      <c r="GW304">
        <v>1</v>
      </c>
      <c r="GX304">
        <f t="shared" si="299"/>
        <v>0</v>
      </c>
      <c r="HA304">
        <v>0</v>
      </c>
      <c r="HB304">
        <v>0</v>
      </c>
      <c r="IK304">
        <v>0</v>
      </c>
    </row>
    <row r="305" spans="1:255" x14ac:dyDescent="0.2">
      <c r="A305" s="2">
        <v>18</v>
      </c>
      <c r="B305" s="2">
        <v>1</v>
      </c>
      <c r="C305" s="2">
        <v>545</v>
      </c>
      <c r="D305" s="2"/>
      <c r="E305" s="2" t="s">
        <v>376</v>
      </c>
      <c r="F305" s="2" t="s">
        <v>124</v>
      </c>
      <c r="G305" s="2" t="s">
        <v>125</v>
      </c>
      <c r="H305" s="2" t="s">
        <v>126</v>
      </c>
      <c r="I305" s="2">
        <f>I303*J305</f>
        <v>2.78</v>
      </c>
      <c r="J305" s="2">
        <v>14.631578947368419</v>
      </c>
      <c r="K305" s="2"/>
      <c r="L305" s="2"/>
      <c r="M305" s="2"/>
      <c r="N305" s="2"/>
      <c r="O305" s="2">
        <f t="shared" si="267"/>
        <v>1842.33</v>
      </c>
      <c r="P305" s="2">
        <f t="shared" si="268"/>
        <v>1842.33</v>
      </c>
      <c r="Q305" s="2">
        <f t="shared" si="269"/>
        <v>0</v>
      </c>
      <c r="R305" s="2">
        <f t="shared" si="270"/>
        <v>0</v>
      </c>
      <c r="S305" s="2">
        <f t="shared" si="271"/>
        <v>0</v>
      </c>
      <c r="T305" s="2">
        <f t="shared" si="272"/>
        <v>0</v>
      </c>
      <c r="U305" s="2">
        <f t="shared" si="273"/>
        <v>0</v>
      </c>
      <c r="V305" s="2">
        <f t="shared" si="274"/>
        <v>0</v>
      </c>
      <c r="W305" s="2">
        <f t="shared" si="275"/>
        <v>0</v>
      </c>
      <c r="X305" s="2">
        <f t="shared" si="276"/>
        <v>0</v>
      </c>
      <c r="Y305" s="2">
        <f t="shared" si="277"/>
        <v>0</v>
      </c>
      <c r="Z305" s="2"/>
      <c r="AA305" s="2">
        <v>27703374</v>
      </c>
      <c r="AB305" s="2">
        <f t="shared" si="278"/>
        <v>662.71</v>
      </c>
      <c r="AC305" s="2">
        <f t="shared" si="259"/>
        <v>662.71</v>
      </c>
      <c r="AD305" s="2">
        <f>ROUND((((ET305)-(EU305))+AE305),6)</f>
        <v>0</v>
      </c>
      <c r="AE305" s="2">
        <f>ROUND((EU305),6)</f>
        <v>0</v>
      </c>
      <c r="AF305" s="2">
        <f>ROUND((EV305),6)</f>
        <v>0</v>
      </c>
      <c r="AG305" s="2">
        <f t="shared" si="279"/>
        <v>0</v>
      </c>
      <c r="AH305" s="2">
        <f>(EW305)</f>
        <v>0</v>
      </c>
      <c r="AI305" s="2">
        <f>(EX305)</f>
        <v>0</v>
      </c>
      <c r="AJ305" s="2">
        <f t="shared" si="280"/>
        <v>0</v>
      </c>
      <c r="AK305" s="2">
        <v>662.71</v>
      </c>
      <c r="AL305" s="2">
        <v>662.71</v>
      </c>
      <c r="AM305" s="2">
        <v>0</v>
      </c>
      <c r="AN305" s="2">
        <v>0</v>
      </c>
      <c r="AO305" s="2">
        <v>0</v>
      </c>
      <c r="AP305" s="2">
        <v>0</v>
      </c>
      <c r="AQ305" s="2">
        <v>0</v>
      </c>
      <c r="AR305" s="2">
        <v>0</v>
      </c>
      <c r="AS305" s="2">
        <v>0</v>
      </c>
      <c r="AT305" s="2">
        <v>81</v>
      </c>
      <c r="AU305" s="2">
        <v>72</v>
      </c>
      <c r="AV305" s="2">
        <v>1</v>
      </c>
      <c r="AW305" s="2">
        <v>1</v>
      </c>
      <c r="AX305" s="2"/>
      <c r="AY305" s="2"/>
      <c r="AZ305" s="2">
        <v>1</v>
      </c>
      <c r="BA305" s="2">
        <v>1</v>
      </c>
      <c r="BB305" s="2">
        <v>1</v>
      </c>
      <c r="BC305" s="2">
        <v>1</v>
      </c>
      <c r="BD305" s="2" t="s">
        <v>6</v>
      </c>
      <c r="BE305" s="2" t="s">
        <v>6</v>
      </c>
      <c r="BF305" s="2" t="s">
        <v>6</v>
      </c>
      <c r="BG305" s="2" t="s">
        <v>6</v>
      </c>
      <c r="BH305" s="2">
        <v>3</v>
      </c>
      <c r="BI305" s="2">
        <v>1</v>
      </c>
      <c r="BJ305" s="2" t="s">
        <v>127</v>
      </c>
      <c r="BK305" s="2"/>
      <c r="BL305" s="2"/>
      <c r="BM305" s="2">
        <v>9001</v>
      </c>
      <c r="BN305" s="2">
        <v>0</v>
      </c>
      <c r="BO305" s="2" t="s">
        <v>6</v>
      </c>
      <c r="BP305" s="2">
        <v>0</v>
      </c>
      <c r="BQ305" s="2">
        <v>2</v>
      </c>
      <c r="BR305" s="2">
        <v>0</v>
      </c>
      <c r="BS305" s="2">
        <v>1</v>
      </c>
      <c r="BT305" s="2">
        <v>1</v>
      </c>
      <c r="BU305" s="2">
        <v>1</v>
      </c>
      <c r="BV305" s="2">
        <v>1</v>
      </c>
      <c r="BW305" s="2">
        <v>1</v>
      </c>
      <c r="BX305" s="2">
        <v>1</v>
      </c>
      <c r="BY305" s="2" t="s">
        <v>6</v>
      </c>
      <c r="BZ305" s="2">
        <v>90</v>
      </c>
      <c r="CA305" s="2">
        <v>85</v>
      </c>
      <c r="CB305" s="2"/>
      <c r="CC305" s="2"/>
      <c r="CD305" s="2"/>
      <c r="CE305" s="2"/>
      <c r="CF305" s="2">
        <v>0</v>
      </c>
      <c r="CG305" s="2">
        <v>0</v>
      </c>
      <c r="CH305" s="2"/>
      <c r="CI305" s="2"/>
      <c r="CJ305" s="2"/>
      <c r="CK305" s="2"/>
      <c r="CL305" s="2"/>
      <c r="CM305" s="2">
        <v>0</v>
      </c>
      <c r="CN305" s="2" t="s">
        <v>6</v>
      </c>
      <c r="CO305" s="2">
        <v>0</v>
      </c>
      <c r="CP305" s="2">
        <f t="shared" si="281"/>
        <v>1842.33</v>
      </c>
      <c r="CQ305" s="2">
        <f t="shared" si="282"/>
        <v>662.71</v>
      </c>
      <c r="CR305" s="2">
        <f t="shared" si="283"/>
        <v>0</v>
      </c>
      <c r="CS305" s="2">
        <f t="shared" si="284"/>
        <v>0</v>
      </c>
      <c r="CT305" s="2">
        <f t="shared" si="285"/>
        <v>0</v>
      </c>
      <c r="CU305" s="2">
        <f t="shared" si="286"/>
        <v>0</v>
      </c>
      <c r="CV305" s="2">
        <f t="shared" si="287"/>
        <v>0</v>
      </c>
      <c r="CW305" s="2">
        <f t="shared" si="288"/>
        <v>0</v>
      </c>
      <c r="CX305" s="2">
        <f t="shared" si="289"/>
        <v>0</v>
      </c>
      <c r="CY305" s="2">
        <f t="shared" si="290"/>
        <v>0</v>
      </c>
      <c r="CZ305" s="2">
        <f t="shared" si="291"/>
        <v>0</v>
      </c>
      <c r="DA305" s="2"/>
      <c r="DB305" s="2"/>
      <c r="DC305" s="2" t="s">
        <v>6</v>
      </c>
      <c r="DD305" s="2" t="s">
        <v>6</v>
      </c>
      <c r="DE305" s="2" t="s">
        <v>6</v>
      </c>
      <c r="DF305" s="2" t="s">
        <v>6</v>
      </c>
      <c r="DG305" s="2" t="s">
        <v>6</v>
      </c>
      <c r="DH305" s="2" t="s">
        <v>6</v>
      </c>
      <c r="DI305" s="2" t="s">
        <v>6</v>
      </c>
      <c r="DJ305" s="2" t="s">
        <v>6</v>
      </c>
      <c r="DK305" s="2" t="s">
        <v>6</v>
      </c>
      <c r="DL305" s="2" t="s">
        <v>6</v>
      </c>
      <c r="DM305" s="2" t="s">
        <v>6</v>
      </c>
      <c r="DN305" s="2">
        <v>0</v>
      </c>
      <c r="DO305" s="2">
        <v>0</v>
      </c>
      <c r="DP305" s="2">
        <v>1</v>
      </c>
      <c r="DQ305" s="2">
        <v>1</v>
      </c>
      <c r="DR305" s="2"/>
      <c r="DS305" s="2"/>
      <c r="DT305" s="2"/>
      <c r="DU305" s="2">
        <v>1013</v>
      </c>
      <c r="DV305" s="2" t="s">
        <v>126</v>
      </c>
      <c r="DW305" s="2" t="s">
        <v>126</v>
      </c>
      <c r="DX305" s="2">
        <v>1</v>
      </c>
      <c r="DY305" s="2"/>
      <c r="DZ305" s="2"/>
      <c r="EA305" s="2"/>
      <c r="EB305" s="2"/>
      <c r="EC305" s="2"/>
      <c r="ED305" s="2"/>
      <c r="EE305" s="2">
        <v>27029022</v>
      </c>
      <c r="EF305" s="2">
        <v>2</v>
      </c>
      <c r="EG305" s="2" t="s">
        <v>16</v>
      </c>
      <c r="EH305" s="2">
        <v>0</v>
      </c>
      <c r="EI305" s="2" t="s">
        <v>6</v>
      </c>
      <c r="EJ305" s="2">
        <v>1</v>
      </c>
      <c r="EK305" s="2">
        <v>9001</v>
      </c>
      <c r="EL305" s="2" t="s">
        <v>66</v>
      </c>
      <c r="EM305" s="2" t="s">
        <v>67</v>
      </c>
      <c r="EN305" s="2"/>
      <c r="EO305" s="2" t="s">
        <v>6</v>
      </c>
      <c r="EP305" s="2"/>
      <c r="EQ305" s="2">
        <v>0</v>
      </c>
      <c r="ER305" s="2">
        <v>662.71</v>
      </c>
      <c r="ES305" s="2">
        <v>662.71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/>
      <c r="EZ305" s="2"/>
      <c r="FA305" s="2"/>
      <c r="FB305" s="2"/>
      <c r="FC305" s="2"/>
      <c r="FD305" s="2"/>
      <c r="FE305" s="2"/>
      <c r="FF305" s="2"/>
      <c r="FG305" s="2"/>
      <c r="FH305" s="2"/>
      <c r="FI305" s="2"/>
      <c r="FJ305" s="2"/>
      <c r="FK305" s="2"/>
      <c r="FL305" s="2"/>
      <c r="FM305" s="2"/>
      <c r="FN305" s="2"/>
      <c r="FO305" s="2"/>
      <c r="FP305" s="2"/>
      <c r="FQ305" s="2">
        <v>0</v>
      </c>
      <c r="FR305" s="2">
        <f t="shared" si="292"/>
        <v>0</v>
      </c>
      <c r="FS305" s="2">
        <v>0</v>
      </c>
      <c r="FT305" s="2" t="s">
        <v>49</v>
      </c>
      <c r="FU305" s="2" t="s">
        <v>50</v>
      </c>
      <c r="FV305" s="2"/>
      <c r="FW305" s="2"/>
      <c r="FX305" s="2">
        <v>81</v>
      </c>
      <c r="FY305" s="2">
        <v>72.25</v>
      </c>
      <c r="FZ305" s="2"/>
      <c r="GA305" s="2" t="s">
        <v>6</v>
      </c>
      <c r="GB305" s="2"/>
      <c r="GC305" s="2"/>
      <c r="GD305" s="2">
        <v>0</v>
      </c>
      <c r="GE305" s="2"/>
      <c r="GF305" s="2">
        <v>961102505</v>
      </c>
      <c r="GG305" s="2">
        <v>2</v>
      </c>
      <c r="GH305" s="2">
        <v>1</v>
      </c>
      <c r="GI305" s="2">
        <v>-2</v>
      </c>
      <c r="GJ305" s="2">
        <v>0</v>
      </c>
      <c r="GK305" s="2">
        <f>ROUND(R305*(R12)/100,2)</f>
        <v>0</v>
      </c>
      <c r="GL305" s="2">
        <f t="shared" si="293"/>
        <v>0</v>
      </c>
      <c r="GM305" s="2">
        <f t="shared" si="294"/>
        <v>1842.33</v>
      </c>
      <c r="GN305" s="2">
        <f t="shared" si="295"/>
        <v>1842.33</v>
      </c>
      <c r="GO305" s="2">
        <f t="shared" si="296"/>
        <v>0</v>
      </c>
      <c r="GP305" s="2">
        <f t="shared" si="297"/>
        <v>0</v>
      </c>
      <c r="GQ305" s="2"/>
      <c r="GR305" s="2">
        <v>0</v>
      </c>
      <c r="GS305" s="2">
        <v>3</v>
      </c>
      <c r="GT305" s="2">
        <v>0</v>
      </c>
      <c r="GU305" s="2" t="s">
        <v>6</v>
      </c>
      <c r="GV305" s="2">
        <f t="shared" si="298"/>
        <v>0</v>
      </c>
      <c r="GW305" s="2">
        <v>1</v>
      </c>
      <c r="GX305" s="2">
        <f t="shared" si="299"/>
        <v>0</v>
      </c>
      <c r="GY305" s="2"/>
      <c r="GZ305" s="2"/>
      <c r="HA305" s="2">
        <v>0</v>
      </c>
      <c r="HB305" s="2">
        <v>0</v>
      </c>
      <c r="HC305" s="2"/>
      <c r="HD305" s="2"/>
      <c r="HE305" s="2"/>
      <c r="HF305" s="2"/>
      <c r="HG305" s="2"/>
      <c r="HH305" s="2"/>
      <c r="HI305" s="2"/>
      <c r="HJ305" s="2"/>
      <c r="HK305" s="2"/>
      <c r="HL305" s="2"/>
      <c r="HM305" s="2"/>
      <c r="HN305" s="2"/>
      <c r="HO305" s="2"/>
      <c r="HP305" s="2"/>
      <c r="HQ305" s="2"/>
      <c r="HR305" s="2"/>
      <c r="HS305" s="2"/>
      <c r="HT305" s="2"/>
      <c r="HU305" s="2"/>
      <c r="HV305" s="2"/>
      <c r="HW305" s="2"/>
      <c r="HX305" s="2"/>
      <c r="HY305" s="2"/>
      <c r="HZ305" s="2"/>
      <c r="IA305" s="2"/>
      <c r="IB305" s="2"/>
      <c r="IC305" s="2"/>
      <c r="ID305" s="2"/>
      <c r="IE305" s="2"/>
      <c r="IF305" s="2"/>
      <c r="IG305" s="2"/>
      <c r="IH305" s="2"/>
      <c r="II305" s="2"/>
      <c r="IJ305" s="2"/>
      <c r="IK305" s="2">
        <v>0</v>
      </c>
      <c r="IL305" s="2"/>
      <c r="IM305" s="2"/>
      <c r="IN305" s="2"/>
      <c r="IO305" s="2"/>
      <c r="IP305" s="2"/>
      <c r="IQ305" s="2"/>
      <c r="IR305" s="2"/>
      <c r="IS305" s="2"/>
      <c r="IT305" s="2"/>
      <c r="IU305" s="2"/>
    </row>
    <row r="306" spans="1:255" x14ac:dyDescent="0.2">
      <c r="A306">
        <v>18</v>
      </c>
      <c r="B306">
        <v>1</v>
      </c>
      <c r="C306">
        <v>564</v>
      </c>
      <c r="E306" t="s">
        <v>376</v>
      </c>
      <c r="F306" t="s">
        <v>124</v>
      </c>
      <c r="G306" t="s">
        <v>125</v>
      </c>
      <c r="H306" t="s">
        <v>126</v>
      </c>
      <c r="I306">
        <f>I304*J306</f>
        <v>2.78</v>
      </c>
      <c r="J306">
        <v>14.631578947368419</v>
      </c>
      <c r="O306">
        <f t="shared" si="267"/>
        <v>1842.33</v>
      </c>
      <c r="P306">
        <f t="shared" si="268"/>
        <v>1842.33</v>
      </c>
      <c r="Q306">
        <f t="shared" si="269"/>
        <v>0</v>
      </c>
      <c r="R306">
        <f t="shared" si="270"/>
        <v>0</v>
      </c>
      <c r="S306">
        <f t="shared" si="271"/>
        <v>0</v>
      </c>
      <c r="T306">
        <f t="shared" si="272"/>
        <v>0</v>
      </c>
      <c r="U306">
        <f t="shared" si="273"/>
        <v>0</v>
      </c>
      <c r="V306">
        <f t="shared" si="274"/>
        <v>0</v>
      </c>
      <c r="W306">
        <f t="shared" si="275"/>
        <v>0</v>
      </c>
      <c r="X306">
        <f t="shared" si="276"/>
        <v>0</v>
      </c>
      <c r="Y306">
        <f t="shared" si="277"/>
        <v>0</v>
      </c>
      <c r="AA306">
        <v>27703388</v>
      </c>
      <c r="AB306">
        <f t="shared" si="278"/>
        <v>662.71</v>
      </c>
      <c r="AC306">
        <f t="shared" si="259"/>
        <v>662.71</v>
      </c>
      <c r="AD306">
        <f>ROUND((((ET306)-(EU306))+AE306),6)</f>
        <v>0</v>
      </c>
      <c r="AE306">
        <f>ROUND((EU306),6)</f>
        <v>0</v>
      </c>
      <c r="AF306">
        <f>ROUND((EV306),6)</f>
        <v>0</v>
      </c>
      <c r="AG306">
        <f t="shared" si="279"/>
        <v>0</v>
      </c>
      <c r="AH306">
        <f>(EW306)</f>
        <v>0</v>
      </c>
      <c r="AI306">
        <f>(EX306)</f>
        <v>0</v>
      </c>
      <c r="AJ306">
        <f t="shared" si="280"/>
        <v>0</v>
      </c>
      <c r="AK306">
        <v>662.71</v>
      </c>
      <c r="AL306">
        <v>662.71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81</v>
      </c>
      <c r="AU306">
        <v>72</v>
      </c>
      <c r="AV306">
        <v>1</v>
      </c>
      <c r="AW306">
        <v>1</v>
      </c>
      <c r="AZ306">
        <v>1</v>
      </c>
      <c r="BA306">
        <v>1</v>
      </c>
      <c r="BB306">
        <v>1</v>
      </c>
      <c r="BC306">
        <v>1</v>
      </c>
      <c r="BD306" t="s">
        <v>6</v>
      </c>
      <c r="BE306" t="s">
        <v>6</v>
      </c>
      <c r="BF306" t="s">
        <v>6</v>
      </c>
      <c r="BG306" t="s">
        <v>6</v>
      </c>
      <c r="BH306">
        <v>3</v>
      </c>
      <c r="BI306">
        <v>1</v>
      </c>
      <c r="BJ306" t="s">
        <v>127</v>
      </c>
      <c r="BM306">
        <v>9001</v>
      </c>
      <c r="BN306">
        <v>0</v>
      </c>
      <c r="BO306" t="s">
        <v>6</v>
      </c>
      <c r="BP306">
        <v>0</v>
      </c>
      <c r="BQ306">
        <v>2</v>
      </c>
      <c r="BR306">
        <v>0</v>
      </c>
      <c r="BS306">
        <v>1</v>
      </c>
      <c r="BT306">
        <v>1</v>
      </c>
      <c r="BU306">
        <v>1</v>
      </c>
      <c r="BV306">
        <v>1</v>
      </c>
      <c r="BW306">
        <v>1</v>
      </c>
      <c r="BX306">
        <v>1</v>
      </c>
      <c r="BY306" t="s">
        <v>6</v>
      </c>
      <c r="BZ306">
        <v>90</v>
      </c>
      <c r="CA306">
        <v>85</v>
      </c>
      <c r="CF306">
        <v>0</v>
      </c>
      <c r="CG306">
        <v>0</v>
      </c>
      <c r="CM306">
        <v>0</v>
      </c>
      <c r="CN306" t="s">
        <v>6</v>
      </c>
      <c r="CO306">
        <v>0</v>
      </c>
      <c r="CP306">
        <f t="shared" si="281"/>
        <v>1842.33</v>
      </c>
      <c r="CQ306">
        <f t="shared" si="282"/>
        <v>662.71</v>
      </c>
      <c r="CR306">
        <f t="shared" si="283"/>
        <v>0</v>
      </c>
      <c r="CS306">
        <f t="shared" si="284"/>
        <v>0</v>
      </c>
      <c r="CT306">
        <f t="shared" si="285"/>
        <v>0</v>
      </c>
      <c r="CU306">
        <f t="shared" si="286"/>
        <v>0</v>
      </c>
      <c r="CV306">
        <f t="shared" si="287"/>
        <v>0</v>
      </c>
      <c r="CW306">
        <f t="shared" si="288"/>
        <v>0</v>
      </c>
      <c r="CX306">
        <f t="shared" si="289"/>
        <v>0</v>
      </c>
      <c r="CY306">
        <f t="shared" si="290"/>
        <v>0</v>
      </c>
      <c r="CZ306">
        <f t="shared" si="291"/>
        <v>0</v>
      </c>
      <c r="DC306" t="s">
        <v>6</v>
      </c>
      <c r="DD306" t="s">
        <v>6</v>
      </c>
      <c r="DE306" t="s">
        <v>6</v>
      </c>
      <c r="DF306" t="s">
        <v>6</v>
      </c>
      <c r="DG306" t="s">
        <v>6</v>
      </c>
      <c r="DH306" t="s">
        <v>6</v>
      </c>
      <c r="DI306" t="s">
        <v>6</v>
      </c>
      <c r="DJ306" t="s">
        <v>6</v>
      </c>
      <c r="DK306" t="s">
        <v>6</v>
      </c>
      <c r="DL306" t="s">
        <v>6</v>
      </c>
      <c r="DM306" t="s">
        <v>6</v>
      </c>
      <c r="DN306">
        <v>0</v>
      </c>
      <c r="DO306">
        <v>0</v>
      </c>
      <c r="DP306">
        <v>1</v>
      </c>
      <c r="DQ306">
        <v>1</v>
      </c>
      <c r="DU306">
        <v>1013</v>
      </c>
      <c r="DV306" t="s">
        <v>126</v>
      </c>
      <c r="DW306" t="s">
        <v>126</v>
      </c>
      <c r="DX306">
        <v>1</v>
      </c>
      <c r="EE306">
        <v>27029022</v>
      </c>
      <c r="EF306">
        <v>2</v>
      </c>
      <c r="EG306" t="s">
        <v>16</v>
      </c>
      <c r="EH306">
        <v>0</v>
      </c>
      <c r="EI306" t="s">
        <v>6</v>
      </c>
      <c r="EJ306">
        <v>1</v>
      </c>
      <c r="EK306">
        <v>9001</v>
      </c>
      <c r="EL306" t="s">
        <v>66</v>
      </c>
      <c r="EM306" t="s">
        <v>67</v>
      </c>
      <c r="EO306" t="s">
        <v>6</v>
      </c>
      <c r="EQ306">
        <v>0</v>
      </c>
      <c r="ER306">
        <v>662.71</v>
      </c>
      <c r="ES306">
        <v>662.71</v>
      </c>
      <c r="ET306">
        <v>0</v>
      </c>
      <c r="EU306">
        <v>0</v>
      </c>
      <c r="EV306">
        <v>0</v>
      </c>
      <c r="EW306">
        <v>0</v>
      </c>
      <c r="EX306">
        <v>0</v>
      </c>
      <c r="FQ306">
        <v>0</v>
      </c>
      <c r="FR306">
        <f t="shared" si="292"/>
        <v>0</v>
      </c>
      <c r="FS306">
        <v>0</v>
      </c>
      <c r="FT306" t="s">
        <v>49</v>
      </c>
      <c r="FU306" t="s">
        <v>50</v>
      </c>
      <c r="FX306">
        <v>81</v>
      </c>
      <c r="FY306">
        <v>72.25</v>
      </c>
      <c r="GA306" t="s">
        <v>6</v>
      </c>
      <c r="GD306">
        <v>0</v>
      </c>
      <c r="GF306">
        <v>961102505</v>
      </c>
      <c r="GG306">
        <v>1</v>
      </c>
      <c r="GH306">
        <v>1</v>
      </c>
      <c r="GI306">
        <v>-2</v>
      </c>
      <c r="GJ306">
        <v>0</v>
      </c>
      <c r="GK306">
        <f>ROUND(R306*(S12)/100,2)</f>
        <v>0</v>
      </c>
      <c r="GL306">
        <f t="shared" si="293"/>
        <v>0</v>
      </c>
      <c r="GM306">
        <f t="shared" si="294"/>
        <v>1842.33</v>
      </c>
      <c r="GN306">
        <f t="shared" si="295"/>
        <v>1842.33</v>
      </c>
      <c r="GO306">
        <f t="shared" si="296"/>
        <v>0</v>
      </c>
      <c r="GP306">
        <f t="shared" si="297"/>
        <v>0</v>
      </c>
      <c r="GR306">
        <v>0</v>
      </c>
      <c r="GS306">
        <v>3</v>
      </c>
      <c r="GT306">
        <v>0</v>
      </c>
      <c r="GU306" t="s">
        <v>6</v>
      </c>
      <c r="GV306">
        <f t="shared" si="298"/>
        <v>0</v>
      </c>
      <c r="GW306">
        <v>1</v>
      </c>
      <c r="GX306">
        <f t="shared" si="299"/>
        <v>0</v>
      </c>
      <c r="HA306">
        <v>0</v>
      </c>
      <c r="HB306">
        <v>0</v>
      </c>
      <c r="IK306">
        <v>0</v>
      </c>
    </row>
    <row r="307" spans="1:255" x14ac:dyDescent="0.2">
      <c r="A307" s="2">
        <v>17</v>
      </c>
      <c r="B307" s="2">
        <v>1</v>
      </c>
      <c r="C307" s="2">
        <f>ROW(SmtRes!A569)</f>
        <v>569</v>
      </c>
      <c r="D307" s="2">
        <f>ROW(EtalonRes!A585)</f>
        <v>585</v>
      </c>
      <c r="E307" s="2" t="s">
        <v>377</v>
      </c>
      <c r="F307" s="2" t="s">
        <v>129</v>
      </c>
      <c r="G307" s="2" t="s">
        <v>130</v>
      </c>
      <c r="H307" s="2" t="s">
        <v>131</v>
      </c>
      <c r="I307" s="2">
        <v>8</v>
      </c>
      <c r="J307" s="2">
        <v>0</v>
      </c>
      <c r="K307" s="2"/>
      <c r="L307" s="2"/>
      <c r="M307" s="2"/>
      <c r="N307" s="2"/>
      <c r="O307" s="2">
        <f t="shared" si="267"/>
        <v>170.99</v>
      </c>
      <c r="P307" s="2">
        <f t="shared" si="268"/>
        <v>5.76</v>
      </c>
      <c r="Q307" s="2">
        <f t="shared" si="269"/>
        <v>28.49</v>
      </c>
      <c r="R307" s="2">
        <f t="shared" si="270"/>
        <v>0</v>
      </c>
      <c r="S307" s="2">
        <f t="shared" si="271"/>
        <v>136.74</v>
      </c>
      <c r="T307" s="2">
        <f t="shared" si="272"/>
        <v>0</v>
      </c>
      <c r="U307" s="2">
        <f t="shared" si="273"/>
        <v>13.786200000000001</v>
      </c>
      <c r="V307" s="2">
        <f t="shared" si="274"/>
        <v>0</v>
      </c>
      <c r="W307" s="2">
        <f t="shared" si="275"/>
        <v>0</v>
      </c>
      <c r="X307" s="2">
        <f t="shared" si="276"/>
        <v>110.76</v>
      </c>
      <c r="Y307" s="2">
        <f t="shared" si="277"/>
        <v>98.45</v>
      </c>
      <c r="Z307" s="2"/>
      <c r="AA307" s="2">
        <v>27703374</v>
      </c>
      <c r="AB307" s="2">
        <f t="shared" si="278"/>
        <v>21.373650000000001</v>
      </c>
      <c r="AC307" s="2">
        <f t="shared" si="259"/>
        <v>0.72</v>
      </c>
      <c r="AD307" s="2">
        <f>ROUND((((((ET307*1.25)*1.35))-(((EU307*1.25)*1.35)))+AE307),6)</f>
        <v>3.5606249999999999</v>
      </c>
      <c r="AE307" s="2">
        <f>ROUND((((EU307*1.25)*1.35)),6)</f>
        <v>0</v>
      </c>
      <c r="AF307" s="2">
        <f>ROUND((((EV307*1.15)*1.35)),6)</f>
        <v>17.093025000000001</v>
      </c>
      <c r="AG307" s="2">
        <f t="shared" si="279"/>
        <v>0</v>
      </c>
      <c r="AH307" s="2">
        <f>(((EW307*1.15)*1.35))</f>
        <v>1.7232750000000001</v>
      </c>
      <c r="AI307" s="2">
        <f>(((EX307*1.25)*1.35))</f>
        <v>0</v>
      </c>
      <c r="AJ307" s="2">
        <f t="shared" si="280"/>
        <v>0</v>
      </c>
      <c r="AK307" s="2">
        <v>13.84</v>
      </c>
      <c r="AL307" s="2">
        <v>0.72</v>
      </c>
      <c r="AM307" s="2">
        <v>2.11</v>
      </c>
      <c r="AN307" s="2">
        <v>0</v>
      </c>
      <c r="AO307" s="2">
        <v>11.01</v>
      </c>
      <c r="AP307" s="2">
        <v>0</v>
      </c>
      <c r="AQ307" s="2">
        <v>1.1100000000000001</v>
      </c>
      <c r="AR307" s="2">
        <v>0</v>
      </c>
      <c r="AS307" s="2">
        <v>0</v>
      </c>
      <c r="AT307" s="2">
        <v>81</v>
      </c>
      <c r="AU307" s="2">
        <v>72</v>
      </c>
      <c r="AV307" s="2">
        <v>1</v>
      </c>
      <c r="AW307" s="2">
        <v>1</v>
      </c>
      <c r="AX307" s="2"/>
      <c r="AY307" s="2"/>
      <c r="AZ307" s="2">
        <v>1</v>
      </c>
      <c r="BA307" s="2">
        <v>1</v>
      </c>
      <c r="BB307" s="2">
        <v>1</v>
      </c>
      <c r="BC307" s="2">
        <v>1</v>
      </c>
      <c r="BD307" s="2" t="s">
        <v>6</v>
      </c>
      <c r="BE307" s="2" t="s">
        <v>6</v>
      </c>
      <c r="BF307" s="2" t="s">
        <v>6</v>
      </c>
      <c r="BG307" s="2" t="s">
        <v>6</v>
      </c>
      <c r="BH307" s="2">
        <v>0</v>
      </c>
      <c r="BI307" s="2">
        <v>1</v>
      </c>
      <c r="BJ307" s="2" t="s">
        <v>132</v>
      </c>
      <c r="BK307" s="2"/>
      <c r="BL307" s="2"/>
      <c r="BM307" s="2">
        <v>9001</v>
      </c>
      <c r="BN307" s="2">
        <v>0</v>
      </c>
      <c r="BO307" s="2" t="s">
        <v>6</v>
      </c>
      <c r="BP307" s="2">
        <v>0</v>
      </c>
      <c r="BQ307" s="2">
        <v>2</v>
      </c>
      <c r="BR307" s="2">
        <v>0</v>
      </c>
      <c r="BS307" s="2">
        <v>1</v>
      </c>
      <c r="BT307" s="2">
        <v>1</v>
      </c>
      <c r="BU307" s="2">
        <v>1</v>
      </c>
      <c r="BV307" s="2">
        <v>1</v>
      </c>
      <c r="BW307" s="2">
        <v>1</v>
      </c>
      <c r="BX307" s="2">
        <v>1</v>
      </c>
      <c r="BY307" s="2" t="s">
        <v>6</v>
      </c>
      <c r="BZ307" s="2">
        <v>90</v>
      </c>
      <c r="CA307" s="2">
        <v>85</v>
      </c>
      <c r="CB307" s="2"/>
      <c r="CC307" s="2"/>
      <c r="CD307" s="2"/>
      <c r="CE307" s="2"/>
      <c r="CF307" s="2">
        <v>0</v>
      </c>
      <c r="CG307" s="2">
        <v>0</v>
      </c>
      <c r="CH307" s="2"/>
      <c r="CI307" s="2"/>
      <c r="CJ307" s="2"/>
      <c r="CK307" s="2"/>
      <c r="CL307" s="2"/>
      <c r="CM307" s="2">
        <v>0</v>
      </c>
      <c r="CN307" s="2" t="s">
        <v>705</v>
      </c>
      <c r="CO307" s="2">
        <v>0</v>
      </c>
      <c r="CP307" s="2">
        <f t="shared" si="281"/>
        <v>170.99</v>
      </c>
      <c r="CQ307" s="2">
        <f t="shared" si="282"/>
        <v>0.72</v>
      </c>
      <c r="CR307" s="2">
        <f t="shared" si="283"/>
        <v>3.5606249999999999</v>
      </c>
      <c r="CS307" s="2">
        <f t="shared" si="284"/>
        <v>0</v>
      </c>
      <c r="CT307" s="2">
        <f t="shared" si="285"/>
        <v>17.093025000000001</v>
      </c>
      <c r="CU307" s="2">
        <f t="shared" si="286"/>
        <v>0</v>
      </c>
      <c r="CV307" s="2">
        <f t="shared" si="287"/>
        <v>1.7232750000000001</v>
      </c>
      <c r="CW307" s="2">
        <f t="shared" si="288"/>
        <v>0</v>
      </c>
      <c r="CX307" s="2">
        <f t="shared" si="289"/>
        <v>0</v>
      </c>
      <c r="CY307" s="2">
        <f t="shared" si="290"/>
        <v>110.7594</v>
      </c>
      <c r="CZ307" s="2">
        <f t="shared" si="291"/>
        <v>98.452800000000011</v>
      </c>
      <c r="DA307" s="2"/>
      <c r="DB307" s="2"/>
      <c r="DC307" s="2" t="s">
        <v>6</v>
      </c>
      <c r="DD307" s="2" t="s">
        <v>6</v>
      </c>
      <c r="DE307" s="2" t="s">
        <v>56</v>
      </c>
      <c r="DF307" s="2" t="s">
        <v>56</v>
      </c>
      <c r="DG307" s="2" t="s">
        <v>57</v>
      </c>
      <c r="DH307" s="2" t="s">
        <v>6</v>
      </c>
      <c r="DI307" s="2" t="s">
        <v>57</v>
      </c>
      <c r="DJ307" s="2" t="s">
        <v>56</v>
      </c>
      <c r="DK307" s="2" t="s">
        <v>6</v>
      </c>
      <c r="DL307" s="2" t="s">
        <v>6</v>
      </c>
      <c r="DM307" s="2" t="s">
        <v>6</v>
      </c>
      <c r="DN307" s="2">
        <v>0</v>
      </c>
      <c r="DO307" s="2">
        <v>0</v>
      </c>
      <c r="DP307" s="2">
        <v>1</v>
      </c>
      <c r="DQ307" s="2">
        <v>1</v>
      </c>
      <c r="DR307" s="2"/>
      <c r="DS307" s="2"/>
      <c r="DT307" s="2"/>
      <c r="DU307" s="2">
        <v>1013</v>
      </c>
      <c r="DV307" s="2" t="s">
        <v>131</v>
      </c>
      <c r="DW307" s="2" t="s">
        <v>131</v>
      </c>
      <c r="DX307" s="2">
        <v>1</v>
      </c>
      <c r="DY307" s="2"/>
      <c r="DZ307" s="2"/>
      <c r="EA307" s="2"/>
      <c r="EB307" s="2"/>
      <c r="EC307" s="2"/>
      <c r="ED307" s="2"/>
      <c r="EE307" s="2">
        <v>27029022</v>
      </c>
      <c r="EF307" s="2">
        <v>2</v>
      </c>
      <c r="EG307" s="2" t="s">
        <v>16</v>
      </c>
      <c r="EH307" s="2">
        <v>0</v>
      </c>
      <c r="EI307" s="2" t="s">
        <v>6</v>
      </c>
      <c r="EJ307" s="2">
        <v>1</v>
      </c>
      <c r="EK307" s="2">
        <v>9001</v>
      </c>
      <c r="EL307" s="2" t="s">
        <v>66</v>
      </c>
      <c r="EM307" s="2" t="s">
        <v>67</v>
      </c>
      <c r="EN307" s="2"/>
      <c r="EO307" s="2" t="s">
        <v>60</v>
      </c>
      <c r="EP307" s="2"/>
      <c r="EQ307" s="2">
        <v>0</v>
      </c>
      <c r="ER307" s="2">
        <v>13.84</v>
      </c>
      <c r="ES307" s="2">
        <v>0.72</v>
      </c>
      <c r="ET307" s="2">
        <v>2.11</v>
      </c>
      <c r="EU307" s="2">
        <v>0</v>
      </c>
      <c r="EV307" s="2">
        <v>11.01</v>
      </c>
      <c r="EW307" s="2">
        <v>1.1100000000000001</v>
      </c>
      <c r="EX307" s="2">
        <v>0</v>
      </c>
      <c r="EY307" s="2">
        <v>0</v>
      </c>
      <c r="EZ307" s="2"/>
      <c r="FA307" s="2"/>
      <c r="FB307" s="2"/>
      <c r="FC307" s="2"/>
      <c r="FD307" s="2"/>
      <c r="FE307" s="2"/>
      <c r="FF307" s="2"/>
      <c r="FG307" s="2"/>
      <c r="FH307" s="2"/>
      <c r="FI307" s="2"/>
      <c r="FJ307" s="2"/>
      <c r="FK307" s="2"/>
      <c r="FL307" s="2"/>
      <c r="FM307" s="2"/>
      <c r="FN307" s="2"/>
      <c r="FO307" s="2"/>
      <c r="FP307" s="2"/>
      <c r="FQ307" s="2">
        <v>0</v>
      </c>
      <c r="FR307" s="2">
        <f t="shared" si="292"/>
        <v>0</v>
      </c>
      <c r="FS307" s="2">
        <v>0</v>
      </c>
      <c r="FT307" s="2" t="s">
        <v>49</v>
      </c>
      <c r="FU307" s="2" t="s">
        <v>50</v>
      </c>
      <c r="FV307" s="2"/>
      <c r="FW307" s="2"/>
      <c r="FX307" s="2">
        <v>81</v>
      </c>
      <c r="FY307" s="2">
        <v>72.25</v>
      </c>
      <c r="FZ307" s="2"/>
      <c r="GA307" s="2" t="s">
        <v>6</v>
      </c>
      <c r="GB307" s="2"/>
      <c r="GC307" s="2"/>
      <c r="GD307" s="2">
        <v>0</v>
      </c>
      <c r="GE307" s="2"/>
      <c r="GF307" s="2">
        <v>-418508909</v>
      </c>
      <c r="GG307" s="2">
        <v>2</v>
      </c>
      <c r="GH307" s="2">
        <v>1</v>
      </c>
      <c r="GI307" s="2">
        <v>-2</v>
      </c>
      <c r="GJ307" s="2">
        <v>0</v>
      </c>
      <c r="GK307" s="2">
        <f>ROUND(R307*(R12)/100,2)</f>
        <v>0</v>
      </c>
      <c r="GL307" s="2">
        <f t="shared" si="293"/>
        <v>0</v>
      </c>
      <c r="GM307" s="2">
        <f t="shared" si="294"/>
        <v>380.2</v>
      </c>
      <c r="GN307" s="2">
        <f t="shared" si="295"/>
        <v>380.2</v>
      </c>
      <c r="GO307" s="2">
        <f t="shared" si="296"/>
        <v>0</v>
      </c>
      <c r="GP307" s="2">
        <f t="shared" si="297"/>
        <v>0</v>
      </c>
      <c r="GQ307" s="2"/>
      <c r="GR307" s="2">
        <v>0</v>
      </c>
      <c r="GS307" s="2">
        <v>3</v>
      </c>
      <c r="GT307" s="2">
        <v>0</v>
      </c>
      <c r="GU307" s="2" t="s">
        <v>6</v>
      </c>
      <c r="GV307" s="2">
        <f t="shared" si="298"/>
        <v>0</v>
      </c>
      <c r="GW307" s="2">
        <v>1</v>
      </c>
      <c r="GX307" s="2">
        <f t="shared" si="299"/>
        <v>0</v>
      </c>
      <c r="GY307" s="2"/>
      <c r="GZ307" s="2"/>
      <c r="HA307" s="2">
        <v>0</v>
      </c>
      <c r="HB307" s="2">
        <v>0</v>
      </c>
      <c r="HC307" s="2"/>
      <c r="HD307" s="2"/>
      <c r="HE307" s="2"/>
      <c r="HF307" s="2"/>
      <c r="HG307" s="2"/>
      <c r="HH307" s="2"/>
      <c r="HI307" s="2"/>
      <c r="HJ307" s="2"/>
      <c r="HK307" s="2"/>
      <c r="HL307" s="2"/>
      <c r="HM307" s="2"/>
      <c r="HN307" s="2"/>
      <c r="HO307" s="2"/>
      <c r="HP307" s="2"/>
      <c r="HQ307" s="2"/>
      <c r="HR307" s="2"/>
      <c r="HS307" s="2"/>
      <c r="HT307" s="2"/>
      <c r="HU307" s="2"/>
      <c r="HV307" s="2"/>
      <c r="HW307" s="2"/>
      <c r="HX307" s="2"/>
      <c r="HY307" s="2"/>
      <c r="HZ307" s="2"/>
      <c r="IA307" s="2"/>
      <c r="IB307" s="2"/>
      <c r="IC307" s="2"/>
      <c r="ID307" s="2"/>
      <c r="IE307" s="2"/>
      <c r="IF307" s="2"/>
      <c r="IG307" s="2"/>
      <c r="IH307" s="2"/>
      <c r="II307" s="2"/>
      <c r="IJ307" s="2"/>
      <c r="IK307" s="2">
        <v>0</v>
      </c>
      <c r="IL307" s="2"/>
      <c r="IM307" s="2"/>
      <c r="IN307" s="2"/>
      <c r="IO307" s="2"/>
      <c r="IP307" s="2"/>
      <c r="IQ307" s="2"/>
      <c r="IR307" s="2"/>
      <c r="IS307" s="2"/>
      <c r="IT307" s="2"/>
      <c r="IU307" s="2"/>
    </row>
    <row r="308" spans="1:255" x14ac:dyDescent="0.2">
      <c r="A308">
        <v>17</v>
      </c>
      <c r="B308">
        <v>1</v>
      </c>
      <c r="C308">
        <f>ROW(SmtRes!A574)</f>
        <v>574</v>
      </c>
      <c r="D308">
        <f>ROW(EtalonRes!A590)</f>
        <v>590</v>
      </c>
      <c r="E308" t="s">
        <v>377</v>
      </c>
      <c r="F308" t="s">
        <v>129</v>
      </c>
      <c r="G308" t="s">
        <v>130</v>
      </c>
      <c r="H308" t="s">
        <v>131</v>
      </c>
      <c r="I308">
        <v>8</v>
      </c>
      <c r="J308">
        <v>0</v>
      </c>
      <c r="O308">
        <f t="shared" si="267"/>
        <v>170.99</v>
      </c>
      <c r="P308">
        <f t="shared" si="268"/>
        <v>5.76</v>
      </c>
      <c r="Q308">
        <f t="shared" si="269"/>
        <v>28.49</v>
      </c>
      <c r="R308">
        <f t="shared" si="270"/>
        <v>0</v>
      </c>
      <c r="S308">
        <f t="shared" si="271"/>
        <v>136.74</v>
      </c>
      <c r="T308">
        <f t="shared" si="272"/>
        <v>0</v>
      </c>
      <c r="U308">
        <f t="shared" si="273"/>
        <v>13.786200000000001</v>
      </c>
      <c r="V308">
        <f t="shared" si="274"/>
        <v>0</v>
      </c>
      <c r="W308">
        <f t="shared" si="275"/>
        <v>0</v>
      </c>
      <c r="X308">
        <f t="shared" si="276"/>
        <v>110.76</v>
      </c>
      <c r="Y308">
        <f t="shared" si="277"/>
        <v>98.45</v>
      </c>
      <c r="AA308">
        <v>27703388</v>
      </c>
      <c r="AB308">
        <f t="shared" si="278"/>
        <v>21.373650000000001</v>
      </c>
      <c r="AC308">
        <f t="shared" si="259"/>
        <v>0.72</v>
      </c>
      <c r="AD308">
        <f>ROUND((((((ET308*1.25)*1.35))-(((EU308*1.25)*1.35)))+AE308),6)</f>
        <v>3.5606249999999999</v>
      </c>
      <c r="AE308">
        <f>ROUND((((EU308*1.25)*1.35)),6)</f>
        <v>0</v>
      </c>
      <c r="AF308">
        <f>ROUND((((EV308*1.15)*1.35)),6)</f>
        <v>17.093025000000001</v>
      </c>
      <c r="AG308">
        <f t="shared" si="279"/>
        <v>0</v>
      </c>
      <c r="AH308">
        <f>(((EW308*1.15)*1.35))</f>
        <v>1.7232750000000001</v>
      </c>
      <c r="AI308">
        <f>(((EX308*1.25)*1.35))</f>
        <v>0</v>
      </c>
      <c r="AJ308">
        <f t="shared" si="280"/>
        <v>0</v>
      </c>
      <c r="AK308">
        <v>13.84</v>
      </c>
      <c r="AL308">
        <v>0.72</v>
      </c>
      <c r="AM308">
        <v>2.11</v>
      </c>
      <c r="AN308">
        <v>0</v>
      </c>
      <c r="AO308">
        <v>11.01</v>
      </c>
      <c r="AP308">
        <v>0</v>
      </c>
      <c r="AQ308">
        <v>1.1100000000000001</v>
      </c>
      <c r="AR308">
        <v>0</v>
      </c>
      <c r="AS308">
        <v>0</v>
      </c>
      <c r="AT308">
        <v>81</v>
      </c>
      <c r="AU308">
        <v>72</v>
      </c>
      <c r="AV308">
        <v>1</v>
      </c>
      <c r="AW308">
        <v>1</v>
      </c>
      <c r="AZ308">
        <v>1</v>
      </c>
      <c r="BA308">
        <v>1</v>
      </c>
      <c r="BB308">
        <v>1</v>
      </c>
      <c r="BC308">
        <v>1</v>
      </c>
      <c r="BD308" t="s">
        <v>6</v>
      </c>
      <c r="BE308" t="s">
        <v>6</v>
      </c>
      <c r="BF308" t="s">
        <v>6</v>
      </c>
      <c r="BG308" t="s">
        <v>6</v>
      </c>
      <c r="BH308">
        <v>0</v>
      </c>
      <c r="BI308">
        <v>1</v>
      </c>
      <c r="BJ308" t="s">
        <v>132</v>
      </c>
      <c r="BM308">
        <v>9001</v>
      </c>
      <c r="BN308">
        <v>0</v>
      </c>
      <c r="BO308" t="s">
        <v>6</v>
      </c>
      <c r="BP308">
        <v>0</v>
      </c>
      <c r="BQ308">
        <v>2</v>
      </c>
      <c r="BR308">
        <v>0</v>
      </c>
      <c r="BS308">
        <v>1</v>
      </c>
      <c r="BT308">
        <v>1</v>
      </c>
      <c r="BU308">
        <v>1</v>
      </c>
      <c r="BV308">
        <v>1</v>
      </c>
      <c r="BW308">
        <v>1</v>
      </c>
      <c r="BX308">
        <v>1</v>
      </c>
      <c r="BY308" t="s">
        <v>6</v>
      </c>
      <c r="BZ308">
        <v>90</v>
      </c>
      <c r="CA308">
        <v>85</v>
      </c>
      <c r="CF308">
        <v>0</v>
      </c>
      <c r="CG308">
        <v>0</v>
      </c>
      <c r="CM308">
        <v>0</v>
      </c>
      <c r="CN308" t="s">
        <v>705</v>
      </c>
      <c r="CO308">
        <v>0</v>
      </c>
      <c r="CP308">
        <f t="shared" si="281"/>
        <v>170.99</v>
      </c>
      <c r="CQ308">
        <f t="shared" si="282"/>
        <v>0.72</v>
      </c>
      <c r="CR308">
        <f t="shared" si="283"/>
        <v>3.5606249999999999</v>
      </c>
      <c r="CS308">
        <f t="shared" si="284"/>
        <v>0</v>
      </c>
      <c r="CT308">
        <f t="shared" si="285"/>
        <v>17.093025000000001</v>
      </c>
      <c r="CU308">
        <f t="shared" si="286"/>
        <v>0</v>
      </c>
      <c r="CV308">
        <f t="shared" si="287"/>
        <v>1.7232750000000001</v>
      </c>
      <c r="CW308">
        <f t="shared" si="288"/>
        <v>0</v>
      </c>
      <c r="CX308">
        <f t="shared" si="289"/>
        <v>0</v>
      </c>
      <c r="CY308">
        <f t="shared" si="290"/>
        <v>110.7594</v>
      </c>
      <c r="CZ308">
        <f t="shared" si="291"/>
        <v>98.452800000000011</v>
      </c>
      <c r="DC308" t="s">
        <v>6</v>
      </c>
      <c r="DD308" t="s">
        <v>6</v>
      </c>
      <c r="DE308" t="s">
        <v>56</v>
      </c>
      <c r="DF308" t="s">
        <v>56</v>
      </c>
      <c r="DG308" t="s">
        <v>57</v>
      </c>
      <c r="DH308" t="s">
        <v>6</v>
      </c>
      <c r="DI308" t="s">
        <v>57</v>
      </c>
      <c r="DJ308" t="s">
        <v>56</v>
      </c>
      <c r="DK308" t="s">
        <v>6</v>
      </c>
      <c r="DL308" t="s">
        <v>6</v>
      </c>
      <c r="DM308" t="s">
        <v>6</v>
      </c>
      <c r="DN308">
        <v>0</v>
      </c>
      <c r="DO308">
        <v>0</v>
      </c>
      <c r="DP308">
        <v>1</v>
      </c>
      <c r="DQ308">
        <v>1</v>
      </c>
      <c r="DU308">
        <v>1013</v>
      </c>
      <c r="DV308" t="s">
        <v>131</v>
      </c>
      <c r="DW308" t="s">
        <v>131</v>
      </c>
      <c r="DX308">
        <v>1</v>
      </c>
      <c r="EE308">
        <v>27029022</v>
      </c>
      <c r="EF308">
        <v>2</v>
      </c>
      <c r="EG308" t="s">
        <v>16</v>
      </c>
      <c r="EH308">
        <v>0</v>
      </c>
      <c r="EI308" t="s">
        <v>6</v>
      </c>
      <c r="EJ308">
        <v>1</v>
      </c>
      <c r="EK308">
        <v>9001</v>
      </c>
      <c r="EL308" t="s">
        <v>66</v>
      </c>
      <c r="EM308" t="s">
        <v>67</v>
      </c>
      <c r="EO308" t="s">
        <v>60</v>
      </c>
      <c r="EQ308">
        <v>0</v>
      </c>
      <c r="ER308">
        <v>13.84</v>
      </c>
      <c r="ES308">
        <v>0.72</v>
      </c>
      <c r="ET308">
        <v>2.11</v>
      </c>
      <c r="EU308">
        <v>0</v>
      </c>
      <c r="EV308">
        <v>11.01</v>
      </c>
      <c r="EW308">
        <v>1.1100000000000001</v>
      </c>
      <c r="EX308">
        <v>0</v>
      </c>
      <c r="EY308">
        <v>0</v>
      </c>
      <c r="FQ308">
        <v>0</v>
      </c>
      <c r="FR308">
        <f t="shared" si="292"/>
        <v>0</v>
      </c>
      <c r="FS308">
        <v>0</v>
      </c>
      <c r="FT308" t="s">
        <v>49</v>
      </c>
      <c r="FU308" t="s">
        <v>50</v>
      </c>
      <c r="FX308">
        <v>81</v>
      </c>
      <c r="FY308">
        <v>72.25</v>
      </c>
      <c r="GA308" t="s">
        <v>6</v>
      </c>
      <c r="GD308">
        <v>0</v>
      </c>
      <c r="GF308">
        <v>-418508909</v>
      </c>
      <c r="GG308">
        <v>1</v>
      </c>
      <c r="GH308">
        <v>1</v>
      </c>
      <c r="GI308">
        <v>-2</v>
      </c>
      <c r="GJ308">
        <v>0</v>
      </c>
      <c r="GK308">
        <f>ROUND(R308*(S12)/100,2)</f>
        <v>0</v>
      </c>
      <c r="GL308">
        <f t="shared" si="293"/>
        <v>0</v>
      </c>
      <c r="GM308">
        <f t="shared" si="294"/>
        <v>380.2</v>
      </c>
      <c r="GN308">
        <f t="shared" si="295"/>
        <v>380.2</v>
      </c>
      <c r="GO308">
        <f t="shared" si="296"/>
        <v>0</v>
      </c>
      <c r="GP308">
        <f t="shared" si="297"/>
        <v>0</v>
      </c>
      <c r="GR308">
        <v>0</v>
      </c>
      <c r="GS308">
        <v>3</v>
      </c>
      <c r="GT308">
        <v>0</v>
      </c>
      <c r="GU308" t="s">
        <v>6</v>
      </c>
      <c r="GV308">
        <f t="shared" si="298"/>
        <v>0</v>
      </c>
      <c r="GW308">
        <v>1</v>
      </c>
      <c r="GX308">
        <f t="shared" si="299"/>
        <v>0</v>
      </c>
      <c r="HA308">
        <v>0</v>
      </c>
      <c r="HB308">
        <v>0</v>
      </c>
      <c r="IK308">
        <v>0</v>
      </c>
    </row>
    <row r="309" spans="1:255" x14ac:dyDescent="0.2">
      <c r="A309" s="2">
        <v>18</v>
      </c>
      <c r="B309" s="2">
        <v>1</v>
      </c>
      <c r="C309" s="2">
        <v>567</v>
      </c>
      <c r="D309" s="2"/>
      <c r="E309" s="2" t="s">
        <v>378</v>
      </c>
      <c r="F309" s="2" t="s">
        <v>134</v>
      </c>
      <c r="G309" s="2" t="s">
        <v>135</v>
      </c>
      <c r="H309" s="2" t="s">
        <v>136</v>
      </c>
      <c r="I309" s="2">
        <f>I307*J309</f>
        <v>8</v>
      </c>
      <c r="J309" s="2">
        <v>1</v>
      </c>
      <c r="K309" s="2"/>
      <c r="L309" s="2"/>
      <c r="M309" s="2"/>
      <c r="N309" s="2"/>
      <c r="O309" s="2">
        <f t="shared" si="267"/>
        <v>2969.6</v>
      </c>
      <c r="P309" s="2">
        <f t="shared" si="268"/>
        <v>2969.6</v>
      </c>
      <c r="Q309" s="2">
        <f t="shared" si="269"/>
        <v>0</v>
      </c>
      <c r="R309" s="2">
        <f t="shared" si="270"/>
        <v>0</v>
      </c>
      <c r="S309" s="2">
        <f t="shared" si="271"/>
        <v>0</v>
      </c>
      <c r="T309" s="2">
        <f t="shared" si="272"/>
        <v>0</v>
      </c>
      <c r="U309" s="2">
        <f t="shared" si="273"/>
        <v>0</v>
      </c>
      <c r="V309" s="2">
        <f t="shared" si="274"/>
        <v>0</v>
      </c>
      <c r="W309" s="2">
        <f t="shared" si="275"/>
        <v>0</v>
      </c>
      <c r="X309" s="2">
        <f t="shared" si="276"/>
        <v>0</v>
      </c>
      <c r="Y309" s="2">
        <f t="shared" si="277"/>
        <v>0</v>
      </c>
      <c r="Z309" s="2"/>
      <c r="AA309" s="2">
        <v>27703374</v>
      </c>
      <c r="AB309" s="2">
        <f t="shared" si="278"/>
        <v>371.2</v>
      </c>
      <c r="AC309" s="2">
        <f t="shared" si="259"/>
        <v>371.2</v>
      </c>
      <c r="AD309" s="2">
        <f>ROUND((((ET309)-(EU309))+AE309),6)</f>
        <v>0</v>
      </c>
      <c r="AE309" s="2">
        <f>ROUND((EU309),6)</f>
        <v>0</v>
      </c>
      <c r="AF309" s="2">
        <f>ROUND((EV309),6)</f>
        <v>0</v>
      </c>
      <c r="AG309" s="2">
        <f t="shared" si="279"/>
        <v>0</v>
      </c>
      <c r="AH309" s="2">
        <f>(EW309)</f>
        <v>0</v>
      </c>
      <c r="AI309" s="2">
        <f>(EX309)</f>
        <v>0</v>
      </c>
      <c r="AJ309" s="2">
        <f t="shared" si="280"/>
        <v>0</v>
      </c>
      <c r="AK309" s="2">
        <v>371.2</v>
      </c>
      <c r="AL309" s="2">
        <v>371.2</v>
      </c>
      <c r="AM309" s="2">
        <v>0</v>
      </c>
      <c r="AN309" s="2">
        <v>0</v>
      </c>
      <c r="AO309" s="2">
        <v>0</v>
      </c>
      <c r="AP309" s="2">
        <v>0</v>
      </c>
      <c r="AQ309" s="2">
        <v>0</v>
      </c>
      <c r="AR309" s="2">
        <v>0</v>
      </c>
      <c r="AS309" s="2">
        <v>0</v>
      </c>
      <c r="AT309" s="2">
        <v>81</v>
      </c>
      <c r="AU309" s="2">
        <v>72</v>
      </c>
      <c r="AV309" s="2">
        <v>1</v>
      </c>
      <c r="AW309" s="2">
        <v>1</v>
      </c>
      <c r="AX309" s="2"/>
      <c r="AY309" s="2"/>
      <c r="AZ309" s="2">
        <v>1</v>
      </c>
      <c r="BA309" s="2">
        <v>1</v>
      </c>
      <c r="BB309" s="2">
        <v>1</v>
      </c>
      <c r="BC309" s="2">
        <v>1</v>
      </c>
      <c r="BD309" s="2" t="s">
        <v>6</v>
      </c>
      <c r="BE309" s="2" t="s">
        <v>6</v>
      </c>
      <c r="BF309" s="2" t="s">
        <v>6</v>
      </c>
      <c r="BG309" s="2" t="s">
        <v>6</v>
      </c>
      <c r="BH309" s="2">
        <v>3</v>
      </c>
      <c r="BI309" s="2">
        <v>1</v>
      </c>
      <c r="BJ309" s="2" t="s">
        <v>137</v>
      </c>
      <c r="BK309" s="2"/>
      <c r="BL309" s="2"/>
      <c r="BM309" s="2">
        <v>9001</v>
      </c>
      <c r="BN309" s="2">
        <v>0</v>
      </c>
      <c r="BO309" s="2" t="s">
        <v>6</v>
      </c>
      <c r="BP309" s="2">
        <v>0</v>
      </c>
      <c r="BQ309" s="2">
        <v>2</v>
      </c>
      <c r="BR309" s="2">
        <v>0</v>
      </c>
      <c r="BS309" s="2">
        <v>1</v>
      </c>
      <c r="BT309" s="2">
        <v>1</v>
      </c>
      <c r="BU309" s="2">
        <v>1</v>
      </c>
      <c r="BV309" s="2">
        <v>1</v>
      </c>
      <c r="BW309" s="2">
        <v>1</v>
      </c>
      <c r="BX309" s="2">
        <v>1</v>
      </c>
      <c r="BY309" s="2" t="s">
        <v>6</v>
      </c>
      <c r="BZ309" s="2">
        <v>90</v>
      </c>
      <c r="CA309" s="2">
        <v>85</v>
      </c>
      <c r="CB309" s="2"/>
      <c r="CC309" s="2"/>
      <c r="CD309" s="2"/>
      <c r="CE309" s="2"/>
      <c r="CF309" s="2">
        <v>0</v>
      </c>
      <c r="CG309" s="2">
        <v>0</v>
      </c>
      <c r="CH309" s="2"/>
      <c r="CI309" s="2"/>
      <c r="CJ309" s="2"/>
      <c r="CK309" s="2"/>
      <c r="CL309" s="2"/>
      <c r="CM309" s="2">
        <v>0</v>
      </c>
      <c r="CN309" s="2" t="s">
        <v>6</v>
      </c>
      <c r="CO309" s="2">
        <v>0</v>
      </c>
      <c r="CP309" s="2">
        <f t="shared" si="281"/>
        <v>2969.6</v>
      </c>
      <c r="CQ309" s="2">
        <f t="shared" si="282"/>
        <v>371.2</v>
      </c>
      <c r="CR309" s="2">
        <f t="shared" si="283"/>
        <v>0</v>
      </c>
      <c r="CS309" s="2">
        <f t="shared" si="284"/>
        <v>0</v>
      </c>
      <c r="CT309" s="2">
        <f t="shared" si="285"/>
        <v>0</v>
      </c>
      <c r="CU309" s="2">
        <f t="shared" si="286"/>
        <v>0</v>
      </c>
      <c r="CV309" s="2">
        <f t="shared" si="287"/>
        <v>0</v>
      </c>
      <c r="CW309" s="2">
        <f t="shared" si="288"/>
        <v>0</v>
      </c>
      <c r="CX309" s="2">
        <f t="shared" si="289"/>
        <v>0</v>
      </c>
      <c r="CY309" s="2">
        <f t="shared" si="290"/>
        <v>0</v>
      </c>
      <c r="CZ309" s="2">
        <f t="shared" si="291"/>
        <v>0</v>
      </c>
      <c r="DA309" s="2"/>
      <c r="DB309" s="2"/>
      <c r="DC309" s="2" t="s">
        <v>6</v>
      </c>
      <c r="DD309" s="2" t="s">
        <v>6</v>
      </c>
      <c r="DE309" s="2" t="s">
        <v>6</v>
      </c>
      <c r="DF309" s="2" t="s">
        <v>6</v>
      </c>
      <c r="DG309" s="2" t="s">
        <v>6</v>
      </c>
      <c r="DH309" s="2" t="s">
        <v>6</v>
      </c>
      <c r="DI309" s="2" t="s">
        <v>6</v>
      </c>
      <c r="DJ309" s="2" t="s">
        <v>6</v>
      </c>
      <c r="DK309" s="2" t="s">
        <v>6</v>
      </c>
      <c r="DL309" s="2" t="s">
        <v>6</v>
      </c>
      <c r="DM309" s="2" t="s">
        <v>6</v>
      </c>
      <c r="DN309" s="2">
        <v>0</v>
      </c>
      <c r="DO309" s="2">
        <v>0</v>
      </c>
      <c r="DP309" s="2">
        <v>1</v>
      </c>
      <c r="DQ309" s="2">
        <v>1</v>
      </c>
      <c r="DR309" s="2"/>
      <c r="DS309" s="2"/>
      <c r="DT309" s="2"/>
      <c r="DU309" s="2">
        <v>1010</v>
      </c>
      <c r="DV309" s="2" t="s">
        <v>136</v>
      </c>
      <c r="DW309" s="2" t="s">
        <v>136</v>
      </c>
      <c r="DX309" s="2">
        <v>1</v>
      </c>
      <c r="DY309" s="2"/>
      <c r="DZ309" s="2"/>
      <c r="EA309" s="2"/>
      <c r="EB309" s="2"/>
      <c r="EC309" s="2"/>
      <c r="ED309" s="2"/>
      <c r="EE309" s="2">
        <v>27029022</v>
      </c>
      <c r="EF309" s="2">
        <v>2</v>
      </c>
      <c r="EG309" s="2" t="s">
        <v>16</v>
      </c>
      <c r="EH309" s="2">
        <v>0</v>
      </c>
      <c r="EI309" s="2" t="s">
        <v>6</v>
      </c>
      <c r="EJ309" s="2">
        <v>1</v>
      </c>
      <c r="EK309" s="2">
        <v>9001</v>
      </c>
      <c r="EL309" s="2" t="s">
        <v>66</v>
      </c>
      <c r="EM309" s="2" t="s">
        <v>67</v>
      </c>
      <c r="EN309" s="2"/>
      <c r="EO309" s="2" t="s">
        <v>6</v>
      </c>
      <c r="EP309" s="2"/>
      <c r="EQ309" s="2">
        <v>0</v>
      </c>
      <c r="ER309" s="2">
        <v>371.2</v>
      </c>
      <c r="ES309" s="2">
        <v>371.2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/>
      <c r="EZ309" s="2"/>
      <c r="FA309" s="2"/>
      <c r="FB309" s="2"/>
      <c r="FC309" s="2"/>
      <c r="FD309" s="2"/>
      <c r="FE309" s="2"/>
      <c r="FF309" s="2"/>
      <c r="FG309" s="2"/>
      <c r="FH309" s="2"/>
      <c r="FI309" s="2"/>
      <c r="FJ309" s="2"/>
      <c r="FK309" s="2"/>
      <c r="FL309" s="2"/>
      <c r="FM309" s="2"/>
      <c r="FN309" s="2"/>
      <c r="FO309" s="2"/>
      <c r="FP309" s="2"/>
      <c r="FQ309" s="2">
        <v>0</v>
      </c>
      <c r="FR309" s="2">
        <f t="shared" si="292"/>
        <v>0</v>
      </c>
      <c r="FS309" s="2">
        <v>0</v>
      </c>
      <c r="FT309" s="2" t="s">
        <v>49</v>
      </c>
      <c r="FU309" s="2" t="s">
        <v>50</v>
      </c>
      <c r="FV309" s="2"/>
      <c r="FW309" s="2"/>
      <c r="FX309" s="2">
        <v>81</v>
      </c>
      <c r="FY309" s="2">
        <v>72.25</v>
      </c>
      <c r="FZ309" s="2"/>
      <c r="GA309" s="2" t="s">
        <v>6</v>
      </c>
      <c r="GB309" s="2"/>
      <c r="GC309" s="2"/>
      <c r="GD309" s="2">
        <v>0</v>
      </c>
      <c r="GE309" s="2"/>
      <c r="GF309" s="2">
        <v>-1609859063</v>
      </c>
      <c r="GG309" s="2">
        <v>2</v>
      </c>
      <c r="GH309" s="2">
        <v>1</v>
      </c>
      <c r="GI309" s="2">
        <v>-2</v>
      </c>
      <c r="GJ309" s="2">
        <v>0</v>
      </c>
      <c r="GK309" s="2">
        <f>ROUND(R309*(R12)/100,2)</f>
        <v>0</v>
      </c>
      <c r="GL309" s="2">
        <f t="shared" si="293"/>
        <v>0</v>
      </c>
      <c r="GM309" s="2">
        <f t="shared" si="294"/>
        <v>2969.6</v>
      </c>
      <c r="GN309" s="2">
        <f t="shared" si="295"/>
        <v>2969.6</v>
      </c>
      <c r="GO309" s="2">
        <f t="shared" si="296"/>
        <v>0</v>
      </c>
      <c r="GP309" s="2">
        <f t="shared" si="297"/>
        <v>0</v>
      </c>
      <c r="GQ309" s="2"/>
      <c r="GR309" s="2">
        <v>0</v>
      </c>
      <c r="GS309" s="2">
        <v>3</v>
      </c>
      <c r="GT309" s="2">
        <v>0</v>
      </c>
      <c r="GU309" s="2" t="s">
        <v>6</v>
      </c>
      <c r="GV309" s="2">
        <f t="shared" si="298"/>
        <v>0</v>
      </c>
      <c r="GW309" s="2">
        <v>1</v>
      </c>
      <c r="GX309" s="2">
        <f t="shared" si="299"/>
        <v>0</v>
      </c>
      <c r="GY309" s="2"/>
      <c r="GZ309" s="2"/>
      <c r="HA309" s="2">
        <v>0</v>
      </c>
      <c r="HB309" s="2">
        <v>0</v>
      </c>
      <c r="HC309" s="2"/>
      <c r="HD309" s="2"/>
      <c r="HE309" s="2"/>
      <c r="HF309" s="2"/>
      <c r="HG309" s="2"/>
      <c r="HH309" s="2"/>
      <c r="HI309" s="2"/>
      <c r="HJ309" s="2"/>
      <c r="HK309" s="2"/>
      <c r="HL309" s="2"/>
      <c r="HM309" s="2"/>
      <c r="HN309" s="2"/>
      <c r="HO309" s="2"/>
      <c r="HP309" s="2"/>
      <c r="HQ309" s="2"/>
      <c r="HR309" s="2"/>
      <c r="HS309" s="2"/>
      <c r="HT309" s="2"/>
      <c r="HU309" s="2"/>
      <c r="HV309" s="2"/>
      <c r="HW309" s="2"/>
      <c r="HX309" s="2"/>
      <c r="HY309" s="2"/>
      <c r="HZ309" s="2"/>
      <c r="IA309" s="2"/>
      <c r="IB309" s="2"/>
      <c r="IC309" s="2"/>
      <c r="ID309" s="2"/>
      <c r="IE309" s="2"/>
      <c r="IF309" s="2"/>
      <c r="IG309" s="2"/>
      <c r="IH309" s="2"/>
      <c r="II309" s="2"/>
      <c r="IJ309" s="2"/>
      <c r="IK309" s="2">
        <v>0</v>
      </c>
      <c r="IL309" s="2"/>
      <c r="IM309" s="2"/>
      <c r="IN309" s="2"/>
      <c r="IO309" s="2"/>
      <c r="IP309" s="2"/>
      <c r="IQ309" s="2"/>
      <c r="IR309" s="2"/>
      <c r="IS309" s="2"/>
      <c r="IT309" s="2"/>
      <c r="IU309" s="2"/>
    </row>
    <row r="310" spans="1:255" x14ac:dyDescent="0.2">
      <c r="A310">
        <v>18</v>
      </c>
      <c r="B310">
        <v>1</v>
      </c>
      <c r="C310">
        <v>572</v>
      </c>
      <c r="E310" t="s">
        <v>378</v>
      </c>
      <c r="F310" t="s">
        <v>134</v>
      </c>
      <c r="G310" t="s">
        <v>135</v>
      </c>
      <c r="H310" t="s">
        <v>136</v>
      </c>
      <c r="I310">
        <f>I308*J310</f>
        <v>8</v>
      </c>
      <c r="J310">
        <v>1</v>
      </c>
      <c r="O310">
        <f t="shared" si="267"/>
        <v>2969.6</v>
      </c>
      <c r="P310">
        <f t="shared" si="268"/>
        <v>2969.6</v>
      </c>
      <c r="Q310">
        <f t="shared" si="269"/>
        <v>0</v>
      </c>
      <c r="R310">
        <f t="shared" si="270"/>
        <v>0</v>
      </c>
      <c r="S310">
        <f t="shared" si="271"/>
        <v>0</v>
      </c>
      <c r="T310">
        <f t="shared" si="272"/>
        <v>0</v>
      </c>
      <c r="U310">
        <f t="shared" si="273"/>
        <v>0</v>
      </c>
      <c r="V310">
        <f t="shared" si="274"/>
        <v>0</v>
      </c>
      <c r="W310">
        <f t="shared" si="275"/>
        <v>0</v>
      </c>
      <c r="X310">
        <f t="shared" si="276"/>
        <v>0</v>
      </c>
      <c r="Y310">
        <f t="shared" si="277"/>
        <v>0</v>
      </c>
      <c r="AA310">
        <v>27703388</v>
      </c>
      <c r="AB310">
        <f t="shared" si="278"/>
        <v>371.2</v>
      </c>
      <c r="AC310">
        <f t="shared" si="259"/>
        <v>371.2</v>
      </c>
      <c r="AD310">
        <f>ROUND((((ET310)-(EU310))+AE310),6)</f>
        <v>0</v>
      </c>
      <c r="AE310">
        <f>ROUND((EU310),6)</f>
        <v>0</v>
      </c>
      <c r="AF310">
        <f>ROUND((EV310),6)</f>
        <v>0</v>
      </c>
      <c r="AG310">
        <f t="shared" si="279"/>
        <v>0</v>
      </c>
      <c r="AH310">
        <f>(EW310)</f>
        <v>0</v>
      </c>
      <c r="AI310">
        <f>(EX310)</f>
        <v>0</v>
      </c>
      <c r="AJ310">
        <f t="shared" si="280"/>
        <v>0</v>
      </c>
      <c r="AK310">
        <v>371.2</v>
      </c>
      <c r="AL310">
        <v>371.2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81</v>
      </c>
      <c r="AU310">
        <v>72</v>
      </c>
      <c r="AV310">
        <v>1</v>
      </c>
      <c r="AW310">
        <v>1</v>
      </c>
      <c r="AZ310">
        <v>1</v>
      </c>
      <c r="BA310">
        <v>1</v>
      </c>
      <c r="BB310">
        <v>1</v>
      </c>
      <c r="BC310">
        <v>1</v>
      </c>
      <c r="BD310" t="s">
        <v>6</v>
      </c>
      <c r="BE310" t="s">
        <v>6</v>
      </c>
      <c r="BF310" t="s">
        <v>6</v>
      </c>
      <c r="BG310" t="s">
        <v>6</v>
      </c>
      <c r="BH310">
        <v>3</v>
      </c>
      <c r="BI310">
        <v>1</v>
      </c>
      <c r="BJ310" t="s">
        <v>137</v>
      </c>
      <c r="BM310">
        <v>9001</v>
      </c>
      <c r="BN310">
        <v>0</v>
      </c>
      <c r="BO310" t="s">
        <v>6</v>
      </c>
      <c r="BP310">
        <v>0</v>
      </c>
      <c r="BQ310">
        <v>2</v>
      </c>
      <c r="BR310">
        <v>0</v>
      </c>
      <c r="BS310">
        <v>1</v>
      </c>
      <c r="BT310">
        <v>1</v>
      </c>
      <c r="BU310">
        <v>1</v>
      </c>
      <c r="BV310">
        <v>1</v>
      </c>
      <c r="BW310">
        <v>1</v>
      </c>
      <c r="BX310">
        <v>1</v>
      </c>
      <c r="BY310" t="s">
        <v>6</v>
      </c>
      <c r="BZ310">
        <v>90</v>
      </c>
      <c r="CA310">
        <v>85</v>
      </c>
      <c r="CF310">
        <v>0</v>
      </c>
      <c r="CG310">
        <v>0</v>
      </c>
      <c r="CM310">
        <v>0</v>
      </c>
      <c r="CN310" t="s">
        <v>6</v>
      </c>
      <c r="CO310">
        <v>0</v>
      </c>
      <c r="CP310">
        <f t="shared" si="281"/>
        <v>2969.6</v>
      </c>
      <c r="CQ310">
        <f t="shared" si="282"/>
        <v>371.2</v>
      </c>
      <c r="CR310">
        <f t="shared" si="283"/>
        <v>0</v>
      </c>
      <c r="CS310">
        <f t="shared" si="284"/>
        <v>0</v>
      </c>
      <c r="CT310">
        <f t="shared" si="285"/>
        <v>0</v>
      </c>
      <c r="CU310">
        <f t="shared" si="286"/>
        <v>0</v>
      </c>
      <c r="CV310">
        <f t="shared" si="287"/>
        <v>0</v>
      </c>
      <c r="CW310">
        <f t="shared" si="288"/>
        <v>0</v>
      </c>
      <c r="CX310">
        <f t="shared" si="289"/>
        <v>0</v>
      </c>
      <c r="CY310">
        <f t="shared" si="290"/>
        <v>0</v>
      </c>
      <c r="CZ310">
        <f t="shared" si="291"/>
        <v>0</v>
      </c>
      <c r="DC310" t="s">
        <v>6</v>
      </c>
      <c r="DD310" t="s">
        <v>6</v>
      </c>
      <c r="DE310" t="s">
        <v>6</v>
      </c>
      <c r="DF310" t="s">
        <v>6</v>
      </c>
      <c r="DG310" t="s">
        <v>6</v>
      </c>
      <c r="DH310" t="s">
        <v>6</v>
      </c>
      <c r="DI310" t="s">
        <v>6</v>
      </c>
      <c r="DJ310" t="s">
        <v>6</v>
      </c>
      <c r="DK310" t="s">
        <v>6</v>
      </c>
      <c r="DL310" t="s">
        <v>6</v>
      </c>
      <c r="DM310" t="s">
        <v>6</v>
      </c>
      <c r="DN310">
        <v>0</v>
      </c>
      <c r="DO310">
        <v>0</v>
      </c>
      <c r="DP310">
        <v>1</v>
      </c>
      <c r="DQ310">
        <v>1</v>
      </c>
      <c r="DU310">
        <v>1010</v>
      </c>
      <c r="DV310" t="s">
        <v>136</v>
      </c>
      <c r="DW310" t="s">
        <v>136</v>
      </c>
      <c r="DX310">
        <v>1</v>
      </c>
      <c r="EE310">
        <v>27029022</v>
      </c>
      <c r="EF310">
        <v>2</v>
      </c>
      <c r="EG310" t="s">
        <v>16</v>
      </c>
      <c r="EH310">
        <v>0</v>
      </c>
      <c r="EI310" t="s">
        <v>6</v>
      </c>
      <c r="EJ310">
        <v>1</v>
      </c>
      <c r="EK310">
        <v>9001</v>
      </c>
      <c r="EL310" t="s">
        <v>66</v>
      </c>
      <c r="EM310" t="s">
        <v>67</v>
      </c>
      <c r="EO310" t="s">
        <v>6</v>
      </c>
      <c r="EQ310">
        <v>0</v>
      </c>
      <c r="ER310">
        <v>371.2</v>
      </c>
      <c r="ES310">
        <v>371.2</v>
      </c>
      <c r="ET310">
        <v>0</v>
      </c>
      <c r="EU310">
        <v>0</v>
      </c>
      <c r="EV310">
        <v>0</v>
      </c>
      <c r="EW310">
        <v>0</v>
      </c>
      <c r="EX310">
        <v>0</v>
      </c>
      <c r="FQ310">
        <v>0</v>
      </c>
      <c r="FR310">
        <f t="shared" si="292"/>
        <v>0</v>
      </c>
      <c r="FS310">
        <v>0</v>
      </c>
      <c r="FT310" t="s">
        <v>49</v>
      </c>
      <c r="FU310" t="s">
        <v>50</v>
      </c>
      <c r="FX310">
        <v>81</v>
      </c>
      <c r="FY310">
        <v>72.25</v>
      </c>
      <c r="GA310" t="s">
        <v>6</v>
      </c>
      <c r="GD310">
        <v>0</v>
      </c>
      <c r="GF310">
        <v>-1609859063</v>
      </c>
      <c r="GG310">
        <v>1</v>
      </c>
      <c r="GH310">
        <v>1</v>
      </c>
      <c r="GI310">
        <v>-2</v>
      </c>
      <c r="GJ310">
        <v>0</v>
      </c>
      <c r="GK310">
        <f>ROUND(R310*(S12)/100,2)</f>
        <v>0</v>
      </c>
      <c r="GL310">
        <f t="shared" si="293"/>
        <v>0</v>
      </c>
      <c r="GM310">
        <f t="shared" si="294"/>
        <v>2969.6</v>
      </c>
      <c r="GN310">
        <f t="shared" si="295"/>
        <v>2969.6</v>
      </c>
      <c r="GO310">
        <f t="shared" si="296"/>
        <v>0</v>
      </c>
      <c r="GP310">
        <f t="shared" si="297"/>
        <v>0</v>
      </c>
      <c r="GR310">
        <v>0</v>
      </c>
      <c r="GS310">
        <v>3</v>
      </c>
      <c r="GT310">
        <v>0</v>
      </c>
      <c r="GU310" t="s">
        <v>6</v>
      </c>
      <c r="GV310">
        <f t="shared" si="298"/>
        <v>0</v>
      </c>
      <c r="GW310">
        <v>1</v>
      </c>
      <c r="GX310">
        <f t="shared" si="299"/>
        <v>0</v>
      </c>
      <c r="HA310">
        <v>0</v>
      </c>
      <c r="HB310">
        <v>0</v>
      </c>
      <c r="IK310">
        <v>0</v>
      </c>
    </row>
    <row r="311" spans="1:255" x14ac:dyDescent="0.2">
      <c r="A311" s="2">
        <v>17</v>
      </c>
      <c r="B311" s="2">
        <v>1</v>
      </c>
      <c r="C311" s="2">
        <f>ROW(SmtRes!A582)</f>
        <v>582</v>
      </c>
      <c r="D311" s="2">
        <f>ROW(EtalonRes!A598)</f>
        <v>598</v>
      </c>
      <c r="E311" s="2" t="s">
        <v>379</v>
      </c>
      <c r="F311" s="2" t="s">
        <v>139</v>
      </c>
      <c r="G311" s="2" t="s">
        <v>140</v>
      </c>
      <c r="H311" s="2" t="s">
        <v>20</v>
      </c>
      <c r="I311" s="2">
        <f>ROUND(13.37/100,9)</f>
        <v>0.13370000000000001</v>
      </c>
      <c r="J311" s="2">
        <v>0</v>
      </c>
      <c r="K311" s="2"/>
      <c r="L311" s="2"/>
      <c r="M311" s="2"/>
      <c r="N311" s="2"/>
      <c r="O311" s="2">
        <f t="shared" si="267"/>
        <v>117.07</v>
      </c>
      <c r="P311" s="2">
        <f t="shared" si="268"/>
        <v>0.24</v>
      </c>
      <c r="Q311" s="2">
        <f t="shared" si="269"/>
        <v>3.66</v>
      </c>
      <c r="R311" s="2">
        <f t="shared" si="270"/>
        <v>2.23</v>
      </c>
      <c r="S311" s="2">
        <f t="shared" si="271"/>
        <v>113.17</v>
      </c>
      <c r="T311" s="2">
        <f t="shared" si="272"/>
        <v>0</v>
      </c>
      <c r="U311" s="2">
        <f t="shared" si="273"/>
        <v>13.376685</v>
      </c>
      <c r="V311" s="2">
        <f t="shared" si="274"/>
        <v>0.20603170000000001</v>
      </c>
      <c r="W311" s="2">
        <f t="shared" si="275"/>
        <v>0</v>
      </c>
      <c r="X311" s="2">
        <f t="shared" si="276"/>
        <v>91.17</v>
      </c>
      <c r="Y311" s="2">
        <f t="shared" si="277"/>
        <v>57.7</v>
      </c>
      <c r="Z311" s="2"/>
      <c r="AA311" s="2">
        <v>27703374</v>
      </c>
      <c r="AB311" s="2">
        <f t="shared" si="278"/>
        <v>875.62599999999998</v>
      </c>
      <c r="AC311" s="2">
        <f t="shared" si="259"/>
        <v>1.81</v>
      </c>
      <c r="AD311" s="2">
        <f>ROUND(((((ET311*1.15))-((EU311*1.15)))+AE311),6)</f>
        <v>27.393000000000001</v>
      </c>
      <c r="AE311" s="2">
        <f>ROUND(((EU311*1.15)),6)</f>
        <v>16.686499999999999</v>
      </c>
      <c r="AF311" s="2">
        <f>ROUND(((EV311*1.15)),6)</f>
        <v>846.423</v>
      </c>
      <c r="AG311" s="2">
        <f t="shared" si="279"/>
        <v>0</v>
      </c>
      <c r="AH311" s="2">
        <f>((EW311*1.15))</f>
        <v>100.05</v>
      </c>
      <c r="AI311" s="2">
        <f>((EX311*1.15))</f>
        <v>1.5409999999999999</v>
      </c>
      <c r="AJ311" s="2">
        <f t="shared" si="280"/>
        <v>0</v>
      </c>
      <c r="AK311" s="2">
        <v>761.65</v>
      </c>
      <c r="AL311" s="2">
        <v>1.81</v>
      </c>
      <c r="AM311" s="2">
        <v>23.82</v>
      </c>
      <c r="AN311" s="2">
        <v>14.51</v>
      </c>
      <c r="AO311" s="2">
        <v>736.02</v>
      </c>
      <c r="AP311" s="2">
        <v>0</v>
      </c>
      <c r="AQ311" s="2">
        <v>87</v>
      </c>
      <c r="AR311" s="2">
        <v>1.34</v>
      </c>
      <c r="AS311" s="2">
        <v>0</v>
      </c>
      <c r="AT311" s="2">
        <v>79</v>
      </c>
      <c r="AU311" s="2">
        <v>50</v>
      </c>
      <c r="AV311" s="2">
        <v>1</v>
      </c>
      <c r="AW311" s="2">
        <v>1</v>
      </c>
      <c r="AX311" s="2"/>
      <c r="AY311" s="2"/>
      <c r="AZ311" s="2">
        <v>1</v>
      </c>
      <c r="BA311" s="2">
        <v>1</v>
      </c>
      <c r="BB311" s="2">
        <v>1</v>
      </c>
      <c r="BC311" s="2">
        <v>1</v>
      </c>
      <c r="BD311" s="2" t="s">
        <v>6</v>
      </c>
      <c r="BE311" s="2" t="s">
        <v>6</v>
      </c>
      <c r="BF311" s="2" t="s">
        <v>6</v>
      </c>
      <c r="BG311" s="2" t="s">
        <v>6</v>
      </c>
      <c r="BH311" s="2">
        <v>0</v>
      </c>
      <c r="BI311" s="2">
        <v>1</v>
      </c>
      <c r="BJ311" s="2" t="s">
        <v>141</v>
      </c>
      <c r="BK311" s="2"/>
      <c r="BL311" s="2"/>
      <c r="BM311" s="2">
        <v>61001</v>
      </c>
      <c r="BN311" s="2">
        <v>0</v>
      </c>
      <c r="BO311" s="2" t="s">
        <v>6</v>
      </c>
      <c r="BP311" s="2">
        <v>0</v>
      </c>
      <c r="BQ311" s="2">
        <v>6</v>
      </c>
      <c r="BR311" s="2">
        <v>0</v>
      </c>
      <c r="BS311" s="2">
        <v>1</v>
      </c>
      <c r="BT311" s="2">
        <v>1</v>
      </c>
      <c r="BU311" s="2">
        <v>1</v>
      </c>
      <c r="BV311" s="2">
        <v>1</v>
      </c>
      <c r="BW311" s="2">
        <v>1</v>
      </c>
      <c r="BX311" s="2">
        <v>1</v>
      </c>
      <c r="BY311" s="2" t="s">
        <v>6</v>
      </c>
      <c r="BZ311" s="2">
        <v>79</v>
      </c>
      <c r="CA311" s="2">
        <v>50</v>
      </c>
      <c r="CB311" s="2"/>
      <c r="CC311" s="2"/>
      <c r="CD311" s="2"/>
      <c r="CE311" s="2"/>
      <c r="CF311" s="2">
        <v>0</v>
      </c>
      <c r="CG311" s="2">
        <v>0</v>
      </c>
      <c r="CH311" s="2"/>
      <c r="CI311" s="2"/>
      <c r="CJ311" s="2"/>
      <c r="CK311" s="2"/>
      <c r="CL311" s="2"/>
      <c r="CM311" s="2">
        <v>0</v>
      </c>
      <c r="CN311" s="2" t="s">
        <v>703</v>
      </c>
      <c r="CO311" s="2">
        <v>0</v>
      </c>
      <c r="CP311" s="2">
        <f t="shared" si="281"/>
        <v>117.07000000000001</v>
      </c>
      <c r="CQ311" s="2">
        <f t="shared" si="282"/>
        <v>1.81</v>
      </c>
      <c r="CR311" s="2">
        <f t="shared" si="283"/>
        <v>27.393000000000001</v>
      </c>
      <c r="CS311" s="2">
        <f t="shared" si="284"/>
        <v>16.686499999999999</v>
      </c>
      <c r="CT311" s="2">
        <f t="shared" si="285"/>
        <v>846.423</v>
      </c>
      <c r="CU311" s="2">
        <f t="shared" si="286"/>
        <v>0</v>
      </c>
      <c r="CV311" s="2">
        <f t="shared" si="287"/>
        <v>100.05</v>
      </c>
      <c r="CW311" s="2">
        <f t="shared" si="288"/>
        <v>1.5409999999999999</v>
      </c>
      <c r="CX311" s="2">
        <f t="shared" si="289"/>
        <v>0</v>
      </c>
      <c r="CY311" s="2">
        <f t="shared" si="290"/>
        <v>91.165999999999997</v>
      </c>
      <c r="CZ311" s="2">
        <f t="shared" si="291"/>
        <v>57.7</v>
      </c>
      <c r="DA311" s="2"/>
      <c r="DB311" s="2"/>
      <c r="DC311" s="2" t="s">
        <v>6</v>
      </c>
      <c r="DD311" s="2" t="s">
        <v>6</v>
      </c>
      <c r="DE311" s="2" t="s">
        <v>22</v>
      </c>
      <c r="DF311" s="2" t="s">
        <v>22</v>
      </c>
      <c r="DG311" s="2" t="s">
        <v>22</v>
      </c>
      <c r="DH311" s="2" t="s">
        <v>6</v>
      </c>
      <c r="DI311" s="2" t="s">
        <v>22</v>
      </c>
      <c r="DJ311" s="2" t="s">
        <v>22</v>
      </c>
      <c r="DK311" s="2" t="s">
        <v>6</v>
      </c>
      <c r="DL311" s="2" t="s">
        <v>6</v>
      </c>
      <c r="DM311" s="2" t="s">
        <v>6</v>
      </c>
      <c r="DN311" s="2">
        <v>0</v>
      </c>
      <c r="DO311" s="2">
        <v>0</v>
      </c>
      <c r="DP311" s="2">
        <v>1</v>
      </c>
      <c r="DQ311" s="2">
        <v>1</v>
      </c>
      <c r="DR311" s="2"/>
      <c r="DS311" s="2"/>
      <c r="DT311" s="2"/>
      <c r="DU311" s="2">
        <v>1005</v>
      </c>
      <c r="DV311" s="2" t="s">
        <v>20</v>
      </c>
      <c r="DW311" s="2" t="s">
        <v>20</v>
      </c>
      <c r="DX311" s="2">
        <v>100</v>
      </c>
      <c r="DY311" s="2"/>
      <c r="DZ311" s="2"/>
      <c r="EA311" s="2"/>
      <c r="EB311" s="2"/>
      <c r="EC311" s="2"/>
      <c r="ED311" s="2"/>
      <c r="EE311" s="2">
        <v>27029106</v>
      </c>
      <c r="EF311" s="2">
        <v>6</v>
      </c>
      <c r="EG311" s="2" t="s">
        <v>23</v>
      </c>
      <c r="EH311" s="2">
        <v>0</v>
      </c>
      <c r="EI311" s="2" t="s">
        <v>6</v>
      </c>
      <c r="EJ311" s="2">
        <v>1</v>
      </c>
      <c r="EK311" s="2">
        <v>61001</v>
      </c>
      <c r="EL311" s="2" t="s">
        <v>142</v>
      </c>
      <c r="EM311" s="2" t="s">
        <v>143</v>
      </c>
      <c r="EN311" s="2"/>
      <c r="EO311" s="2" t="s">
        <v>26</v>
      </c>
      <c r="EP311" s="2"/>
      <c r="EQ311" s="2">
        <v>0</v>
      </c>
      <c r="ER311" s="2">
        <v>761.65</v>
      </c>
      <c r="ES311" s="2">
        <v>1.81</v>
      </c>
      <c r="ET311" s="2">
        <v>23.82</v>
      </c>
      <c r="EU311" s="2">
        <v>14.51</v>
      </c>
      <c r="EV311" s="2">
        <v>736.02</v>
      </c>
      <c r="EW311" s="2">
        <v>87</v>
      </c>
      <c r="EX311" s="2">
        <v>1.34</v>
      </c>
      <c r="EY311" s="2">
        <v>0</v>
      </c>
      <c r="EZ311" s="2"/>
      <c r="FA311" s="2"/>
      <c r="FB311" s="2"/>
      <c r="FC311" s="2"/>
      <c r="FD311" s="2"/>
      <c r="FE311" s="2"/>
      <c r="FF311" s="2"/>
      <c r="FG311" s="2"/>
      <c r="FH311" s="2"/>
      <c r="FI311" s="2"/>
      <c r="FJ311" s="2"/>
      <c r="FK311" s="2"/>
      <c r="FL311" s="2"/>
      <c r="FM311" s="2"/>
      <c r="FN311" s="2"/>
      <c r="FO311" s="2"/>
      <c r="FP311" s="2"/>
      <c r="FQ311" s="2">
        <v>0</v>
      </c>
      <c r="FR311" s="2">
        <f t="shared" si="292"/>
        <v>0</v>
      </c>
      <c r="FS311" s="2">
        <v>0</v>
      </c>
      <c r="FT311" s="2"/>
      <c r="FU311" s="2"/>
      <c r="FV311" s="2"/>
      <c r="FW311" s="2"/>
      <c r="FX311" s="2">
        <v>79</v>
      </c>
      <c r="FY311" s="2">
        <v>50</v>
      </c>
      <c r="FZ311" s="2"/>
      <c r="GA311" s="2" t="s">
        <v>6</v>
      </c>
      <c r="GB311" s="2"/>
      <c r="GC311" s="2"/>
      <c r="GD311" s="2">
        <v>0</v>
      </c>
      <c r="GE311" s="2"/>
      <c r="GF311" s="2">
        <v>601302876</v>
      </c>
      <c r="GG311" s="2">
        <v>2</v>
      </c>
      <c r="GH311" s="2">
        <v>1</v>
      </c>
      <c r="GI311" s="2">
        <v>-2</v>
      </c>
      <c r="GJ311" s="2">
        <v>0</v>
      </c>
      <c r="GK311" s="2">
        <f>ROUND(R311*(R12)/100,2)</f>
        <v>0</v>
      </c>
      <c r="GL311" s="2">
        <f t="shared" si="293"/>
        <v>0</v>
      </c>
      <c r="GM311" s="2">
        <f t="shared" si="294"/>
        <v>265.94</v>
      </c>
      <c r="GN311" s="2">
        <f t="shared" si="295"/>
        <v>265.94</v>
      </c>
      <c r="GO311" s="2">
        <f t="shared" si="296"/>
        <v>0</v>
      </c>
      <c r="GP311" s="2">
        <f t="shared" si="297"/>
        <v>0</v>
      </c>
      <c r="GQ311" s="2"/>
      <c r="GR311" s="2">
        <v>0</v>
      </c>
      <c r="GS311" s="2">
        <v>3</v>
      </c>
      <c r="GT311" s="2">
        <v>0</v>
      </c>
      <c r="GU311" s="2" t="s">
        <v>6</v>
      </c>
      <c r="GV311" s="2">
        <f t="shared" si="298"/>
        <v>0</v>
      </c>
      <c r="GW311" s="2">
        <v>1</v>
      </c>
      <c r="GX311" s="2">
        <f t="shared" si="299"/>
        <v>0</v>
      </c>
      <c r="GY311" s="2"/>
      <c r="GZ311" s="2"/>
      <c r="HA311" s="2">
        <v>0</v>
      </c>
      <c r="HB311" s="2">
        <v>0</v>
      </c>
      <c r="HC311" s="2"/>
      <c r="HD311" s="2"/>
      <c r="HE311" s="2"/>
      <c r="HF311" s="2"/>
      <c r="HG311" s="2"/>
      <c r="HH311" s="2"/>
      <c r="HI311" s="2"/>
      <c r="HJ311" s="2"/>
      <c r="HK311" s="2"/>
      <c r="HL311" s="2"/>
      <c r="HM311" s="2"/>
      <c r="HN311" s="2"/>
      <c r="HO311" s="2"/>
      <c r="HP311" s="2"/>
      <c r="HQ311" s="2"/>
      <c r="HR311" s="2"/>
      <c r="HS311" s="2"/>
      <c r="HT311" s="2"/>
      <c r="HU311" s="2"/>
      <c r="HV311" s="2"/>
      <c r="HW311" s="2"/>
      <c r="HX311" s="2"/>
      <c r="HY311" s="2"/>
      <c r="HZ311" s="2"/>
      <c r="IA311" s="2"/>
      <c r="IB311" s="2"/>
      <c r="IC311" s="2"/>
      <c r="ID311" s="2"/>
      <c r="IE311" s="2"/>
      <c r="IF311" s="2"/>
      <c r="IG311" s="2"/>
      <c r="IH311" s="2"/>
      <c r="II311" s="2"/>
      <c r="IJ311" s="2"/>
      <c r="IK311" s="2">
        <v>0</v>
      </c>
      <c r="IL311" s="2"/>
      <c r="IM311" s="2"/>
      <c r="IN311" s="2"/>
      <c r="IO311" s="2"/>
      <c r="IP311" s="2"/>
      <c r="IQ311" s="2"/>
      <c r="IR311" s="2"/>
      <c r="IS311" s="2"/>
      <c r="IT311" s="2"/>
      <c r="IU311" s="2"/>
    </row>
    <row r="312" spans="1:255" x14ac:dyDescent="0.2">
      <c r="A312">
        <v>17</v>
      </c>
      <c r="B312">
        <v>1</v>
      </c>
      <c r="C312">
        <f>ROW(SmtRes!A590)</f>
        <v>590</v>
      </c>
      <c r="D312">
        <f>ROW(EtalonRes!A606)</f>
        <v>606</v>
      </c>
      <c r="E312" t="s">
        <v>379</v>
      </c>
      <c r="F312" t="s">
        <v>139</v>
      </c>
      <c r="G312" t="s">
        <v>140</v>
      </c>
      <c r="H312" t="s">
        <v>20</v>
      </c>
      <c r="I312">
        <f>ROUND(13.37/100,9)</f>
        <v>0.13370000000000001</v>
      </c>
      <c r="J312">
        <v>0</v>
      </c>
      <c r="O312">
        <f t="shared" si="267"/>
        <v>117.07</v>
      </c>
      <c r="P312">
        <f t="shared" si="268"/>
        <v>0.24</v>
      </c>
      <c r="Q312">
        <f t="shared" si="269"/>
        <v>3.66</v>
      </c>
      <c r="R312">
        <f t="shared" si="270"/>
        <v>2.23</v>
      </c>
      <c r="S312">
        <f t="shared" si="271"/>
        <v>113.17</v>
      </c>
      <c r="T312">
        <f t="shared" si="272"/>
        <v>0</v>
      </c>
      <c r="U312">
        <f t="shared" si="273"/>
        <v>13.376685</v>
      </c>
      <c r="V312">
        <f t="shared" si="274"/>
        <v>0.20603170000000001</v>
      </c>
      <c r="W312">
        <f t="shared" si="275"/>
        <v>0</v>
      </c>
      <c r="X312">
        <f t="shared" si="276"/>
        <v>91.17</v>
      </c>
      <c r="Y312">
        <f t="shared" si="277"/>
        <v>57.7</v>
      </c>
      <c r="AA312">
        <v>27703388</v>
      </c>
      <c r="AB312">
        <f t="shared" si="278"/>
        <v>875.62599999999998</v>
      </c>
      <c r="AC312">
        <f t="shared" si="259"/>
        <v>1.81</v>
      </c>
      <c r="AD312">
        <f>ROUND(((((ET312*1.15))-((EU312*1.15)))+AE312),6)</f>
        <v>27.393000000000001</v>
      </c>
      <c r="AE312">
        <f>ROUND(((EU312*1.15)),6)</f>
        <v>16.686499999999999</v>
      </c>
      <c r="AF312">
        <f>ROUND(((EV312*1.15)),6)</f>
        <v>846.423</v>
      </c>
      <c r="AG312">
        <f t="shared" si="279"/>
        <v>0</v>
      </c>
      <c r="AH312">
        <f>((EW312*1.15))</f>
        <v>100.05</v>
      </c>
      <c r="AI312">
        <f>((EX312*1.15))</f>
        <v>1.5409999999999999</v>
      </c>
      <c r="AJ312">
        <f t="shared" si="280"/>
        <v>0</v>
      </c>
      <c r="AK312">
        <v>761.65</v>
      </c>
      <c r="AL312">
        <v>1.81</v>
      </c>
      <c r="AM312">
        <v>23.82</v>
      </c>
      <c r="AN312">
        <v>14.51</v>
      </c>
      <c r="AO312">
        <v>736.02</v>
      </c>
      <c r="AP312">
        <v>0</v>
      </c>
      <c r="AQ312">
        <v>87</v>
      </c>
      <c r="AR312">
        <v>1.34</v>
      </c>
      <c r="AS312">
        <v>0</v>
      </c>
      <c r="AT312">
        <v>79</v>
      </c>
      <c r="AU312">
        <v>50</v>
      </c>
      <c r="AV312">
        <v>1</v>
      </c>
      <c r="AW312">
        <v>1</v>
      </c>
      <c r="AZ312">
        <v>1</v>
      </c>
      <c r="BA312">
        <v>1</v>
      </c>
      <c r="BB312">
        <v>1</v>
      </c>
      <c r="BC312">
        <v>1</v>
      </c>
      <c r="BD312" t="s">
        <v>6</v>
      </c>
      <c r="BE312" t="s">
        <v>6</v>
      </c>
      <c r="BF312" t="s">
        <v>6</v>
      </c>
      <c r="BG312" t="s">
        <v>6</v>
      </c>
      <c r="BH312">
        <v>0</v>
      </c>
      <c r="BI312">
        <v>1</v>
      </c>
      <c r="BJ312" t="s">
        <v>141</v>
      </c>
      <c r="BM312">
        <v>61001</v>
      </c>
      <c r="BN312">
        <v>0</v>
      </c>
      <c r="BO312" t="s">
        <v>6</v>
      </c>
      <c r="BP312">
        <v>0</v>
      </c>
      <c r="BQ312">
        <v>6</v>
      </c>
      <c r="BR312">
        <v>0</v>
      </c>
      <c r="BS312">
        <v>1</v>
      </c>
      <c r="BT312">
        <v>1</v>
      </c>
      <c r="BU312">
        <v>1</v>
      </c>
      <c r="BV312">
        <v>1</v>
      </c>
      <c r="BW312">
        <v>1</v>
      </c>
      <c r="BX312">
        <v>1</v>
      </c>
      <c r="BY312" t="s">
        <v>6</v>
      </c>
      <c r="BZ312">
        <v>79</v>
      </c>
      <c r="CA312">
        <v>50</v>
      </c>
      <c r="CF312">
        <v>0</v>
      </c>
      <c r="CG312">
        <v>0</v>
      </c>
      <c r="CM312">
        <v>0</v>
      </c>
      <c r="CN312" t="s">
        <v>703</v>
      </c>
      <c r="CO312">
        <v>0</v>
      </c>
      <c r="CP312">
        <f t="shared" si="281"/>
        <v>117.07000000000001</v>
      </c>
      <c r="CQ312">
        <f t="shared" si="282"/>
        <v>1.81</v>
      </c>
      <c r="CR312">
        <f t="shared" si="283"/>
        <v>27.393000000000001</v>
      </c>
      <c r="CS312">
        <f t="shared" si="284"/>
        <v>16.686499999999999</v>
      </c>
      <c r="CT312">
        <f t="shared" si="285"/>
        <v>846.423</v>
      </c>
      <c r="CU312">
        <f t="shared" si="286"/>
        <v>0</v>
      </c>
      <c r="CV312">
        <f t="shared" si="287"/>
        <v>100.05</v>
      </c>
      <c r="CW312">
        <f t="shared" si="288"/>
        <v>1.5409999999999999</v>
      </c>
      <c r="CX312">
        <f t="shared" si="289"/>
        <v>0</v>
      </c>
      <c r="CY312">
        <f t="shared" si="290"/>
        <v>91.165999999999997</v>
      </c>
      <c r="CZ312">
        <f t="shared" si="291"/>
        <v>57.7</v>
      </c>
      <c r="DC312" t="s">
        <v>6</v>
      </c>
      <c r="DD312" t="s">
        <v>6</v>
      </c>
      <c r="DE312" t="s">
        <v>22</v>
      </c>
      <c r="DF312" t="s">
        <v>22</v>
      </c>
      <c r="DG312" t="s">
        <v>22</v>
      </c>
      <c r="DH312" t="s">
        <v>6</v>
      </c>
      <c r="DI312" t="s">
        <v>22</v>
      </c>
      <c r="DJ312" t="s">
        <v>22</v>
      </c>
      <c r="DK312" t="s">
        <v>6</v>
      </c>
      <c r="DL312" t="s">
        <v>6</v>
      </c>
      <c r="DM312" t="s">
        <v>6</v>
      </c>
      <c r="DN312">
        <v>0</v>
      </c>
      <c r="DO312">
        <v>0</v>
      </c>
      <c r="DP312">
        <v>1</v>
      </c>
      <c r="DQ312">
        <v>1</v>
      </c>
      <c r="DU312">
        <v>1005</v>
      </c>
      <c r="DV312" t="s">
        <v>20</v>
      </c>
      <c r="DW312" t="s">
        <v>20</v>
      </c>
      <c r="DX312">
        <v>100</v>
      </c>
      <c r="EE312">
        <v>27029106</v>
      </c>
      <c r="EF312">
        <v>6</v>
      </c>
      <c r="EG312" t="s">
        <v>23</v>
      </c>
      <c r="EH312">
        <v>0</v>
      </c>
      <c r="EI312" t="s">
        <v>6</v>
      </c>
      <c r="EJ312">
        <v>1</v>
      </c>
      <c r="EK312">
        <v>61001</v>
      </c>
      <c r="EL312" t="s">
        <v>142</v>
      </c>
      <c r="EM312" t="s">
        <v>143</v>
      </c>
      <c r="EO312" t="s">
        <v>26</v>
      </c>
      <c r="EQ312">
        <v>0</v>
      </c>
      <c r="ER312">
        <v>761.65</v>
      </c>
      <c r="ES312">
        <v>1.81</v>
      </c>
      <c r="ET312">
        <v>23.82</v>
      </c>
      <c r="EU312">
        <v>14.51</v>
      </c>
      <c r="EV312">
        <v>736.02</v>
      </c>
      <c r="EW312">
        <v>87</v>
      </c>
      <c r="EX312">
        <v>1.34</v>
      </c>
      <c r="EY312">
        <v>0</v>
      </c>
      <c r="FQ312">
        <v>0</v>
      </c>
      <c r="FR312">
        <f t="shared" si="292"/>
        <v>0</v>
      </c>
      <c r="FS312">
        <v>0</v>
      </c>
      <c r="FX312">
        <v>79</v>
      </c>
      <c r="FY312">
        <v>50</v>
      </c>
      <c r="GA312" t="s">
        <v>6</v>
      </c>
      <c r="GD312">
        <v>0</v>
      </c>
      <c r="GF312">
        <v>601302876</v>
      </c>
      <c r="GG312">
        <v>1</v>
      </c>
      <c r="GH312">
        <v>1</v>
      </c>
      <c r="GI312">
        <v>-2</v>
      </c>
      <c r="GJ312">
        <v>0</v>
      </c>
      <c r="GK312">
        <f>ROUND(R312*(S12)/100,2)</f>
        <v>0</v>
      </c>
      <c r="GL312">
        <f t="shared" si="293"/>
        <v>0</v>
      </c>
      <c r="GM312">
        <f t="shared" si="294"/>
        <v>265.94</v>
      </c>
      <c r="GN312">
        <f t="shared" si="295"/>
        <v>265.94</v>
      </c>
      <c r="GO312">
        <f t="shared" si="296"/>
        <v>0</v>
      </c>
      <c r="GP312">
        <f t="shared" si="297"/>
        <v>0</v>
      </c>
      <c r="GR312">
        <v>0</v>
      </c>
      <c r="GS312">
        <v>3</v>
      </c>
      <c r="GT312">
        <v>0</v>
      </c>
      <c r="GU312" t="s">
        <v>6</v>
      </c>
      <c r="GV312">
        <f t="shared" si="298"/>
        <v>0</v>
      </c>
      <c r="GW312">
        <v>1</v>
      </c>
      <c r="GX312">
        <f t="shared" si="299"/>
        <v>0</v>
      </c>
      <c r="HA312">
        <v>0</v>
      </c>
      <c r="HB312">
        <v>0</v>
      </c>
      <c r="IK312">
        <v>0</v>
      </c>
    </row>
    <row r="313" spans="1:255" x14ac:dyDescent="0.2">
      <c r="A313" s="2">
        <v>18</v>
      </c>
      <c r="B313" s="2">
        <v>1</v>
      </c>
      <c r="C313" s="2">
        <v>581</v>
      </c>
      <c r="D313" s="2"/>
      <c r="E313" s="2" t="s">
        <v>380</v>
      </c>
      <c r="F313" s="2" t="s">
        <v>145</v>
      </c>
      <c r="G313" s="2" t="s">
        <v>146</v>
      </c>
      <c r="H313" s="2" t="s">
        <v>147</v>
      </c>
      <c r="I313" s="2">
        <f>I311*J313</f>
        <v>165.11949999999999</v>
      </c>
      <c r="J313" s="2">
        <v>1234.9999999999998</v>
      </c>
      <c r="K313" s="2"/>
      <c r="L313" s="2"/>
      <c r="M313" s="2"/>
      <c r="N313" s="2"/>
      <c r="O313" s="2">
        <f t="shared" si="267"/>
        <v>341.8</v>
      </c>
      <c r="P313" s="2">
        <f t="shared" si="268"/>
        <v>341.8</v>
      </c>
      <c r="Q313" s="2">
        <f t="shared" si="269"/>
        <v>0</v>
      </c>
      <c r="R313" s="2">
        <f t="shared" si="270"/>
        <v>0</v>
      </c>
      <c r="S313" s="2">
        <f t="shared" si="271"/>
        <v>0</v>
      </c>
      <c r="T313" s="2">
        <f t="shared" si="272"/>
        <v>0</v>
      </c>
      <c r="U313" s="2">
        <f t="shared" si="273"/>
        <v>0</v>
      </c>
      <c r="V313" s="2">
        <f t="shared" si="274"/>
        <v>0</v>
      </c>
      <c r="W313" s="2">
        <f t="shared" si="275"/>
        <v>0</v>
      </c>
      <c r="X313" s="2">
        <f t="shared" si="276"/>
        <v>0</v>
      </c>
      <c r="Y313" s="2">
        <f t="shared" si="277"/>
        <v>0</v>
      </c>
      <c r="Z313" s="2"/>
      <c r="AA313" s="2">
        <v>27703374</v>
      </c>
      <c r="AB313" s="2">
        <f t="shared" si="278"/>
        <v>2.0699999999999998</v>
      </c>
      <c r="AC313" s="2">
        <f t="shared" si="259"/>
        <v>2.0699999999999998</v>
      </c>
      <c r="AD313" s="2">
        <f>ROUND((((ET313)-(EU313))+AE313),6)</f>
        <v>0</v>
      </c>
      <c r="AE313" s="2">
        <f t="shared" ref="AE313:AF316" si="300">ROUND((EU313),6)</f>
        <v>0</v>
      </c>
      <c r="AF313" s="2">
        <f t="shared" si="300"/>
        <v>0</v>
      </c>
      <c r="AG313" s="2">
        <f t="shared" si="279"/>
        <v>0</v>
      </c>
      <c r="AH313" s="2">
        <f t="shared" ref="AH313:AI316" si="301">(EW313)</f>
        <v>0</v>
      </c>
      <c r="AI313" s="2">
        <f t="shared" si="301"/>
        <v>0</v>
      </c>
      <c r="AJ313" s="2">
        <f t="shared" si="280"/>
        <v>0</v>
      </c>
      <c r="AK313" s="2">
        <v>2.0699999999999998</v>
      </c>
      <c r="AL313" s="2">
        <v>2.0699999999999998</v>
      </c>
      <c r="AM313" s="2">
        <v>0</v>
      </c>
      <c r="AN313" s="2">
        <v>0</v>
      </c>
      <c r="AO313" s="2">
        <v>0</v>
      </c>
      <c r="AP313" s="2">
        <v>0</v>
      </c>
      <c r="AQ313" s="2">
        <v>0</v>
      </c>
      <c r="AR313" s="2">
        <v>0</v>
      </c>
      <c r="AS313" s="2">
        <v>0</v>
      </c>
      <c r="AT313" s="2">
        <v>79</v>
      </c>
      <c r="AU313" s="2">
        <v>50</v>
      </c>
      <c r="AV313" s="2">
        <v>1</v>
      </c>
      <c r="AW313" s="2">
        <v>1</v>
      </c>
      <c r="AX313" s="2"/>
      <c r="AY313" s="2"/>
      <c r="AZ313" s="2">
        <v>1</v>
      </c>
      <c r="BA313" s="2">
        <v>1</v>
      </c>
      <c r="BB313" s="2">
        <v>1</v>
      </c>
      <c r="BC313" s="2">
        <v>1</v>
      </c>
      <c r="BD313" s="2" t="s">
        <v>6</v>
      </c>
      <c r="BE313" s="2" t="s">
        <v>6</v>
      </c>
      <c r="BF313" s="2" t="s">
        <v>6</v>
      </c>
      <c r="BG313" s="2" t="s">
        <v>6</v>
      </c>
      <c r="BH313" s="2">
        <v>3</v>
      </c>
      <c r="BI313" s="2">
        <v>1</v>
      </c>
      <c r="BJ313" s="2" t="s">
        <v>148</v>
      </c>
      <c r="BK313" s="2"/>
      <c r="BL313" s="2"/>
      <c r="BM313" s="2">
        <v>61001</v>
      </c>
      <c r="BN313" s="2">
        <v>0</v>
      </c>
      <c r="BO313" s="2" t="s">
        <v>6</v>
      </c>
      <c r="BP313" s="2">
        <v>0</v>
      </c>
      <c r="BQ313" s="2">
        <v>6</v>
      </c>
      <c r="BR313" s="2">
        <v>0</v>
      </c>
      <c r="BS313" s="2">
        <v>1</v>
      </c>
      <c r="BT313" s="2">
        <v>1</v>
      </c>
      <c r="BU313" s="2">
        <v>1</v>
      </c>
      <c r="BV313" s="2">
        <v>1</v>
      </c>
      <c r="BW313" s="2">
        <v>1</v>
      </c>
      <c r="BX313" s="2">
        <v>1</v>
      </c>
      <c r="BY313" s="2" t="s">
        <v>6</v>
      </c>
      <c r="BZ313" s="2">
        <v>79</v>
      </c>
      <c r="CA313" s="2">
        <v>50</v>
      </c>
      <c r="CB313" s="2"/>
      <c r="CC313" s="2"/>
      <c r="CD313" s="2"/>
      <c r="CE313" s="2"/>
      <c r="CF313" s="2">
        <v>0</v>
      </c>
      <c r="CG313" s="2">
        <v>0</v>
      </c>
      <c r="CH313" s="2"/>
      <c r="CI313" s="2"/>
      <c r="CJ313" s="2"/>
      <c r="CK313" s="2"/>
      <c r="CL313" s="2"/>
      <c r="CM313" s="2">
        <v>0</v>
      </c>
      <c r="CN313" s="2" t="s">
        <v>6</v>
      </c>
      <c r="CO313" s="2">
        <v>0</v>
      </c>
      <c r="CP313" s="2">
        <f t="shared" si="281"/>
        <v>341.8</v>
      </c>
      <c r="CQ313" s="2">
        <f t="shared" si="282"/>
        <v>2.0699999999999998</v>
      </c>
      <c r="CR313" s="2">
        <f t="shared" si="283"/>
        <v>0</v>
      </c>
      <c r="CS313" s="2">
        <f t="shared" si="284"/>
        <v>0</v>
      </c>
      <c r="CT313" s="2">
        <f t="shared" si="285"/>
        <v>0</v>
      </c>
      <c r="CU313" s="2">
        <f t="shared" si="286"/>
        <v>0</v>
      </c>
      <c r="CV313" s="2">
        <f t="shared" si="287"/>
        <v>0</v>
      </c>
      <c r="CW313" s="2">
        <f t="shared" si="288"/>
        <v>0</v>
      </c>
      <c r="CX313" s="2">
        <f t="shared" si="289"/>
        <v>0</v>
      </c>
      <c r="CY313" s="2">
        <f t="shared" si="290"/>
        <v>0</v>
      </c>
      <c r="CZ313" s="2">
        <f t="shared" si="291"/>
        <v>0</v>
      </c>
      <c r="DA313" s="2"/>
      <c r="DB313" s="2"/>
      <c r="DC313" s="2" t="s">
        <v>6</v>
      </c>
      <c r="DD313" s="2" t="s">
        <v>6</v>
      </c>
      <c r="DE313" s="2" t="s">
        <v>6</v>
      </c>
      <c r="DF313" s="2" t="s">
        <v>6</v>
      </c>
      <c r="DG313" s="2" t="s">
        <v>6</v>
      </c>
      <c r="DH313" s="2" t="s">
        <v>6</v>
      </c>
      <c r="DI313" s="2" t="s">
        <v>6</v>
      </c>
      <c r="DJ313" s="2" t="s">
        <v>6</v>
      </c>
      <c r="DK313" s="2" t="s">
        <v>6</v>
      </c>
      <c r="DL313" s="2" t="s">
        <v>6</v>
      </c>
      <c r="DM313" s="2" t="s">
        <v>6</v>
      </c>
      <c r="DN313" s="2">
        <v>0</v>
      </c>
      <c r="DO313" s="2">
        <v>0</v>
      </c>
      <c r="DP313" s="2">
        <v>1</v>
      </c>
      <c r="DQ313" s="2">
        <v>1</v>
      </c>
      <c r="DR313" s="2"/>
      <c r="DS313" s="2"/>
      <c r="DT313" s="2"/>
      <c r="DU313" s="2">
        <v>1009</v>
      </c>
      <c r="DV313" s="2" t="s">
        <v>147</v>
      </c>
      <c r="DW313" s="2" t="s">
        <v>147</v>
      </c>
      <c r="DX313" s="2">
        <v>1</v>
      </c>
      <c r="DY313" s="2"/>
      <c r="DZ313" s="2"/>
      <c r="EA313" s="2"/>
      <c r="EB313" s="2"/>
      <c r="EC313" s="2"/>
      <c r="ED313" s="2"/>
      <c r="EE313" s="2">
        <v>27029106</v>
      </c>
      <c r="EF313" s="2">
        <v>6</v>
      </c>
      <c r="EG313" s="2" t="s">
        <v>23</v>
      </c>
      <c r="EH313" s="2">
        <v>0</v>
      </c>
      <c r="EI313" s="2" t="s">
        <v>6</v>
      </c>
      <c r="EJ313" s="2">
        <v>1</v>
      </c>
      <c r="EK313" s="2">
        <v>61001</v>
      </c>
      <c r="EL313" s="2" t="s">
        <v>142</v>
      </c>
      <c r="EM313" s="2" t="s">
        <v>143</v>
      </c>
      <c r="EN313" s="2"/>
      <c r="EO313" s="2" t="s">
        <v>6</v>
      </c>
      <c r="EP313" s="2"/>
      <c r="EQ313" s="2">
        <v>0</v>
      </c>
      <c r="ER313" s="2">
        <v>2.0699999999999998</v>
      </c>
      <c r="ES313" s="2">
        <v>2.0699999999999998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/>
      <c r="EZ313" s="2"/>
      <c r="FA313" s="2"/>
      <c r="FB313" s="2"/>
      <c r="FC313" s="2"/>
      <c r="FD313" s="2"/>
      <c r="FE313" s="2"/>
      <c r="FF313" s="2"/>
      <c r="FG313" s="2"/>
      <c r="FH313" s="2"/>
      <c r="FI313" s="2"/>
      <c r="FJ313" s="2"/>
      <c r="FK313" s="2"/>
      <c r="FL313" s="2"/>
      <c r="FM313" s="2"/>
      <c r="FN313" s="2"/>
      <c r="FO313" s="2"/>
      <c r="FP313" s="2"/>
      <c r="FQ313" s="2">
        <v>0</v>
      </c>
      <c r="FR313" s="2">
        <f t="shared" si="292"/>
        <v>0</v>
      </c>
      <c r="FS313" s="2">
        <v>0</v>
      </c>
      <c r="FT313" s="2"/>
      <c r="FU313" s="2"/>
      <c r="FV313" s="2"/>
      <c r="FW313" s="2"/>
      <c r="FX313" s="2">
        <v>79</v>
      </c>
      <c r="FY313" s="2">
        <v>50</v>
      </c>
      <c r="FZ313" s="2"/>
      <c r="GA313" s="2" t="s">
        <v>6</v>
      </c>
      <c r="GB313" s="2"/>
      <c r="GC313" s="2"/>
      <c r="GD313" s="2">
        <v>0</v>
      </c>
      <c r="GE313" s="2"/>
      <c r="GF313" s="2">
        <v>-119095564</v>
      </c>
      <c r="GG313" s="2">
        <v>2</v>
      </c>
      <c r="GH313" s="2">
        <v>1</v>
      </c>
      <c r="GI313" s="2">
        <v>-2</v>
      </c>
      <c r="GJ313" s="2">
        <v>0</v>
      </c>
      <c r="GK313" s="2">
        <f>ROUND(R313*(R12)/100,2)</f>
        <v>0</v>
      </c>
      <c r="GL313" s="2">
        <f t="shared" si="293"/>
        <v>0</v>
      </c>
      <c r="GM313" s="2">
        <f t="shared" si="294"/>
        <v>341.8</v>
      </c>
      <c r="GN313" s="2">
        <f t="shared" si="295"/>
        <v>341.8</v>
      </c>
      <c r="GO313" s="2">
        <f t="shared" si="296"/>
        <v>0</v>
      </c>
      <c r="GP313" s="2">
        <f t="shared" si="297"/>
        <v>0</v>
      </c>
      <c r="GQ313" s="2"/>
      <c r="GR313" s="2">
        <v>0</v>
      </c>
      <c r="GS313" s="2">
        <v>3</v>
      </c>
      <c r="GT313" s="2">
        <v>0</v>
      </c>
      <c r="GU313" s="2" t="s">
        <v>6</v>
      </c>
      <c r="GV313" s="2">
        <f t="shared" si="298"/>
        <v>0</v>
      </c>
      <c r="GW313" s="2">
        <v>1</v>
      </c>
      <c r="GX313" s="2">
        <f t="shared" si="299"/>
        <v>0</v>
      </c>
      <c r="GY313" s="2"/>
      <c r="GZ313" s="2"/>
      <c r="HA313" s="2">
        <v>0</v>
      </c>
      <c r="HB313" s="2">
        <v>0</v>
      </c>
      <c r="HC313" s="2"/>
      <c r="HD313" s="2"/>
      <c r="HE313" s="2"/>
      <c r="HF313" s="2"/>
      <c r="HG313" s="2"/>
      <c r="HH313" s="2"/>
      <c r="HI313" s="2"/>
      <c r="HJ313" s="2"/>
      <c r="HK313" s="2"/>
      <c r="HL313" s="2"/>
      <c r="HM313" s="2"/>
      <c r="HN313" s="2"/>
      <c r="HO313" s="2"/>
      <c r="HP313" s="2"/>
      <c r="HQ313" s="2"/>
      <c r="HR313" s="2"/>
      <c r="HS313" s="2"/>
      <c r="HT313" s="2"/>
      <c r="HU313" s="2"/>
      <c r="HV313" s="2"/>
      <c r="HW313" s="2"/>
      <c r="HX313" s="2"/>
      <c r="HY313" s="2"/>
      <c r="HZ313" s="2"/>
      <c r="IA313" s="2"/>
      <c r="IB313" s="2"/>
      <c r="IC313" s="2"/>
      <c r="ID313" s="2"/>
      <c r="IE313" s="2"/>
      <c r="IF313" s="2"/>
      <c r="IG313" s="2"/>
      <c r="IH313" s="2"/>
      <c r="II313" s="2"/>
      <c r="IJ313" s="2"/>
      <c r="IK313" s="2">
        <v>0</v>
      </c>
      <c r="IL313" s="2"/>
      <c r="IM313" s="2"/>
      <c r="IN313" s="2"/>
      <c r="IO313" s="2"/>
      <c r="IP313" s="2"/>
      <c r="IQ313" s="2"/>
      <c r="IR313" s="2"/>
      <c r="IS313" s="2"/>
      <c r="IT313" s="2"/>
      <c r="IU313" s="2"/>
    </row>
    <row r="314" spans="1:255" x14ac:dyDescent="0.2">
      <c r="A314">
        <v>18</v>
      </c>
      <c r="B314">
        <v>1</v>
      </c>
      <c r="C314">
        <v>589</v>
      </c>
      <c r="E314" t="s">
        <v>380</v>
      </c>
      <c r="F314" t="s">
        <v>145</v>
      </c>
      <c r="G314" t="s">
        <v>146</v>
      </c>
      <c r="H314" t="s">
        <v>147</v>
      </c>
      <c r="I314">
        <f>I312*J314</f>
        <v>165.11949999999999</v>
      </c>
      <c r="J314">
        <v>1234.9999999999998</v>
      </c>
      <c r="O314">
        <f t="shared" si="267"/>
        <v>341.8</v>
      </c>
      <c r="P314">
        <f t="shared" si="268"/>
        <v>341.8</v>
      </c>
      <c r="Q314">
        <f t="shared" si="269"/>
        <v>0</v>
      </c>
      <c r="R314">
        <f t="shared" si="270"/>
        <v>0</v>
      </c>
      <c r="S314">
        <f t="shared" si="271"/>
        <v>0</v>
      </c>
      <c r="T314">
        <f t="shared" si="272"/>
        <v>0</v>
      </c>
      <c r="U314">
        <f t="shared" si="273"/>
        <v>0</v>
      </c>
      <c r="V314">
        <f t="shared" si="274"/>
        <v>0</v>
      </c>
      <c r="W314">
        <f t="shared" si="275"/>
        <v>0</v>
      </c>
      <c r="X314">
        <f t="shared" si="276"/>
        <v>0</v>
      </c>
      <c r="Y314">
        <f t="shared" si="277"/>
        <v>0</v>
      </c>
      <c r="AA314">
        <v>27703388</v>
      </c>
      <c r="AB314">
        <f t="shared" si="278"/>
        <v>2.0699999999999998</v>
      </c>
      <c r="AC314">
        <f t="shared" si="259"/>
        <v>2.0699999999999998</v>
      </c>
      <c r="AD314">
        <f>ROUND((((ET314)-(EU314))+AE314),6)</f>
        <v>0</v>
      </c>
      <c r="AE314">
        <f t="shared" si="300"/>
        <v>0</v>
      </c>
      <c r="AF314">
        <f t="shared" si="300"/>
        <v>0</v>
      </c>
      <c r="AG314">
        <f t="shared" si="279"/>
        <v>0</v>
      </c>
      <c r="AH314">
        <f t="shared" si="301"/>
        <v>0</v>
      </c>
      <c r="AI314">
        <f t="shared" si="301"/>
        <v>0</v>
      </c>
      <c r="AJ314">
        <f t="shared" si="280"/>
        <v>0</v>
      </c>
      <c r="AK314">
        <v>2.0699999999999998</v>
      </c>
      <c r="AL314">
        <v>2.0699999999999998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79</v>
      </c>
      <c r="AU314">
        <v>50</v>
      </c>
      <c r="AV314">
        <v>1</v>
      </c>
      <c r="AW314">
        <v>1</v>
      </c>
      <c r="AZ314">
        <v>1</v>
      </c>
      <c r="BA314">
        <v>1</v>
      </c>
      <c r="BB314">
        <v>1</v>
      </c>
      <c r="BC314">
        <v>1</v>
      </c>
      <c r="BD314" t="s">
        <v>6</v>
      </c>
      <c r="BE314" t="s">
        <v>6</v>
      </c>
      <c r="BF314" t="s">
        <v>6</v>
      </c>
      <c r="BG314" t="s">
        <v>6</v>
      </c>
      <c r="BH314">
        <v>3</v>
      </c>
      <c r="BI314">
        <v>1</v>
      </c>
      <c r="BJ314" t="s">
        <v>148</v>
      </c>
      <c r="BM314">
        <v>61001</v>
      </c>
      <c r="BN314">
        <v>0</v>
      </c>
      <c r="BO314" t="s">
        <v>6</v>
      </c>
      <c r="BP314">
        <v>0</v>
      </c>
      <c r="BQ314">
        <v>6</v>
      </c>
      <c r="BR314">
        <v>0</v>
      </c>
      <c r="BS314">
        <v>1</v>
      </c>
      <c r="BT314">
        <v>1</v>
      </c>
      <c r="BU314">
        <v>1</v>
      </c>
      <c r="BV314">
        <v>1</v>
      </c>
      <c r="BW314">
        <v>1</v>
      </c>
      <c r="BX314">
        <v>1</v>
      </c>
      <c r="BY314" t="s">
        <v>6</v>
      </c>
      <c r="BZ314">
        <v>79</v>
      </c>
      <c r="CA314">
        <v>50</v>
      </c>
      <c r="CF314">
        <v>0</v>
      </c>
      <c r="CG314">
        <v>0</v>
      </c>
      <c r="CM314">
        <v>0</v>
      </c>
      <c r="CN314" t="s">
        <v>6</v>
      </c>
      <c r="CO314">
        <v>0</v>
      </c>
      <c r="CP314">
        <f t="shared" si="281"/>
        <v>341.8</v>
      </c>
      <c r="CQ314">
        <f t="shared" si="282"/>
        <v>2.0699999999999998</v>
      </c>
      <c r="CR314">
        <f t="shared" si="283"/>
        <v>0</v>
      </c>
      <c r="CS314">
        <f t="shared" si="284"/>
        <v>0</v>
      </c>
      <c r="CT314">
        <f t="shared" si="285"/>
        <v>0</v>
      </c>
      <c r="CU314">
        <f t="shared" si="286"/>
        <v>0</v>
      </c>
      <c r="CV314">
        <f t="shared" si="287"/>
        <v>0</v>
      </c>
      <c r="CW314">
        <f t="shared" si="288"/>
        <v>0</v>
      </c>
      <c r="CX314">
        <f t="shared" si="289"/>
        <v>0</v>
      </c>
      <c r="CY314">
        <f t="shared" si="290"/>
        <v>0</v>
      </c>
      <c r="CZ314">
        <f t="shared" si="291"/>
        <v>0</v>
      </c>
      <c r="DC314" t="s">
        <v>6</v>
      </c>
      <c r="DD314" t="s">
        <v>6</v>
      </c>
      <c r="DE314" t="s">
        <v>6</v>
      </c>
      <c r="DF314" t="s">
        <v>6</v>
      </c>
      <c r="DG314" t="s">
        <v>6</v>
      </c>
      <c r="DH314" t="s">
        <v>6</v>
      </c>
      <c r="DI314" t="s">
        <v>6</v>
      </c>
      <c r="DJ314" t="s">
        <v>6</v>
      </c>
      <c r="DK314" t="s">
        <v>6</v>
      </c>
      <c r="DL314" t="s">
        <v>6</v>
      </c>
      <c r="DM314" t="s">
        <v>6</v>
      </c>
      <c r="DN314">
        <v>0</v>
      </c>
      <c r="DO314">
        <v>0</v>
      </c>
      <c r="DP314">
        <v>1</v>
      </c>
      <c r="DQ314">
        <v>1</v>
      </c>
      <c r="DU314">
        <v>1009</v>
      </c>
      <c r="DV314" t="s">
        <v>147</v>
      </c>
      <c r="DW314" t="s">
        <v>147</v>
      </c>
      <c r="DX314">
        <v>1</v>
      </c>
      <c r="EE314">
        <v>27029106</v>
      </c>
      <c r="EF314">
        <v>6</v>
      </c>
      <c r="EG314" t="s">
        <v>23</v>
      </c>
      <c r="EH314">
        <v>0</v>
      </c>
      <c r="EI314" t="s">
        <v>6</v>
      </c>
      <c r="EJ314">
        <v>1</v>
      </c>
      <c r="EK314">
        <v>61001</v>
      </c>
      <c r="EL314" t="s">
        <v>142</v>
      </c>
      <c r="EM314" t="s">
        <v>143</v>
      </c>
      <c r="EO314" t="s">
        <v>6</v>
      </c>
      <c r="EQ314">
        <v>0</v>
      </c>
      <c r="ER314">
        <v>2.0699999999999998</v>
      </c>
      <c r="ES314">
        <v>2.0699999999999998</v>
      </c>
      <c r="ET314">
        <v>0</v>
      </c>
      <c r="EU314">
        <v>0</v>
      </c>
      <c r="EV314">
        <v>0</v>
      </c>
      <c r="EW314">
        <v>0</v>
      </c>
      <c r="EX314">
        <v>0</v>
      </c>
      <c r="FQ314">
        <v>0</v>
      </c>
      <c r="FR314">
        <f t="shared" si="292"/>
        <v>0</v>
      </c>
      <c r="FS314">
        <v>0</v>
      </c>
      <c r="FX314">
        <v>79</v>
      </c>
      <c r="FY314">
        <v>50</v>
      </c>
      <c r="GA314" t="s">
        <v>6</v>
      </c>
      <c r="GD314">
        <v>0</v>
      </c>
      <c r="GF314">
        <v>-119095564</v>
      </c>
      <c r="GG314">
        <v>1</v>
      </c>
      <c r="GH314">
        <v>1</v>
      </c>
      <c r="GI314">
        <v>-2</v>
      </c>
      <c r="GJ314">
        <v>0</v>
      </c>
      <c r="GK314">
        <f>ROUND(R314*(S12)/100,2)</f>
        <v>0</v>
      </c>
      <c r="GL314">
        <f t="shared" si="293"/>
        <v>0</v>
      </c>
      <c r="GM314">
        <f t="shared" si="294"/>
        <v>341.8</v>
      </c>
      <c r="GN314">
        <f t="shared" si="295"/>
        <v>341.8</v>
      </c>
      <c r="GO314">
        <f t="shared" si="296"/>
        <v>0</v>
      </c>
      <c r="GP314">
        <f t="shared" si="297"/>
        <v>0</v>
      </c>
      <c r="GR314">
        <v>0</v>
      </c>
      <c r="GS314">
        <v>3</v>
      </c>
      <c r="GT314">
        <v>0</v>
      </c>
      <c r="GU314" t="s">
        <v>6</v>
      </c>
      <c r="GV314">
        <f t="shared" si="298"/>
        <v>0</v>
      </c>
      <c r="GW314">
        <v>1</v>
      </c>
      <c r="GX314">
        <f t="shared" si="299"/>
        <v>0</v>
      </c>
      <c r="HA314">
        <v>0</v>
      </c>
      <c r="HB314">
        <v>0</v>
      </c>
      <c r="IK314">
        <v>0</v>
      </c>
    </row>
    <row r="315" spans="1:255" x14ac:dyDescent="0.2">
      <c r="A315" s="2">
        <v>18</v>
      </c>
      <c r="B315" s="2">
        <v>1</v>
      </c>
      <c r="C315" s="2">
        <v>582</v>
      </c>
      <c r="D315" s="2"/>
      <c r="E315" s="2" t="s">
        <v>381</v>
      </c>
      <c r="F315" s="2" t="s">
        <v>150</v>
      </c>
      <c r="G315" s="2" t="s">
        <v>151</v>
      </c>
      <c r="H315" s="2" t="s">
        <v>147</v>
      </c>
      <c r="I315" s="2">
        <f>I311*J315</f>
        <v>1.7381</v>
      </c>
      <c r="J315" s="2">
        <v>12.999999999999998</v>
      </c>
      <c r="K315" s="2"/>
      <c r="L315" s="2"/>
      <c r="M315" s="2"/>
      <c r="N315" s="2"/>
      <c r="O315" s="2">
        <f t="shared" si="267"/>
        <v>26.23</v>
      </c>
      <c r="P315" s="2">
        <f t="shared" si="268"/>
        <v>26.23</v>
      </c>
      <c r="Q315" s="2">
        <f t="shared" si="269"/>
        <v>0</v>
      </c>
      <c r="R315" s="2">
        <f t="shared" si="270"/>
        <v>0</v>
      </c>
      <c r="S315" s="2">
        <f t="shared" si="271"/>
        <v>0</v>
      </c>
      <c r="T315" s="2">
        <f t="shared" si="272"/>
        <v>0</v>
      </c>
      <c r="U315" s="2">
        <f t="shared" si="273"/>
        <v>0</v>
      </c>
      <c r="V315" s="2">
        <f t="shared" si="274"/>
        <v>0</v>
      </c>
      <c r="W315" s="2">
        <f t="shared" si="275"/>
        <v>0</v>
      </c>
      <c r="X315" s="2">
        <f t="shared" si="276"/>
        <v>0</v>
      </c>
      <c r="Y315" s="2">
        <f t="shared" si="277"/>
        <v>0</v>
      </c>
      <c r="Z315" s="2"/>
      <c r="AA315" s="2">
        <v>27703374</v>
      </c>
      <c r="AB315" s="2">
        <f t="shared" si="278"/>
        <v>15.09</v>
      </c>
      <c r="AC315" s="2">
        <f t="shared" ref="AC315:AC346" si="302">ROUND((ES315),6)</f>
        <v>15.09</v>
      </c>
      <c r="AD315" s="2">
        <f>ROUND((((ET315)-(EU315))+AE315),6)</f>
        <v>0</v>
      </c>
      <c r="AE315" s="2">
        <f t="shared" si="300"/>
        <v>0</v>
      </c>
      <c r="AF315" s="2">
        <f t="shared" si="300"/>
        <v>0</v>
      </c>
      <c r="AG315" s="2">
        <f t="shared" si="279"/>
        <v>0</v>
      </c>
      <c r="AH315" s="2">
        <f t="shared" si="301"/>
        <v>0</v>
      </c>
      <c r="AI315" s="2">
        <f t="shared" si="301"/>
        <v>0</v>
      </c>
      <c r="AJ315" s="2">
        <f t="shared" si="280"/>
        <v>0</v>
      </c>
      <c r="AK315" s="2">
        <v>15.09</v>
      </c>
      <c r="AL315" s="2">
        <v>15.09</v>
      </c>
      <c r="AM315" s="2">
        <v>0</v>
      </c>
      <c r="AN315" s="2">
        <v>0</v>
      </c>
      <c r="AO315" s="2">
        <v>0</v>
      </c>
      <c r="AP315" s="2">
        <v>0</v>
      </c>
      <c r="AQ315" s="2">
        <v>0</v>
      </c>
      <c r="AR315" s="2">
        <v>0</v>
      </c>
      <c r="AS315" s="2">
        <v>0</v>
      </c>
      <c r="AT315" s="2">
        <v>79</v>
      </c>
      <c r="AU315" s="2">
        <v>50</v>
      </c>
      <c r="AV315" s="2">
        <v>1</v>
      </c>
      <c r="AW315" s="2">
        <v>1</v>
      </c>
      <c r="AX315" s="2"/>
      <c r="AY315" s="2"/>
      <c r="AZ315" s="2">
        <v>1</v>
      </c>
      <c r="BA315" s="2">
        <v>1</v>
      </c>
      <c r="BB315" s="2">
        <v>1</v>
      </c>
      <c r="BC315" s="2">
        <v>1</v>
      </c>
      <c r="BD315" s="2" t="s">
        <v>6</v>
      </c>
      <c r="BE315" s="2" t="s">
        <v>6</v>
      </c>
      <c r="BF315" s="2" t="s">
        <v>6</v>
      </c>
      <c r="BG315" s="2" t="s">
        <v>6</v>
      </c>
      <c r="BH315" s="2">
        <v>3</v>
      </c>
      <c r="BI315" s="2">
        <v>1</v>
      </c>
      <c r="BJ315" s="2" t="s">
        <v>152</v>
      </c>
      <c r="BK315" s="2"/>
      <c r="BL315" s="2"/>
      <c r="BM315" s="2">
        <v>61001</v>
      </c>
      <c r="BN315" s="2">
        <v>0</v>
      </c>
      <c r="BO315" s="2" t="s">
        <v>6</v>
      </c>
      <c r="BP315" s="2">
        <v>0</v>
      </c>
      <c r="BQ315" s="2">
        <v>6</v>
      </c>
      <c r="BR315" s="2">
        <v>0</v>
      </c>
      <c r="BS315" s="2">
        <v>1</v>
      </c>
      <c r="BT315" s="2">
        <v>1</v>
      </c>
      <c r="BU315" s="2">
        <v>1</v>
      </c>
      <c r="BV315" s="2">
        <v>1</v>
      </c>
      <c r="BW315" s="2">
        <v>1</v>
      </c>
      <c r="BX315" s="2">
        <v>1</v>
      </c>
      <c r="BY315" s="2" t="s">
        <v>6</v>
      </c>
      <c r="BZ315" s="2">
        <v>79</v>
      </c>
      <c r="CA315" s="2">
        <v>50</v>
      </c>
      <c r="CB315" s="2"/>
      <c r="CC315" s="2"/>
      <c r="CD315" s="2"/>
      <c r="CE315" s="2"/>
      <c r="CF315" s="2">
        <v>0</v>
      </c>
      <c r="CG315" s="2">
        <v>0</v>
      </c>
      <c r="CH315" s="2"/>
      <c r="CI315" s="2"/>
      <c r="CJ315" s="2"/>
      <c r="CK315" s="2"/>
      <c r="CL315" s="2"/>
      <c r="CM315" s="2">
        <v>0</v>
      </c>
      <c r="CN315" s="2" t="s">
        <v>6</v>
      </c>
      <c r="CO315" s="2">
        <v>0</v>
      </c>
      <c r="CP315" s="2">
        <f t="shared" si="281"/>
        <v>26.23</v>
      </c>
      <c r="CQ315" s="2">
        <f t="shared" si="282"/>
        <v>15.09</v>
      </c>
      <c r="CR315" s="2">
        <f t="shared" si="283"/>
        <v>0</v>
      </c>
      <c r="CS315" s="2">
        <f t="shared" si="284"/>
        <v>0</v>
      </c>
      <c r="CT315" s="2">
        <f t="shared" si="285"/>
        <v>0</v>
      </c>
      <c r="CU315" s="2">
        <f t="shared" si="286"/>
        <v>0</v>
      </c>
      <c r="CV315" s="2">
        <f t="shared" si="287"/>
        <v>0</v>
      </c>
      <c r="CW315" s="2">
        <f t="shared" si="288"/>
        <v>0</v>
      </c>
      <c r="CX315" s="2">
        <f t="shared" si="289"/>
        <v>0</v>
      </c>
      <c r="CY315" s="2">
        <f t="shared" si="290"/>
        <v>0</v>
      </c>
      <c r="CZ315" s="2">
        <f t="shared" si="291"/>
        <v>0</v>
      </c>
      <c r="DA315" s="2"/>
      <c r="DB315" s="2"/>
      <c r="DC315" s="2" t="s">
        <v>6</v>
      </c>
      <c r="DD315" s="2" t="s">
        <v>6</v>
      </c>
      <c r="DE315" s="2" t="s">
        <v>6</v>
      </c>
      <c r="DF315" s="2" t="s">
        <v>6</v>
      </c>
      <c r="DG315" s="2" t="s">
        <v>6</v>
      </c>
      <c r="DH315" s="2" t="s">
        <v>6</v>
      </c>
      <c r="DI315" s="2" t="s">
        <v>6</v>
      </c>
      <c r="DJ315" s="2" t="s">
        <v>6</v>
      </c>
      <c r="DK315" s="2" t="s">
        <v>6</v>
      </c>
      <c r="DL315" s="2" t="s">
        <v>6</v>
      </c>
      <c r="DM315" s="2" t="s">
        <v>6</v>
      </c>
      <c r="DN315" s="2">
        <v>0</v>
      </c>
      <c r="DO315" s="2">
        <v>0</v>
      </c>
      <c r="DP315" s="2">
        <v>1</v>
      </c>
      <c r="DQ315" s="2">
        <v>1</v>
      </c>
      <c r="DR315" s="2"/>
      <c r="DS315" s="2"/>
      <c r="DT315" s="2"/>
      <c r="DU315" s="2">
        <v>1009</v>
      </c>
      <c r="DV315" s="2" t="s">
        <v>147</v>
      </c>
      <c r="DW315" s="2" t="s">
        <v>147</v>
      </c>
      <c r="DX315" s="2">
        <v>1</v>
      </c>
      <c r="DY315" s="2"/>
      <c r="DZ315" s="2"/>
      <c r="EA315" s="2"/>
      <c r="EB315" s="2"/>
      <c r="EC315" s="2"/>
      <c r="ED315" s="2"/>
      <c r="EE315" s="2">
        <v>27029106</v>
      </c>
      <c r="EF315" s="2">
        <v>6</v>
      </c>
      <c r="EG315" s="2" t="s">
        <v>23</v>
      </c>
      <c r="EH315" s="2">
        <v>0</v>
      </c>
      <c r="EI315" s="2" t="s">
        <v>6</v>
      </c>
      <c r="EJ315" s="2">
        <v>1</v>
      </c>
      <c r="EK315" s="2">
        <v>61001</v>
      </c>
      <c r="EL315" s="2" t="s">
        <v>142</v>
      </c>
      <c r="EM315" s="2" t="s">
        <v>143</v>
      </c>
      <c r="EN315" s="2"/>
      <c r="EO315" s="2" t="s">
        <v>6</v>
      </c>
      <c r="EP315" s="2"/>
      <c r="EQ315" s="2">
        <v>0</v>
      </c>
      <c r="ER315" s="2">
        <v>15.09</v>
      </c>
      <c r="ES315" s="2">
        <v>15.09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/>
      <c r="EZ315" s="2"/>
      <c r="FA315" s="2"/>
      <c r="FB315" s="2"/>
      <c r="FC315" s="2"/>
      <c r="FD315" s="2"/>
      <c r="FE315" s="2"/>
      <c r="FF315" s="2"/>
      <c r="FG315" s="2"/>
      <c r="FH315" s="2"/>
      <c r="FI315" s="2"/>
      <c r="FJ315" s="2"/>
      <c r="FK315" s="2"/>
      <c r="FL315" s="2"/>
      <c r="FM315" s="2"/>
      <c r="FN315" s="2"/>
      <c r="FO315" s="2"/>
      <c r="FP315" s="2"/>
      <c r="FQ315" s="2">
        <v>0</v>
      </c>
      <c r="FR315" s="2">
        <f t="shared" si="292"/>
        <v>0</v>
      </c>
      <c r="FS315" s="2">
        <v>0</v>
      </c>
      <c r="FT315" s="2"/>
      <c r="FU315" s="2"/>
      <c r="FV315" s="2"/>
      <c r="FW315" s="2"/>
      <c r="FX315" s="2">
        <v>79</v>
      </c>
      <c r="FY315" s="2">
        <v>50</v>
      </c>
      <c r="FZ315" s="2"/>
      <c r="GA315" s="2" t="s">
        <v>6</v>
      </c>
      <c r="GB315" s="2"/>
      <c r="GC315" s="2"/>
      <c r="GD315" s="2">
        <v>0</v>
      </c>
      <c r="GE315" s="2"/>
      <c r="GF315" s="2">
        <v>270253964</v>
      </c>
      <c r="GG315" s="2">
        <v>2</v>
      </c>
      <c r="GH315" s="2">
        <v>1</v>
      </c>
      <c r="GI315" s="2">
        <v>-2</v>
      </c>
      <c r="GJ315" s="2">
        <v>0</v>
      </c>
      <c r="GK315" s="2">
        <f>ROUND(R315*(R12)/100,2)</f>
        <v>0</v>
      </c>
      <c r="GL315" s="2">
        <f t="shared" si="293"/>
        <v>0</v>
      </c>
      <c r="GM315" s="2">
        <f t="shared" si="294"/>
        <v>26.23</v>
      </c>
      <c r="GN315" s="2">
        <f t="shared" si="295"/>
        <v>26.23</v>
      </c>
      <c r="GO315" s="2">
        <f t="shared" si="296"/>
        <v>0</v>
      </c>
      <c r="GP315" s="2">
        <f t="shared" si="297"/>
        <v>0</v>
      </c>
      <c r="GQ315" s="2"/>
      <c r="GR315" s="2">
        <v>0</v>
      </c>
      <c r="GS315" s="2">
        <v>3</v>
      </c>
      <c r="GT315" s="2">
        <v>0</v>
      </c>
      <c r="GU315" s="2" t="s">
        <v>6</v>
      </c>
      <c r="GV315" s="2">
        <f t="shared" si="298"/>
        <v>0</v>
      </c>
      <c r="GW315" s="2">
        <v>1</v>
      </c>
      <c r="GX315" s="2">
        <f t="shared" si="299"/>
        <v>0</v>
      </c>
      <c r="GY315" s="2"/>
      <c r="GZ315" s="2"/>
      <c r="HA315" s="2">
        <v>0</v>
      </c>
      <c r="HB315" s="2">
        <v>0</v>
      </c>
      <c r="HC315" s="2"/>
      <c r="HD315" s="2"/>
      <c r="HE315" s="2"/>
      <c r="HF315" s="2"/>
      <c r="HG315" s="2"/>
      <c r="HH315" s="2"/>
      <c r="HI315" s="2"/>
      <c r="HJ315" s="2"/>
      <c r="HK315" s="2"/>
      <c r="HL315" s="2"/>
      <c r="HM315" s="2"/>
      <c r="HN315" s="2"/>
      <c r="HO315" s="2"/>
      <c r="HP315" s="2"/>
      <c r="HQ315" s="2"/>
      <c r="HR315" s="2"/>
      <c r="HS315" s="2"/>
      <c r="HT315" s="2"/>
      <c r="HU315" s="2"/>
      <c r="HV315" s="2"/>
      <c r="HW315" s="2"/>
      <c r="HX315" s="2"/>
      <c r="HY315" s="2"/>
      <c r="HZ315" s="2"/>
      <c r="IA315" s="2"/>
      <c r="IB315" s="2"/>
      <c r="IC315" s="2"/>
      <c r="ID315" s="2"/>
      <c r="IE315" s="2"/>
      <c r="IF315" s="2"/>
      <c r="IG315" s="2"/>
      <c r="IH315" s="2"/>
      <c r="II315" s="2"/>
      <c r="IJ315" s="2"/>
      <c r="IK315" s="2">
        <v>0</v>
      </c>
      <c r="IL315" s="2"/>
      <c r="IM315" s="2"/>
      <c r="IN315" s="2"/>
      <c r="IO315" s="2"/>
      <c r="IP315" s="2"/>
      <c r="IQ315" s="2"/>
      <c r="IR315" s="2"/>
      <c r="IS315" s="2"/>
      <c r="IT315" s="2"/>
      <c r="IU315" s="2"/>
    </row>
    <row r="316" spans="1:255" x14ac:dyDescent="0.2">
      <c r="A316">
        <v>18</v>
      </c>
      <c r="B316">
        <v>1</v>
      </c>
      <c r="C316">
        <v>590</v>
      </c>
      <c r="E316" t="s">
        <v>381</v>
      </c>
      <c r="F316" t="s">
        <v>150</v>
      </c>
      <c r="G316" t="s">
        <v>151</v>
      </c>
      <c r="H316" t="s">
        <v>147</v>
      </c>
      <c r="I316">
        <f>I312*J316</f>
        <v>1.7381</v>
      </c>
      <c r="J316">
        <v>12.999999999999998</v>
      </c>
      <c r="O316">
        <f t="shared" si="267"/>
        <v>26.23</v>
      </c>
      <c r="P316">
        <f t="shared" si="268"/>
        <v>26.23</v>
      </c>
      <c r="Q316">
        <f t="shared" si="269"/>
        <v>0</v>
      </c>
      <c r="R316">
        <f t="shared" si="270"/>
        <v>0</v>
      </c>
      <c r="S316">
        <f t="shared" si="271"/>
        <v>0</v>
      </c>
      <c r="T316">
        <f t="shared" si="272"/>
        <v>0</v>
      </c>
      <c r="U316">
        <f t="shared" si="273"/>
        <v>0</v>
      </c>
      <c r="V316">
        <f t="shared" si="274"/>
        <v>0</v>
      </c>
      <c r="W316">
        <f t="shared" si="275"/>
        <v>0</v>
      </c>
      <c r="X316">
        <f t="shared" si="276"/>
        <v>0</v>
      </c>
      <c r="Y316">
        <f t="shared" si="277"/>
        <v>0</v>
      </c>
      <c r="AA316">
        <v>27703388</v>
      </c>
      <c r="AB316">
        <f t="shared" si="278"/>
        <v>15.09</v>
      </c>
      <c r="AC316">
        <f t="shared" si="302"/>
        <v>15.09</v>
      </c>
      <c r="AD316">
        <f>ROUND((((ET316)-(EU316))+AE316),6)</f>
        <v>0</v>
      </c>
      <c r="AE316">
        <f t="shared" si="300"/>
        <v>0</v>
      </c>
      <c r="AF316">
        <f t="shared" si="300"/>
        <v>0</v>
      </c>
      <c r="AG316">
        <f t="shared" si="279"/>
        <v>0</v>
      </c>
      <c r="AH316">
        <f t="shared" si="301"/>
        <v>0</v>
      </c>
      <c r="AI316">
        <f t="shared" si="301"/>
        <v>0</v>
      </c>
      <c r="AJ316">
        <f t="shared" si="280"/>
        <v>0</v>
      </c>
      <c r="AK316">
        <v>15.09</v>
      </c>
      <c r="AL316">
        <v>15.09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79</v>
      </c>
      <c r="AU316">
        <v>50</v>
      </c>
      <c r="AV316">
        <v>1</v>
      </c>
      <c r="AW316">
        <v>1</v>
      </c>
      <c r="AZ316">
        <v>1</v>
      </c>
      <c r="BA316">
        <v>1</v>
      </c>
      <c r="BB316">
        <v>1</v>
      </c>
      <c r="BC316">
        <v>1</v>
      </c>
      <c r="BD316" t="s">
        <v>6</v>
      </c>
      <c r="BE316" t="s">
        <v>6</v>
      </c>
      <c r="BF316" t="s">
        <v>6</v>
      </c>
      <c r="BG316" t="s">
        <v>6</v>
      </c>
      <c r="BH316">
        <v>3</v>
      </c>
      <c r="BI316">
        <v>1</v>
      </c>
      <c r="BJ316" t="s">
        <v>152</v>
      </c>
      <c r="BM316">
        <v>61001</v>
      </c>
      <c r="BN316">
        <v>0</v>
      </c>
      <c r="BO316" t="s">
        <v>6</v>
      </c>
      <c r="BP316">
        <v>0</v>
      </c>
      <c r="BQ316">
        <v>6</v>
      </c>
      <c r="BR316">
        <v>0</v>
      </c>
      <c r="BS316">
        <v>1</v>
      </c>
      <c r="BT316">
        <v>1</v>
      </c>
      <c r="BU316">
        <v>1</v>
      </c>
      <c r="BV316">
        <v>1</v>
      </c>
      <c r="BW316">
        <v>1</v>
      </c>
      <c r="BX316">
        <v>1</v>
      </c>
      <c r="BY316" t="s">
        <v>6</v>
      </c>
      <c r="BZ316">
        <v>79</v>
      </c>
      <c r="CA316">
        <v>50</v>
      </c>
      <c r="CF316">
        <v>0</v>
      </c>
      <c r="CG316">
        <v>0</v>
      </c>
      <c r="CM316">
        <v>0</v>
      </c>
      <c r="CN316" t="s">
        <v>6</v>
      </c>
      <c r="CO316">
        <v>0</v>
      </c>
      <c r="CP316">
        <f t="shared" si="281"/>
        <v>26.23</v>
      </c>
      <c r="CQ316">
        <f t="shared" si="282"/>
        <v>15.09</v>
      </c>
      <c r="CR316">
        <f t="shared" si="283"/>
        <v>0</v>
      </c>
      <c r="CS316">
        <f t="shared" si="284"/>
        <v>0</v>
      </c>
      <c r="CT316">
        <f t="shared" si="285"/>
        <v>0</v>
      </c>
      <c r="CU316">
        <f t="shared" si="286"/>
        <v>0</v>
      </c>
      <c r="CV316">
        <f t="shared" si="287"/>
        <v>0</v>
      </c>
      <c r="CW316">
        <f t="shared" si="288"/>
        <v>0</v>
      </c>
      <c r="CX316">
        <f t="shared" si="289"/>
        <v>0</v>
      </c>
      <c r="CY316">
        <f t="shared" si="290"/>
        <v>0</v>
      </c>
      <c r="CZ316">
        <f t="shared" si="291"/>
        <v>0</v>
      </c>
      <c r="DC316" t="s">
        <v>6</v>
      </c>
      <c r="DD316" t="s">
        <v>6</v>
      </c>
      <c r="DE316" t="s">
        <v>6</v>
      </c>
      <c r="DF316" t="s">
        <v>6</v>
      </c>
      <c r="DG316" t="s">
        <v>6</v>
      </c>
      <c r="DH316" t="s">
        <v>6</v>
      </c>
      <c r="DI316" t="s">
        <v>6</v>
      </c>
      <c r="DJ316" t="s">
        <v>6</v>
      </c>
      <c r="DK316" t="s">
        <v>6</v>
      </c>
      <c r="DL316" t="s">
        <v>6</v>
      </c>
      <c r="DM316" t="s">
        <v>6</v>
      </c>
      <c r="DN316">
        <v>0</v>
      </c>
      <c r="DO316">
        <v>0</v>
      </c>
      <c r="DP316">
        <v>1</v>
      </c>
      <c r="DQ316">
        <v>1</v>
      </c>
      <c r="DU316">
        <v>1009</v>
      </c>
      <c r="DV316" t="s">
        <v>147</v>
      </c>
      <c r="DW316" t="s">
        <v>147</v>
      </c>
      <c r="DX316">
        <v>1</v>
      </c>
      <c r="EE316">
        <v>27029106</v>
      </c>
      <c r="EF316">
        <v>6</v>
      </c>
      <c r="EG316" t="s">
        <v>23</v>
      </c>
      <c r="EH316">
        <v>0</v>
      </c>
      <c r="EI316" t="s">
        <v>6</v>
      </c>
      <c r="EJ316">
        <v>1</v>
      </c>
      <c r="EK316">
        <v>61001</v>
      </c>
      <c r="EL316" t="s">
        <v>142</v>
      </c>
      <c r="EM316" t="s">
        <v>143</v>
      </c>
      <c r="EO316" t="s">
        <v>6</v>
      </c>
      <c r="EQ316">
        <v>0</v>
      </c>
      <c r="ER316">
        <v>15.09</v>
      </c>
      <c r="ES316">
        <v>15.09</v>
      </c>
      <c r="ET316">
        <v>0</v>
      </c>
      <c r="EU316">
        <v>0</v>
      </c>
      <c r="EV316">
        <v>0</v>
      </c>
      <c r="EW316">
        <v>0</v>
      </c>
      <c r="EX316">
        <v>0</v>
      </c>
      <c r="FQ316">
        <v>0</v>
      </c>
      <c r="FR316">
        <f t="shared" si="292"/>
        <v>0</v>
      </c>
      <c r="FS316">
        <v>0</v>
      </c>
      <c r="FX316">
        <v>79</v>
      </c>
      <c r="FY316">
        <v>50</v>
      </c>
      <c r="GA316" t="s">
        <v>6</v>
      </c>
      <c r="GD316">
        <v>0</v>
      </c>
      <c r="GF316">
        <v>270253964</v>
      </c>
      <c r="GG316">
        <v>1</v>
      </c>
      <c r="GH316">
        <v>1</v>
      </c>
      <c r="GI316">
        <v>-2</v>
      </c>
      <c r="GJ316">
        <v>0</v>
      </c>
      <c r="GK316">
        <f>ROUND(R316*(S12)/100,2)</f>
        <v>0</v>
      </c>
      <c r="GL316">
        <f t="shared" si="293"/>
        <v>0</v>
      </c>
      <c r="GM316">
        <f t="shared" si="294"/>
        <v>26.23</v>
      </c>
      <c r="GN316">
        <f t="shared" si="295"/>
        <v>26.23</v>
      </c>
      <c r="GO316">
        <f t="shared" si="296"/>
        <v>0</v>
      </c>
      <c r="GP316">
        <f t="shared" si="297"/>
        <v>0</v>
      </c>
      <c r="GR316">
        <v>0</v>
      </c>
      <c r="GS316">
        <v>3</v>
      </c>
      <c r="GT316">
        <v>0</v>
      </c>
      <c r="GU316" t="s">
        <v>6</v>
      </c>
      <c r="GV316">
        <f t="shared" si="298"/>
        <v>0</v>
      </c>
      <c r="GW316">
        <v>1</v>
      </c>
      <c r="GX316">
        <f t="shared" si="299"/>
        <v>0</v>
      </c>
      <c r="HA316">
        <v>0</v>
      </c>
      <c r="HB316">
        <v>0</v>
      </c>
      <c r="IK316">
        <v>0</v>
      </c>
    </row>
    <row r="317" spans="1:255" x14ac:dyDescent="0.2">
      <c r="A317" s="2">
        <v>17</v>
      </c>
      <c r="B317" s="2">
        <v>1</v>
      </c>
      <c r="C317" s="2">
        <f>ROW(SmtRes!A598)</f>
        <v>598</v>
      </c>
      <c r="D317" s="2">
        <f>ROW(EtalonRes!A614)</f>
        <v>614</v>
      </c>
      <c r="E317" s="2" t="s">
        <v>382</v>
      </c>
      <c r="F317" s="2" t="s">
        <v>154</v>
      </c>
      <c r="G317" s="2" t="s">
        <v>155</v>
      </c>
      <c r="H317" s="2" t="s">
        <v>20</v>
      </c>
      <c r="I317" s="2">
        <f>ROUND(40/100,9)</f>
        <v>0.4</v>
      </c>
      <c r="J317" s="2">
        <v>0</v>
      </c>
      <c r="K317" s="2"/>
      <c r="L317" s="2"/>
      <c r="M317" s="2"/>
      <c r="N317" s="2"/>
      <c r="O317" s="2">
        <f t="shared" si="267"/>
        <v>120.89</v>
      </c>
      <c r="P317" s="2">
        <f t="shared" si="268"/>
        <v>84.92</v>
      </c>
      <c r="Q317" s="2">
        <f t="shared" si="269"/>
        <v>14.94</v>
      </c>
      <c r="R317" s="2">
        <f t="shared" si="270"/>
        <v>0.39</v>
      </c>
      <c r="S317" s="2">
        <f t="shared" si="271"/>
        <v>21.03</v>
      </c>
      <c r="T317" s="2">
        <f t="shared" si="272"/>
        <v>0</v>
      </c>
      <c r="U317" s="2">
        <f t="shared" si="273"/>
        <v>2.2914900000000005</v>
      </c>
      <c r="V317" s="2">
        <f t="shared" si="274"/>
        <v>3.3750000000000002E-2</v>
      </c>
      <c r="W317" s="2">
        <f t="shared" si="275"/>
        <v>0</v>
      </c>
      <c r="X317" s="2">
        <f t="shared" si="276"/>
        <v>20.350000000000001</v>
      </c>
      <c r="Y317" s="2">
        <f t="shared" si="277"/>
        <v>10.07</v>
      </c>
      <c r="Z317" s="2"/>
      <c r="AA317" s="2">
        <v>27703374</v>
      </c>
      <c r="AB317" s="2">
        <f t="shared" si="278"/>
        <v>302.23442499999999</v>
      </c>
      <c r="AC317" s="2">
        <f t="shared" si="302"/>
        <v>212.29</v>
      </c>
      <c r="AD317" s="2">
        <f>ROUND((((((ET317*1.25)*1.35))-(((EU317*1.25)*1.35)))+AE317),6)</f>
        <v>37.361249999999998</v>
      </c>
      <c r="AE317" s="2">
        <f>ROUND((((EU317*1.25)*1.35)),6)</f>
        <v>0.97875000000000001</v>
      </c>
      <c r="AF317" s="2">
        <f>ROUND((((EV317*1.15)*1.35)),6)</f>
        <v>52.583174999999997</v>
      </c>
      <c r="AG317" s="2">
        <f t="shared" si="279"/>
        <v>0</v>
      </c>
      <c r="AH317" s="2">
        <f>(((EW317*1.15)*1.35))</f>
        <v>5.7287250000000007</v>
      </c>
      <c r="AI317" s="2">
        <f>(((EX317*1.25)*1.35))</f>
        <v>8.4375000000000006E-2</v>
      </c>
      <c r="AJ317" s="2">
        <f t="shared" si="280"/>
        <v>0</v>
      </c>
      <c r="AK317" s="2">
        <v>268.3</v>
      </c>
      <c r="AL317" s="2">
        <v>212.29</v>
      </c>
      <c r="AM317" s="2">
        <v>22.14</v>
      </c>
      <c r="AN317" s="2">
        <v>0.57999999999999996</v>
      </c>
      <c r="AO317" s="2">
        <v>33.869999999999997</v>
      </c>
      <c r="AP317" s="2">
        <v>0</v>
      </c>
      <c r="AQ317" s="2">
        <v>3.69</v>
      </c>
      <c r="AR317" s="2">
        <v>0.05</v>
      </c>
      <c r="AS317" s="2">
        <v>0</v>
      </c>
      <c r="AT317" s="2">
        <v>95</v>
      </c>
      <c r="AU317" s="2">
        <v>47</v>
      </c>
      <c r="AV317" s="2">
        <v>1</v>
      </c>
      <c r="AW317" s="2">
        <v>1</v>
      </c>
      <c r="AX317" s="2"/>
      <c r="AY317" s="2"/>
      <c r="AZ317" s="2">
        <v>1</v>
      </c>
      <c r="BA317" s="2">
        <v>1</v>
      </c>
      <c r="BB317" s="2">
        <v>1</v>
      </c>
      <c r="BC317" s="2">
        <v>1</v>
      </c>
      <c r="BD317" s="2" t="s">
        <v>6</v>
      </c>
      <c r="BE317" s="2" t="s">
        <v>6</v>
      </c>
      <c r="BF317" s="2" t="s">
        <v>6</v>
      </c>
      <c r="BG317" s="2" t="s">
        <v>6</v>
      </c>
      <c r="BH317" s="2">
        <v>0</v>
      </c>
      <c r="BI317" s="2">
        <v>1</v>
      </c>
      <c r="BJ317" s="2" t="s">
        <v>156</v>
      </c>
      <c r="BK317" s="2"/>
      <c r="BL317" s="2"/>
      <c r="BM317" s="2">
        <v>15001</v>
      </c>
      <c r="BN317" s="2">
        <v>0</v>
      </c>
      <c r="BO317" s="2" t="s">
        <v>6</v>
      </c>
      <c r="BP317" s="2">
        <v>0</v>
      </c>
      <c r="BQ317" s="2">
        <v>2</v>
      </c>
      <c r="BR317" s="2">
        <v>0</v>
      </c>
      <c r="BS317" s="2">
        <v>1</v>
      </c>
      <c r="BT317" s="2">
        <v>1</v>
      </c>
      <c r="BU317" s="2">
        <v>1</v>
      </c>
      <c r="BV317" s="2">
        <v>1</v>
      </c>
      <c r="BW317" s="2">
        <v>1</v>
      </c>
      <c r="BX317" s="2">
        <v>1</v>
      </c>
      <c r="BY317" s="2" t="s">
        <v>6</v>
      </c>
      <c r="BZ317" s="2">
        <v>105</v>
      </c>
      <c r="CA317" s="2">
        <v>55</v>
      </c>
      <c r="CB317" s="2"/>
      <c r="CC317" s="2"/>
      <c r="CD317" s="2"/>
      <c r="CE317" s="2"/>
      <c r="CF317" s="2">
        <v>0</v>
      </c>
      <c r="CG317" s="2">
        <v>0</v>
      </c>
      <c r="CH317" s="2"/>
      <c r="CI317" s="2"/>
      <c r="CJ317" s="2"/>
      <c r="CK317" s="2"/>
      <c r="CL317" s="2"/>
      <c r="CM317" s="2">
        <v>0</v>
      </c>
      <c r="CN317" s="2" t="s">
        <v>705</v>
      </c>
      <c r="CO317" s="2">
        <v>0</v>
      </c>
      <c r="CP317" s="2">
        <f t="shared" si="281"/>
        <v>120.89</v>
      </c>
      <c r="CQ317" s="2">
        <f t="shared" si="282"/>
        <v>212.29</v>
      </c>
      <c r="CR317" s="2">
        <f t="shared" si="283"/>
        <v>37.361249999999998</v>
      </c>
      <c r="CS317" s="2">
        <f t="shared" si="284"/>
        <v>0.97875000000000001</v>
      </c>
      <c r="CT317" s="2">
        <f t="shared" si="285"/>
        <v>52.583174999999997</v>
      </c>
      <c r="CU317" s="2">
        <f t="shared" si="286"/>
        <v>0</v>
      </c>
      <c r="CV317" s="2">
        <f t="shared" si="287"/>
        <v>5.7287250000000007</v>
      </c>
      <c r="CW317" s="2">
        <f t="shared" si="288"/>
        <v>8.4375000000000006E-2</v>
      </c>
      <c r="CX317" s="2">
        <f t="shared" si="289"/>
        <v>0</v>
      </c>
      <c r="CY317" s="2">
        <f t="shared" si="290"/>
        <v>20.349</v>
      </c>
      <c r="CZ317" s="2">
        <f t="shared" si="291"/>
        <v>10.067400000000001</v>
      </c>
      <c r="DA317" s="2"/>
      <c r="DB317" s="2"/>
      <c r="DC317" s="2" t="s">
        <v>6</v>
      </c>
      <c r="DD317" s="2" t="s">
        <v>6</v>
      </c>
      <c r="DE317" s="2" t="s">
        <v>56</v>
      </c>
      <c r="DF317" s="2" t="s">
        <v>56</v>
      </c>
      <c r="DG317" s="2" t="s">
        <v>57</v>
      </c>
      <c r="DH317" s="2" t="s">
        <v>6</v>
      </c>
      <c r="DI317" s="2" t="s">
        <v>57</v>
      </c>
      <c r="DJ317" s="2" t="s">
        <v>56</v>
      </c>
      <c r="DK317" s="2" t="s">
        <v>6</v>
      </c>
      <c r="DL317" s="2" t="s">
        <v>6</v>
      </c>
      <c r="DM317" s="2" t="s">
        <v>6</v>
      </c>
      <c r="DN317" s="2">
        <v>0</v>
      </c>
      <c r="DO317" s="2">
        <v>0</v>
      </c>
      <c r="DP317" s="2">
        <v>1</v>
      </c>
      <c r="DQ317" s="2">
        <v>1</v>
      </c>
      <c r="DR317" s="2"/>
      <c r="DS317" s="2"/>
      <c r="DT317" s="2"/>
      <c r="DU317" s="2">
        <v>1005</v>
      </c>
      <c r="DV317" s="2" t="s">
        <v>20</v>
      </c>
      <c r="DW317" s="2" t="s">
        <v>20</v>
      </c>
      <c r="DX317" s="2">
        <v>100</v>
      </c>
      <c r="DY317" s="2"/>
      <c r="DZ317" s="2"/>
      <c r="EA317" s="2"/>
      <c r="EB317" s="2"/>
      <c r="EC317" s="2"/>
      <c r="ED317" s="2"/>
      <c r="EE317" s="2">
        <v>27029049</v>
      </c>
      <c r="EF317" s="2">
        <v>2</v>
      </c>
      <c r="EG317" s="2" t="s">
        <v>16</v>
      </c>
      <c r="EH317" s="2">
        <v>0</v>
      </c>
      <c r="EI317" s="2" t="s">
        <v>6</v>
      </c>
      <c r="EJ317" s="2">
        <v>1</v>
      </c>
      <c r="EK317" s="2">
        <v>15001</v>
      </c>
      <c r="EL317" s="2" t="s">
        <v>157</v>
      </c>
      <c r="EM317" s="2" t="s">
        <v>158</v>
      </c>
      <c r="EN317" s="2"/>
      <c r="EO317" s="2" t="s">
        <v>60</v>
      </c>
      <c r="EP317" s="2"/>
      <c r="EQ317" s="2">
        <v>0</v>
      </c>
      <c r="ER317" s="2">
        <v>268.3</v>
      </c>
      <c r="ES317" s="2">
        <v>212.29</v>
      </c>
      <c r="ET317" s="2">
        <v>22.14</v>
      </c>
      <c r="EU317" s="2">
        <v>0.57999999999999996</v>
      </c>
      <c r="EV317" s="2">
        <v>33.869999999999997</v>
      </c>
      <c r="EW317" s="2">
        <v>3.69</v>
      </c>
      <c r="EX317" s="2">
        <v>0.05</v>
      </c>
      <c r="EY317" s="2">
        <v>0</v>
      </c>
      <c r="EZ317" s="2"/>
      <c r="FA317" s="2"/>
      <c r="FB317" s="2"/>
      <c r="FC317" s="2"/>
      <c r="FD317" s="2"/>
      <c r="FE317" s="2"/>
      <c r="FF317" s="2"/>
      <c r="FG317" s="2"/>
      <c r="FH317" s="2"/>
      <c r="FI317" s="2"/>
      <c r="FJ317" s="2"/>
      <c r="FK317" s="2"/>
      <c r="FL317" s="2"/>
      <c r="FM317" s="2"/>
      <c r="FN317" s="2"/>
      <c r="FO317" s="2"/>
      <c r="FP317" s="2"/>
      <c r="FQ317" s="2">
        <v>0</v>
      </c>
      <c r="FR317" s="2">
        <f t="shared" si="292"/>
        <v>0</v>
      </c>
      <c r="FS317" s="2">
        <v>0</v>
      </c>
      <c r="FT317" s="2" t="s">
        <v>49</v>
      </c>
      <c r="FU317" s="2" t="s">
        <v>50</v>
      </c>
      <c r="FV317" s="2"/>
      <c r="FW317" s="2"/>
      <c r="FX317" s="2">
        <v>94.5</v>
      </c>
      <c r="FY317" s="2">
        <v>46.75</v>
      </c>
      <c r="FZ317" s="2"/>
      <c r="GA317" s="2" t="s">
        <v>6</v>
      </c>
      <c r="GB317" s="2"/>
      <c r="GC317" s="2"/>
      <c r="GD317" s="2">
        <v>0</v>
      </c>
      <c r="GE317" s="2"/>
      <c r="GF317" s="2">
        <v>1491721436</v>
      </c>
      <c r="GG317" s="2">
        <v>2</v>
      </c>
      <c r="GH317" s="2">
        <v>1</v>
      </c>
      <c r="GI317" s="2">
        <v>-2</v>
      </c>
      <c r="GJ317" s="2">
        <v>0</v>
      </c>
      <c r="GK317" s="2">
        <f>ROUND(R317*(R12)/100,2)</f>
        <v>0</v>
      </c>
      <c r="GL317" s="2">
        <f t="shared" si="293"/>
        <v>0</v>
      </c>
      <c r="GM317" s="2">
        <f t="shared" si="294"/>
        <v>151.31</v>
      </c>
      <c r="GN317" s="2">
        <f t="shared" si="295"/>
        <v>151.31</v>
      </c>
      <c r="GO317" s="2">
        <f t="shared" si="296"/>
        <v>0</v>
      </c>
      <c r="GP317" s="2">
        <f t="shared" si="297"/>
        <v>0</v>
      </c>
      <c r="GQ317" s="2"/>
      <c r="GR317" s="2">
        <v>0</v>
      </c>
      <c r="GS317" s="2">
        <v>3</v>
      </c>
      <c r="GT317" s="2">
        <v>0</v>
      </c>
      <c r="GU317" s="2" t="s">
        <v>6</v>
      </c>
      <c r="GV317" s="2">
        <f t="shared" si="298"/>
        <v>0</v>
      </c>
      <c r="GW317" s="2">
        <v>1</v>
      </c>
      <c r="GX317" s="2">
        <f t="shared" si="299"/>
        <v>0</v>
      </c>
      <c r="GY317" s="2"/>
      <c r="GZ317" s="2"/>
      <c r="HA317" s="2">
        <v>0</v>
      </c>
      <c r="HB317" s="2">
        <v>0</v>
      </c>
      <c r="HC317" s="2"/>
      <c r="HD317" s="2"/>
      <c r="HE317" s="2"/>
      <c r="HF317" s="2"/>
      <c r="HG317" s="2"/>
      <c r="HH317" s="2"/>
      <c r="HI317" s="2"/>
      <c r="HJ317" s="2"/>
      <c r="HK317" s="2"/>
      <c r="HL317" s="2"/>
      <c r="HM317" s="2"/>
      <c r="HN317" s="2"/>
      <c r="HO317" s="2"/>
      <c r="HP317" s="2"/>
      <c r="HQ317" s="2"/>
      <c r="HR317" s="2"/>
      <c r="HS317" s="2"/>
      <c r="HT317" s="2"/>
      <c r="HU317" s="2"/>
      <c r="HV317" s="2"/>
      <c r="HW317" s="2"/>
      <c r="HX317" s="2"/>
      <c r="HY317" s="2"/>
      <c r="HZ317" s="2"/>
      <c r="IA317" s="2"/>
      <c r="IB317" s="2"/>
      <c r="IC317" s="2"/>
      <c r="ID317" s="2"/>
      <c r="IE317" s="2"/>
      <c r="IF317" s="2"/>
      <c r="IG317" s="2"/>
      <c r="IH317" s="2"/>
      <c r="II317" s="2"/>
      <c r="IJ317" s="2"/>
      <c r="IK317" s="2">
        <v>0</v>
      </c>
      <c r="IL317" s="2"/>
      <c r="IM317" s="2"/>
      <c r="IN317" s="2"/>
      <c r="IO317" s="2"/>
      <c r="IP317" s="2"/>
      <c r="IQ317" s="2"/>
      <c r="IR317" s="2"/>
      <c r="IS317" s="2"/>
      <c r="IT317" s="2"/>
      <c r="IU317" s="2"/>
    </row>
    <row r="318" spans="1:255" x14ac:dyDescent="0.2">
      <c r="A318">
        <v>17</v>
      </c>
      <c r="B318">
        <v>1</v>
      </c>
      <c r="C318">
        <f>ROW(SmtRes!A606)</f>
        <v>606</v>
      </c>
      <c r="D318">
        <f>ROW(EtalonRes!A622)</f>
        <v>622</v>
      </c>
      <c r="E318" t="s">
        <v>382</v>
      </c>
      <c r="F318" t="s">
        <v>154</v>
      </c>
      <c r="G318" t="s">
        <v>155</v>
      </c>
      <c r="H318" t="s">
        <v>20</v>
      </c>
      <c r="I318">
        <f>ROUND(40/100,9)</f>
        <v>0.4</v>
      </c>
      <c r="J318">
        <v>0</v>
      </c>
      <c r="O318">
        <f t="shared" si="267"/>
        <v>120.89</v>
      </c>
      <c r="P318">
        <f t="shared" si="268"/>
        <v>84.92</v>
      </c>
      <c r="Q318">
        <f t="shared" si="269"/>
        <v>14.94</v>
      </c>
      <c r="R318">
        <f t="shared" si="270"/>
        <v>0.39</v>
      </c>
      <c r="S318">
        <f t="shared" si="271"/>
        <v>21.03</v>
      </c>
      <c r="T318">
        <f t="shared" si="272"/>
        <v>0</v>
      </c>
      <c r="U318">
        <f t="shared" si="273"/>
        <v>2.2914900000000005</v>
      </c>
      <c r="V318">
        <f t="shared" si="274"/>
        <v>3.3750000000000002E-2</v>
      </c>
      <c r="W318">
        <f t="shared" si="275"/>
        <v>0</v>
      </c>
      <c r="X318">
        <f t="shared" si="276"/>
        <v>20.350000000000001</v>
      </c>
      <c r="Y318">
        <f t="shared" si="277"/>
        <v>10.07</v>
      </c>
      <c r="AA318">
        <v>27703388</v>
      </c>
      <c r="AB318">
        <f t="shared" si="278"/>
        <v>302.23442499999999</v>
      </c>
      <c r="AC318">
        <f t="shared" si="302"/>
        <v>212.29</v>
      </c>
      <c r="AD318">
        <f>ROUND((((((ET318*1.25)*1.35))-(((EU318*1.25)*1.35)))+AE318),6)</f>
        <v>37.361249999999998</v>
      </c>
      <c r="AE318">
        <f>ROUND((((EU318*1.25)*1.35)),6)</f>
        <v>0.97875000000000001</v>
      </c>
      <c r="AF318">
        <f>ROUND((((EV318*1.15)*1.35)),6)</f>
        <v>52.583174999999997</v>
      </c>
      <c r="AG318">
        <f t="shared" si="279"/>
        <v>0</v>
      </c>
      <c r="AH318">
        <f>(((EW318*1.15)*1.35))</f>
        <v>5.7287250000000007</v>
      </c>
      <c r="AI318">
        <f>(((EX318*1.25)*1.35))</f>
        <v>8.4375000000000006E-2</v>
      </c>
      <c r="AJ318">
        <f t="shared" si="280"/>
        <v>0</v>
      </c>
      <c r="AK318">
        <v>268.3</v>
      </c>
      <c r="AL318">
        <v>212.29</v>
      </c>
      <c r="AM318">
        <v>22.14</v>
      </c>
      <c r="AN318">
        <v>0.57999999999999996</v>
      </c>
      <c r="AO318">
        <v>33.869999999999997</v>
      </c>
      <c r="AP318">
        <v>0</v>
      </c>
      <c r="AQ318">
        <v>3.69</v>
      </c>
      <c r="AR318">
        <v>0.05</v>
      </c>
      <c r="AS318">
        <v>0</v>
      </c>
      <c r="AT318">
        <v>95</v>
      </c>
      <c r="AU318">
        <v>47</v>
      </c>
      <c r="AV318">
        <v>1</v>
      </c>
      <c r="AW318">
        <v>1</v>
      </c>
      <c r="AZ318">
        <v>1</v>
      </c>
      <c r="BA318">
        <v>1</v>
      </c>
      <c r="BB318">
        <v>1</v>
      </c>
      <c r="BC318">
        <v>1</v>
      </c>
      <c r="BD318" t="s">
        <v>6</v>
      </c>
      <c r="BE318" t="s">
        <v>6</v>
      </c>
      <c r="BF318" t="s">
        <v>6</v>
      </c>
      <c r="BG318" t="s">
        <v>6</v>
      </c>
      <c r="BH318">
        <v>0</v>
      </c>
      <c r="BI318">
        <v>1</v>
      </c>
      <c r="BJ318" t="s">
        <v>156</v>
      </c>
      <c r="BM318">
        <v>15001</v>
      </c>
      <c r="BN318">
        <v>0</v>
      </c>
      <c r="BO318" t="s">
        <v>6</v>
      </c>
      <c r="BP318">
        <v>0</v>
      </c>
      <c r="BQ318">
        <v>2</v>
      </c>
      <c r="BR318">
        <v>0</v>
      </c>
      <c r="BS318">
        <v>1</v>
      </c>
      <c r="BT318">
        <v>1</v>
      </c>
      <c r="BU318">
        <v>1</v>
      </c>
      <c r="BV318">
        <v>1</v>
      </c>
      <c r="BW318">
        <v>1</v>
      </c>
      <c r="BX318">
        <v>1</v>
      </c>
      <c r="BY318" t="s">
        <v>6</v>
      </c>
      <c r="BZ318">
        <v>105</v>
      </c>
      <c r="CA318">
        <v>55</v>
      </c>
      <c r="CF318">
        <v>0</v>
      </c>
      <c r="CG318">
        <v>0</v>
      </c>
      <c r="CM318">
        <v>0</v>
      </c>
      <c r="CN318" t="s">
        <v>705</v>
      </c>
      <c r="CO318">
        <v>0</v>
      </c>
      <c r="CP318">
        <f t="shared" si="281"/>
        <v>120.89</v>
      </c>
      <c r="CQ318">
        <f t="shared" si="282"/>
        <v>212.29</v>
      </c>
      <c r="CR318">
        <f t="shared" si="283"/>
        <v>37.361249999999998</v>
      </c>
      <c r="CS318">
        <f t="shared" si="284"/>
        <v>0.97875000000000001</v>
      </c>
      <c r="CT318">
        <f t="shared" si="285"/>
        <v>52.583174999999997</v>
      </c>
      <c r="CU318">
        <f t="shared" si="286"/>
        <v>0</v>
      </c>
      <c r="CV318">
        <f t="shared" si="287"/>
        <v>5.7287250000000007</v>
      </c>
      <c r="CW318">
        <f t="shared" si="288"/>
        <v>8.4375000000000006E-2</v>
      </c>
      <c r="CX318">
        <f t="shared" si="289"/>
        <v>0</v>
      </c>
      <c r="CY318">
        <f t="shared" si="290"/>
        <v>20.349</v>
      </c>
      <c r="CZ318">
        <f t="shared" si="291"/>
        <v>10.067400000000001</v>
      </c>
      <c r="DC318" t="s">
        <v>6</v>
      </c>
      <c r="DD318" t="s">
        <v>6</v>
      </c>
      <c r="DE318" t="s">
        <v>56</v>
      </c>
      <c r="DF318" t="s">
        <v>56</v>
      </c>
      <c r="DG318" t="s">
        <v>57</v>
      </c>
      <c r="DH318" t="s">
        <v>6</v>
      </c>
      <c r="DI318" t="s">
        <v>57</v>
      </c>
      <c r="DJ318" t="s">
        <v>56</v>
      </c>
      <c r="DK318" t="s">
        <v>6</v>
      </c>
      <c r="DL318" t="s">
        <v>6</v>
      </c>
      <c r="DM318" t="s">
        <v>6</v>
      </c>
      <c r="DN318">
        <v>0</v>
      </c>
      <c r="DO318">
        <v>0</v>
      </c>
      <c r="DP318">
        <v>1</v>
      </c>
      <c r="DQ318">
        <v>1</v>
      </c>
      <c r="DU318">
        <v>1005</v>
      </c>
      <c r="DV318" t="s">
        <v>20</v>
      </c>
      <c r="DW318" t="s">
        <v>20</v>
      </c>
      <c r="DX318">
        <v>100</v>
      </c>
      <c r="EE318">
        <v>27029049</v>
      </c>
      <c r="EF318">
        <v>2</v>
      </c>
      <c r="EG318" t="s">
        <v>16</v>
      </c>
      <c r="EH318">
        <v>0</v>
      </c>
      <c r="EI318" t="s">
        <v>6</v>
      </c>
      <c r="EJ318">
        <v>1</v>
      </c>
      <c r="EK318">
        <v>15001</v>
      </c>
      <c r="EL318" t="s">
        <v>157</v>
      </c>
      <c r="EM318" t="s">
        <v>158</v>
      </c>
      <c r="EO318" t="s">
        <v>60</v>
      </c>
      <c r="EQ318">
        <v>0</v>
      </c>
      <c r="ER318">
        <v>268.3</v>
      </c>
      <c r="ES318">
        <v>212.29</v>
      </c>
      <c r="ET318">
        <v>22.14</v>
      </c>
      <c r="EU318">
        <v>0.57999999999999996</v>
      </c>
      <c r="EV318">
        <v>33.869999999999997</v>
      </c>
      <c r="EW318">
        <v>3.69</v>
      </c>
      <c r="EX318">
        <v>0.05</v>
      </c>
      <c r="EY318">
        <v>0</v>
      </c>
      <c r="FQ318">
        <v>0</v>
      </c>
      <c r="FR318">
        <f t="shared" si="292"/>
        <v>0</v>
      </c>
      <c r="FS318">
        <v>0</v>
      </c>
      <c r="FT318" t="s">
        <v>49</v>
      </c>
      <c r="FU318" t="s">
        <v>50</v>
      </c>
      <c r="FX318">
        <v>94.5</v>
      </c>
      <c r="FY318">
        <v>46.75</v>
      </c>
      <c r="GA318" t="s">
        <v>6</v>
      </c>
      <c r="GD318">
        <v>0</v>
      </c>
      <c r="GF318">
        <v>1491721436</v>
      </c>
      <c r="GG318">
        <v>1</v>
      </c>
      <c r="GH318">
        <v>1</v>
      </c>
      <c r="GI318">
        <v>-2</v>
      </c>
      <c r="GJ318">
        <v>0</v>
      </c>
      <c r="GK318">
        <f>ROUND(R318*(S12)/100,2)</f>
        <v>0</v>
      </c>
      <c r="GL318">
        <f t="shared" si="293"/>
        <v>0</v>
      </c>
      <c r="GM318">
        <f t="shared" si="294"/>
        <v>151.31</v>
      </c>
      <c r="GN318">
        <f t="shared" si="295"/>
        <v>151.31</v>
      </c>
      <c r="GO318">
        <f t="shared" si="296"/>
        <v>0</v>
      </c>
      <c r="GP318">
        <f t="shared" si="297"/>
        <v>0</v>
      </c>
      <c r="GR318">
        <v>0</v>
      </c>
      <c r="GS318">
        <v>3</v>
      </c>
      <c r="GT318">
        <v>0</v>
      </c>
      <c r="GU318" t="s">
        <v>6</v>
      </c>
      <c r="GV318">
        <f t="shared" si="298"/>
        <v>0</v>
      </c>
      <c r="GW318">
        <v>1</v>
      </c>
      <c r="GX318">
        <f t="shared" si="299"/>
        <v>0</v>
      </c>
      <c r="HA318">
        <v>0</v>
      </c>
      <c r="HB318">
        <v>0</v>
      </c>
      <c r="IK318">
        <v>0</v>
      </c>
    </row>
    <row r="319" spans="1:255" x14ac:dyDescent="0.2">
      <c r="A319" s="2">
        <v>17</v>
      </c>
      <c r="B319" s="2">
        <v>1</v>
      </c>
      <c r="C319" s="2">
        <f>ROW(SmtRes!A613)</f>
        <v>613</v>
      </c>
      <c r="D319" s="2">
        <f>ROW(EtalonRes!A629)</f>
        <v>629</v>
      </c>
      <c r="E319" s="2" t="s">
        <v>383</v>
      </c>
      <c r="F319" s="2" t="s">
        <v>160</v>
      </c>
      <c r="G319" s="2" t="s">
        <v>161</v>
      </c>
      <c r="H319" s="2" t="s">
        <v>162</v>
      </c>
      <c r="I319" s="2">
        <f>ROUND(5/100,9)</f>
        <v>0.05</v>
      </c>
      <c r="J319" s="2">
        <v>0</v>
      </c>
      <c r="K319" s="2"/>
      <c r="L319" s="2"/>
      <c r="M319" s="2"/>
      <c r="N319" s="2"/>
      <c r="O319" s="2">
        <f t="shared" si="267"/>
        <v>63.64</v>
      </c>
      <c r="P319" s="2">
        <f t="shared" si="268"/>
        <v>0.01</v>
      </c>
      <c r="Q319" s="2">
        <f t="shared" si="269"/>
        <v>2.7</v>
      </c>
      <c r="R319" s="2">
        <f t="shared" si="270"/>
        <v>0</v>
      </c>
      <c r="S319" s="2">
        <f t="shared" si="271"/>
        <v>60.93</v>
      </c>
      <c r="T319" s="2">
        <f t="shared" si="272"/>
        <v>0</v>
      </c>
      <c r="U319" s="2">
        <f t="shared" si="273"/>
        <v>7.1432250000000002</v>
      </c>
      <c r="V319" s="2">
        <f t="shared" si="274"/>
        <v>0</v>
      </c>
      <c r="W319" s="2">
        <f t="shared" si="275"/>
        <v>0</v>
      </c>
      <c r="X319" s="2">
        <f t="shared" si="276"/>
        <v>48.74</v>
      </c>
      <c r="Y319" s="2">
        <f t="shared" si="277"/>
        <v>41.43</v>
      </c>
      <c r="Z319" s="2"/>
      <c r="AA319" s="2">
        <v>27703374</v>
      </c>
      <c r="AB319" s="2">
        <f t="shared" si="278"/>
        <v>1272.876</v>
      </c>
      <c r="AC319" s="2">
        <f t="shared" si="302"/>
        <v>0.24</v>
      </c>
      <c r="AD319" s="2">
        <f>ROUND(((((ET319*1.15))-((EU319*1.15)))+AE319),6)</f>
        <v>54.003999999999998</v>
      </c>
      <c r="AE319" s="2">
        <f>ROUND(((EU319*1.15)),6)</f>
        <v>0</v>
      </c>
      <c r="AF319" s="2">
        <f>ROUND(((EV319*1.15)),6)</f>
        <v>1218.6320000000001</v>
      </c>
      <c r="AG319" s="2">
        <f t="shared" si="279"/>
        <v>0</v>
      </c>
      <c r="AH319" s="2">
        <f>((EW319*1.15))</f>
        <v>142.86449999999999</v>
      </c>
      <c r="AI319" s="2">
        <f>((EX319*1.15))</f>
        <v>0</v>
      </c>
      <c r="AJ319" s="2">
        <f t="shared" si="280"/>
        <v>0</v>
      </c>
      <c r="AK319" s="2">
        <v>1106.8800000000001</v>
      </c>
      <c r="AL319" s="2">
        <v>0.24</v>
      </c>
      <c r="AM319" s="2">
        <v>46.96</v>
      </c>
      <c r="AN319" s="2">
        <v>0</v>
      </c>
      <c r="AO319" s="2">
        <v>1059.68</v>
      </c>
      <c r="AP319" s="2">
        <v>0</v>
      </c>
      <c r="AQ319" s="2">
        <v>124.23</v>
      </c>
      <c r="AR319" s="2">
        <v>0</v>
      </c>
      <c r="AS319" s="2">
        <v>0</v>
      </c>
      <c r="AT319" s="2">
        <v>80</v>
      </c>
      <c r="AU319" s="2">
        <v>68</v>
      </c>
      <c r="AV319" s="2">
        <v>1</v>
      </c>
      <c r="AW319" s="2">
        <v>1</v>
      </c>
      <c r="AX319" s="2"/>
      <c r="AY319" s="2"/>
      <c r="AZ319" s="2">
        <v>1</v>
      </c>
      <c r="BA319" s="2">
        <v>1</v>
      </c>
      <c r="BB319" s="2">
        <v>1</v>
      </c>
      <c r="BC319" s="2">
        <v>1</v>
      </c>
      <c r="BD319" s="2" t="s">
        <v>6</v>
      </c>
      <c r="BE319" s="2" t="s">
        <v>6</v>
      </c>
      <c r="BF319" s="2" t="s">
        <v>6</v>
      </c>
      <c r="BG319" s="2" t="s">
        <v>6</v>
      </c>
      <c r="BH319" s="2">
        <v>0</v>
      </c>
      <c r="BI319" s="2">
        <v>1</v>
      </c>
      <c r="BJ319" s="2" t="s">
        <v>163</v>
      </c>
      <c r="BK319" s="2"/>
      <c r="BL319" s="2"/>
      <c r="BM319" s="2">
        <v>57001</v>
      </c>
      <c r="BN319" s="2">
        <v>0</v>
      </c>
      <c r="BO319" s="2" t="s">
        <v>6</v>
      </c>
      <c r="BP319" s="2">
        <v>0</v>
      </c>
      <c r="BQ319" s="2">
        <v>6</v>
      </c>
      <c r="BR319" s="2">
        <v>0</v>
      </c>
      <c r="BS319" s="2">
        <v>1</v>
      </c>
      <c r="BT319" s="2">
        <v>1</v>
      </c>
      <c r="BU319" s="2">
        <v>1</v>
      </c>
      <c r="BV319" s="2">
        <v>1</v>
      </c>
      <c r="BW319" s="2">
        <v>1</v>
      </c>
      <c r="BX319" s="2">
        <v>1</v>
      </c>
      <c r="BY319" s="2" t="s">
        <v>6</v>
      </c>
      <c r="BZ319" s="2">
        <v>80</v>
      </c>
      <c r="CA319" s="2">
        <v>68</v>
      </c>
      <c r="CB319" s="2"/>
      <c r="CC319" s="2"/>
      <c r="CD319" s="2"/>
      <c r="CE319" s="2"/>
      <c r="CF319" s="2">
        <v>0</v>
      </c>
      <c r="CG319" s="2">
        <v>0</v>
      </c>
      <c r="CH319" s="2"/>
      <c r="CI319" s="2"/>
      <c r="CJ319" s="2"/>
      <c r="CK319" s="2"/>
      <c r="CL319" s="2"/>
      <c r="CM319" s="2">
        <v>0</v>
      </c>
      <c r="CN319" s="2" t="s">
        <v>703</v>
      </c>
      <c r="CO319" s="2">
        <v>0</v>
      </c>
      <c r="CP319" s="2">
        <f t="shared" si="281"/>
        <v>63.64</v>
      </c>
      <c r="CQ319" s="2">
        <f t="shared" si="282"/>
        <v>0.24</v>
      </c>
      <c r="CR319" s="2">
        <f t="shared" si="283"/>
        <v>54.003999999999998</v>
      </c>
      <c r="CS319" s="2">
        <f t="shared" si="284"/>
        <v>0</v>
      </c>
      <c r="CT319" s="2">
        <f t="shared" si="285"/>
        <v>1218.6320000000001</v>
      </c>
      <c r="CU319" s="2">
        <f t="shared" si="286"/>
        <v>0</v>
      </c>
      <c r="CV319" s="2">
        <f t="shared" si="287"/>
        <v>142.86449999999999</v>
      </c>
      <c r="CW319" s="2">
        <f t="shared" si="288"/>
        <v>0</v>
      </c>
      <c r="CX319" s="2">
        <f t="shared" si="289"/>
        <v>0</v>
      </c>
      <c r="CY319" s="2">
        <f t="shared" si="290"/>
        <v>48.744</v>
      </c>
      <c r="CZ319" s="2">
        <f t="shared" si="291"/>
        <v>41.432400000000001</v>
      </c>
      <c r="DA319" s="2"/>
      <c r="DB319" s="2"/>
      <c r="DC319" s="2" t="s">
        <v>6</v>
      </c>
      <c r="DD319" s="2" t="s">
        <v>6</v>
      </c>
      <c r="DE319" s="2" t="s">
        <v>22</v>
      </c>
      <c r="DF319" s="2" t="s">
        <v>22</v>
      </c>
      <c r="DG319" s="2" t="s">
        <v>22</v>
      </c>
      <c r="DH319" s="2" t="s">
        <v>6</v>
      </c>
      <c r="DI319" s="2" t="s">
        <v>22</v>
      </c>
      <c r="DJ319" s="2" t="s">
        <v>22</v>
      </c>
      <c r="DK319" s="2" t="s">
        <v>6</v>
      </c>
      <c r="DL319" s="2" t="s">
        <v>6</v>
      </c>
      <c r="DM319" s="2" t="s">
        <v>6</v>
      </c>
      <c r="DN319" s="2">
        <v>0</v>
      </c>
      <c r="DO319" s="2">
        <v>0</v>
      </c>
      <c r="DP319" s="2">
        <v>1</v>
      </c>
      <c r="DQ319" s="2">
        <v>1</v>
      </c>
      <c r="DR319" s="2"/>
      <c r="DS319" s="2"/>
      <c r="DT319" s="2"/>
      <c r="DU319" s="2">
        <v>1013</v>
      </c>
      <c r="DV319" s="2" t="s">
        <v>162</v>
      </c>
      <c r="DW319" s="2" t="s">
        <v>162</v>
      </c>
      <c r="DX319" s="2">
        <v>1</v>
      </c>
      <c r="DY319" s="2"/>
      <c r="DZ319" s="2"/>
      <c r="EA319" s="2"/>
      <c r="EB319" s="2"/>
      <c r="EC319" s="2"/>
      <c r="ED319" s="2"/>
      <c r="EE319" s="2">
        <v>27029102</v>
      </c>
      <c r="EF319" s="2">
        <v>6</v>
      </c>
      <c r="EG319" s="2" t="s">
        <v>23</v>
      </c>
      <c r="EH319" s="2">
        <v>0</v>
      </c>
      <c r="EI319" s="2" t="s">
        <v>6</v>
      </c>
      <c r="EJ319" s="2">
        <v>1</v>
      </c>
      <c r="EK319" s="2">
        <v>57001</v>
      </c>
      <c r="EL319" s="2" t="s">
        <v>24</v>
      </c>
      <c r="EM319" s="2" t="s">
        <v>25</v>
      </c>
      <c r="EN319" s="2"/>
      <c r="EO319" s="2" t="s">
        <v>26</v>
      </c>
      <c r="EP319" s="2"/>
      <c r="EQ319" s="2">
        <v>0</v>
      </c>
      <c r="ER319" s="2">
        <v>1106.8800000000001</v>
      </c>
      <c r="ES319" s="2">
        <v>0.24</v>
      </c>
      <c r="ET319" s="2">
        <v>46.96</v>
      </c>
      <c r="EU319" s="2">
        <v>0</v>
      </c>
      <c r="EV319" s="2">
        <v>1059.68</v>
      </c>
      <c r="EW319" s="2">
        <v>124.23</v>
      </c>
      <c r="EX319" s="2">
        <v>0</v>
      </c>
      <c r="EY319" s="2">
        <v>0</v>
      </c>
      <c r="EZ319" s="2"/>
      <c r="FA319" s="2"/>
      <c r="FB319" s="2"/>
      <c r="FC319" s="2"/>
      <c r="FD319" s="2"/>
      <c r="FE319" s="2"/>
      <c r="FF319" s="2"/>
      <c r="FG319" s="2"/>
      <c r="FH319" s="2"/>
      <c r="FI319" s="2"/>
      <c r="FJ319" s="2"/>
      <c r="FK319" s="2"/>
      <c r="FL319" s="2"/>
      <c r="FM319" s="2"/>
      <c r="FN319" s="2"/>
      <c r="FO319" s="2"/>
      <c r="FP319" s="2"/>
      <c r="FQ319" s="2">
        <v>0</v>
      </c>
      <c r="FR319" s="2">
        <f t="shared" si="292"/>
        <v>0</v>
      </c>
      <c r="FS319" s="2">
        <v>0</v>
      </c>
      <c r="FT319" s="2"/>
      <c r="FU319" s="2"/>
      <c r="FV319" s="2"/>
      <c r="FW319" s="2"/>
      <c r="FX319" s="2">
        <v>80</v>
      </c>
      <c r="FY319" s="2">
        <v>68</v>
      </c>
      <c r="FZ319" s="2"/>
      <c r="GA319" s="2" t="s">
        <v>6</v>
      </c>
      <c r="GB319" s="2"/>
      <c r="GC319" s="2"/>
      <c r="GD319" s="2">
        <v>0</v>
      </c>
      <c r="GE319" s="2"/>
      <c r="GF319" s="2">
        <v>1160800867</v>
      </c>
      <c r="GG319" s="2">
        <v>2</v>
      </c>
      <c r="GH319" s="2">
        <v>1</v>
      </c>
      <c r="GI319" s="2">
        <v>-2</v>
      </c>
      <c r="GJ319" s="2">
        <v>0</v>
      </c>
      <c r="GK319" s="2">
        <f>ROUND(R319*(R12)/100,2)</f>
        <v>0</v>
      </c>
      <c r="GL319" s="2">
        <f t="shared" si="293"/>
        <v>0</v>
      </c>
      <c r="GM319" s="2">
        <f t="shared" si="294"/>
        <v>153.81</v>
      </c>
      <c r="GN319" s="2">
        <f t="shared" si="295"/>
        <v>153.81</v>
      </c>
      <c r="GO319" s="2">
        <f t="shared" si="296"/>
        <v>0</v>
      </c>
      <c r="GP319" s="2">
        <f t="shared" si="297"/>
        <v>0</v>
      </c>
      <c r="GQ319" s="2"/>
      <c r="GR319" s="2">
        <v>0</v>
      </c>
      <c r="GS319" s="2">
        <v>3</v>
      </c>
      <c r="GT319" s="2">
        <v>0</v>
      </c>
      <c r="GU319" s="2" t="s">
        <v>6</v>
      </c>
      <c r="GV319" s="2">
        <f t="shared" si="298"/>
        <v>0</v>
      </c>
      <c r="GW319" s="2">
        <v>1</v>
      </c>
      <c r="GX319" s="2">
        <f t="shared" si="299"/>
        <v>0</v>
      </c>
      <c r="GY319" s="2"/>
      <c r="GZ319" s="2"/>
      <c r="HA319" s="2">
        <v>0</v>
      </c>
      <c r="HB319" s="2">
        <v>0</v>
      </c>
      <c r="HC319" s="2"/>
      <c r="HD319" s="2"/>
      <c r="HE319" s="2"/>
      <c r="HF319" s="2"/>
      <c r="HG319" s="2"/>
      <c r="HH319" s="2"/>
      <c r="HI319" s="2"/>
      <c r="HJ319" s="2"/>
      <c r="HK319" s="2"/>
      <c r="HL319" s="2"/>
      <c r="HM319" s="2"/>
      <c r="HN319" s="2"/>
      <c r="HO319" s="2"/>
      <c r="HP319" s="2"/>
      <c r="HQ319" s="2"/>
      <c r="HR319" s="2"/>
      <c r="HS319" s="2"/>
      <c r="HT319" s="2"/>
      <c r="HU319" s="2"/>
      <c r="HV319" s="2"/>
      <c r="HW319" s="2"/>
      <c r="HX319" s="2"/>
      <c r="HY319" s="2"/>
      <c r="HZ319" s="2"/>
      <c r="IA319" s="2"/>
      <c r="IB319" s="2"/>
      <c r="IC319" s="2"/>
      <c r="ID319" s="2"/>
      <c r="IE319" s="2"/>
      <c r="IF319" s="2"/>
      <c r="IG319" s="2"/>
      <c r="IH319" s="2"/>
      <c r="II319" s="2"/>
      <c r="IJ319" s="2"/>
      <c r="IK319" s="2">
        <v>0</v>
      </c>
      <c r="IL319" s="2"/>
      <c r="IM319" s="2"/>
      <c r="IN319" s="2"/>
      <c r="IO319" s="2"/>
      <c r="IP319" s="2"/>
      <c r="IQ319" s="2"/>
      <c r="IR319" s="2"/>
      <c r="IS319" s="2"/>
      <c r="IT319" s="2"/>
      <c r="IU319" s="2"/>
    </row>
    <row r="320" spans="1:255" x14ac:dyDescent="0.2">
      <c r="A320">
        <v>17</v>
      </c>
      <c r="B320">
        <v>1</v>
      </c>
      <c r="C320">
        <f>ROW(SmtRes!A620)</f>
        <v>620</v>
      </c>
      <c r="D320">
        <f>ROW(EtalonRes!A636)</f>
        <v>636</v>
      </c>
      <c r="E320" t="s">
        <v>383</v>
      </c>
      <c r="F320" t="s">
        <v>160</v>
      </c>
      <c r="G320" t="s">
        <v>161</v>
      </c>
      <c r="H320" t="s">
        <v>162</v>
      </c>
      <c r="I320">
        <f>ROUND(5/100,9)</f>
        <v>0.05</v>
      </c>
      <c r="J320">
        <v>0</v>
      </c>
      <c r="O320">
        <f t="shared" si="267"/>
        <v>63.64</v>
      </c>
      <c r="P320">
        <f t="shared" si="268"/>
        <v>0.01</v>
      </c>
      <c r="Q320">
        <f t="shared" si="269"/>
        <v>2.7</v>
      </c>
      <c r="R320">
        <f t="shared" si="270"/>
        <v>0</v>
      </c>
      <c r="S320">
        <f t="shared" si="271"/>
        <v>60.93</v>
      </c>
      <c r="T320">
        <f t="shared" si="272"/>
        <v>0</v>
      </c>
      <c r="U320">
        <f t="shared" si="273"/>
        <v>7.1432250000000002</v>
      </c>
      <c r="V320">
        <f t="shared" si="274"/>
        <v>0</v>
      </c>
      <c r="W320">
        <f t="shared" si="275"/>
        <v>0</v>
      </c>
      <c r="X320">
        <f t="shared" si="276"/>
        <v>48.74</v>
      </c>
      <c r="Y320">
        <f t="shared" si="277"/>
        <v>41.43</v>
      </c>
      <c r="AA320">
        <v>27703388</v>
      </c>
      <c r="AB320">
        <f t="shared" si="278"/>
        <v>1272.876</v>
      </c>
      <c r="AC320">
        <f t="shared" si="302"/>
        <v>0.24</v>
      </c>
      <c r="AD320">
        <f>ROUND(((((ET320*1.15))-((EU320*1.15)))+AE320),6)</f>
        <v>54.003999999999998</v>
      </c>
      <c r="AE320">
        <f>ROUND(((EU320*1.15)),6)</f>
        <v>0</v>
      </c>
      <c r="AF320">
        <f>ROUND(((EV320*1.15)),6)</f>
        <v>1218.6320000000001</v>
      </c>
      <c r="AG320">
        <f t="shared" si="279"/>
        <v>0</v>
      </c>
      <c r="AH320">
        <f>((EW320*1.15))</f>
        <v>142.86449999999999</v>
      </c>
      <c r="AI320">
        <f>((EX320*1.15))</f>
        <v>0</v>
      </c>
      <c r="AJ320">
        <f t="shared" si="280"/>
        <v>0</v>
      </c>
      <c r="AK320">
        <v>1106.8800000000001</v>
      </c>
      <c r="AL320">
        <v>0.24</v>
      </c>
      <c r="AM320">
        <v>46.96</v>
      </c>
      <c r="AN320">
        <v>0</v>
      </c>
      <c r="AO320">
        <v>1059.68</v>
      </c>
      <c r="AP320">
        <v>0</v>
      </c>
      <c r="AQ320">
        <v>124.23</v>
      </c>
      <c r="AR320">
        <v>0</v>
      </c>
      <c r="AS320">
        <v>0</v>
      </c>
      <c r="AT320">
        <v>80</v>
      </c>
      <c r="AU320">
        <v>68</v>
      </c>
      <c r="AV320">
        <v>1</v>
      </c>
      <c r="AW320">
        <v>1</v>
      </c>
      <c r="AZ320">
        <v>1</v>
      </c>
      <c r="BA320">
        <v>1</v>
      </c>
      <c r="BB320">
        <v>1</v>
      </c>
      <c r="BC320">
        <v>1</v>
      </c>
      <c r="BD320" t="s">
        <v>6</v>
      </c>
      <c r="BE320" t="s">
        <v>6</v>
      </c>
      <c r="BF320" t="s">
        <v>6</v>
      </c>
      <c r="BG320" t="s">
        <v>6</v>
      </c>
      <c r="BH320">
        <v>0</v>
      </c>
      <c r="BI320">
        <v>1</v>
      </c>
      <c r="BJ320" t="s">
        <v>163</v>
      </c>
      <c r="BM320">
        <v>57001</v>
      </c>
      <c r="BN320">
        <v>0</v>
      </c>
      <c r="BO320" t="s">
        <v>6</v>
      </c>
      <c r="BP320">
        <v>0</v>
      </c>
      <c r="BQ320">
        <v>6</v>
      </c>
      <c r="BR320">
        <v>0</v>
      </c>
      <c r="BS320">
        <v>1</v>
      </c>
      <c r="BT320">
        <v>1</v>
      </c>
      <c r="BU320">
        <v>1</v>
      </c>
      <c r="BV320">
        <v>1</v>
      </c>
      <c r="BW320">
        <v>1</v>
      </c>
      <c r="BX320">
        <v>1</v>
      </c>
      <c r="BY320" t="s">
        <v>6</v>
      </c>
      <c r="BZ320">
        <v>80</v>
      </c>
      <c r="CA320">
        <v>68</v>
      </c>
      <c r="CF320">
        <v>0</v>
      </c>
      <c r="CG320">
        <v>0</v>
      </c>
      <c r="CM320">
        <v>0</v>
      </c>
      <c r="CN320" t="s">
        <v>703</v>
      </c>
      <c r="CO320">
        <v>0</v>
      </c>
      <c r="CP320">
        <f t="shared" si="281"/>
        <v>63.64</v>
      </c>
      <c r="CQ320">
        <f t="shared" si="282"/>
        <v>0.24</v>
      </c>
      <c r="CR320">
        <f t="shared" si="283"/>
        <v>54.003999999999998</v>
      </c>
      <c r="CS320">
        <f t="shared" si="284"/>
        <v>0</v>
      </c>
      <c r="CT320">
        <f t="shared" si="285"/>
        <v>1218.6320000000001</v>
      </c>
      <c r="CU320">
        <f t="shared" si="286"/>
        <v>0</v>
      </c>
      <c r="CV320">
        <f t="shared" si="287"/>
        <v>142.86449999999999</v>
      </c>
      <c r="CW320">
        <f t="shared" si="288"/>
        <v>0</v>
      </c>
      <c r="CX320">
        <f t="shared" si="289"/>
        <v>0</v>
      </c>
      <c r="CY320">
        <f t="shared" si="290"/>
        <v>48.744</v>
      </c>
      <c r="CZ320">
        <f t="shared" si="291"/>
        <v>41.432400000000001</v>
      </c>
      <c r="DC320" t="s">
        <v>6</v>
      </c>
      <c r="DD320" t="s">
        <v>6</v>
      </c>
      <c r="DE320" t="s">
        <v>22</v>
      </c>
      <c r="DF320" t="s">
        <v>22</v>
      </c>
      <c r="DG320" t="s">
        <v>22</v>
      </c>
      <c r="DH320" t="s">
        <v>6</v>
      </c>
      <c r="DI320" t="s">
        <v>22</v>
      </c>
      <c r="DJ320" t="s">
        <v>22</v>
      </c>
      <c r="DK320" t="s">
        <v>6</v>
      </c>
      <c r="DL320" t="s">
        <v>6</v>
      </c>
      <c r="DM320" t="s">
        <v>6</v>
      </c>
      <c r="DN320">
        <v>0</v>
      </c>
      <c r="DO320">
        <v>0</v>
      </c>
      <c r="DP320">
        <v>1</v>
      </c>
      <c r="DQ320">
        <v>1</v>
      </c>
      <c r="DU320">
        <v>1013</v>
      </c>
      <c r="DV320" t="s">
        <v>162</v>
      </c>
      <c r="DW320" t="s">
        <v>162</v>
      </c>
      <c r="DX320">
        <v>1</v>
      </c>
      <c r="EE320">
        <v>27029102</v>
      </c>
      <c r="EF320">
        <v>6</v>
      </c>
      <c r="EG320" t="s">
        <v>23</v>
      </c>
      <c r="EH320">
        <v>0</v>
      </c>
      <c r="EI320" t="s">
        <v>6</v>
      </c>
      <c r="EJ320">
        <v>1</v>
      </c>
      <c r="EK320">
        <v>57001</v>
      </c>
      <c r="EL320" t="s">
        <v>24</v>
      </c>
      <c r="EM320" t="s">
        <v>25</v>
      </c>
      <c r="EO320" t="s">
        <v>26</v>
      </c>
      <c r="EQ320">
        <v>0</v>
      </c>
      <c r="ER320">
        <v>1106.8800000000001</v>
      </c>
      <c r="ES320">
        <v>0.24</v>
      </c>
      <c r="ET320">
        <v>46.96</v>
      </c>
      <c r="EU320">
        <v>0</v>
      </c>
      <c r="EV320">
        <v>1059.68</v>
      </c>
      <c r="EW320">
        <v>124.23</v>
      </c>
      <c r="EX320">
        <v>0</v>
      </c>
      <c r="EY320">
        <v>0</v>
      </c>
      <c r="FQ320">
        <v>0</v>
      </c>
      <c r="FR320">
        <f t="shared" si="292"/>
        <v>0</v>
      </c>
      <c r="FS320">
        <v>0</v>
      </c>
      <c r="FX320">
        <v>80</v>
      </c>
      <c r="FY320">
        <v>68</v>
      </c>
      <c r="GA320" t="s">
        <v>6</v>
      </c>
      <c r="GD320">
        <v>0</v>
      </c>
      <c r="GF320">
        <v>1160800867</v>
      </c>
      <c r="GG320">
        <v>1</v>
      </c>
      <c r="GH320">
        <v>1</v>
      </c>
      <c r="GI320">
        <v>-2</v>
      </c>
      <c r="GJ320">
        <v>0</v>
      </c>
      <c r="GK320">
        <f>ROUND(R320*(S12)/100,2)</f>
        <v>0</v>
      </c>
      <c r="GL320">
        <f t="shared" si="293"/>
        <v>0</v>
      </c>
      <c r="GM320">
        <f t="shared" si="294"/>
        <v>153.81</v>
      </c>
      <c r="GN320">
        <f t="shared" si="295"/>
        <v>153.81</v>
      </c>
      <c r="GO320">
        <f t="shared" si="296"/>
        <v>0</v>
      </c>
      <c r="GP320">
        <f t="shared" si="297"/>
        <v>0</v>
      </c>
      <c r="GR320">
        <v>0</v>
      </c>
      <c r="GS320">
        <v>3</v>
      </c>
      <c r="GT320">
        <v>0</v>
      </c>
      <c r="GU320" t="s">
        <v>6</v>
      </c>
      <c r="GV320">
        <f t="shared" si="298"/>
        <v>0</v>
      </c>
      <c r="GW320">
        <v>1</v>
      </c>
      <c r="GX320">
        <f t="shared" si="299"/>
        <v>0</v>
      </c>
      <c r="HA320">
        <v>0</v>
      </c>
      <c r="HB320">
        <v>0</v>
      </c>
      <c r="IK320">
        <v>0</v>
      </c>
    </row>
    <row r="321" spans="1:255" x14ac:dyDescent="0.2">
      <c r="A321" s="2">
        <v>18</v>
      </c>
      <c r="B321" s="2">
        <v>1</v>
      </c>
      <c r="C321" s="2">
        <v>611</v>
      </c>
      <c r="D321" s="2"/>
      <c r="E321" s="2" t="s">
        <v>384</v>
      </c>
      <c r="F321" s="2" t="s">
        <v>28</v>
      </c>
      <c r="G321" s="2" t="s">
        <v>29</v>
      </c>
      <c r="H321" s="2" t="s">
        <v>30</v>
      </c>
      <c r="I321" s="2">
        <f>I319*J321</f>
        <v>7.3999999999999996E-2</v>
      </c>
      <c r="J321" s="2">
        <v>1.4799999999999998</v>
      </c>
      <c r="K321" s="2"/>
      <c r="L321" s="2"/>
      <c r="M321" s="2"/>
      <c r="N321" s="2"/>
      <c r="O321" s="2">
        <f t="shared" si="267"/>
        <v>0</v>
      </c>
      <c r="P321" s="2">
        <f t="shared" si="268"/>
        <v>0</v>
      </c>
      <c r="Q321" s="2">
        <f t="shared" si="269"/>
        <v>0</v>
      </c>
      <c r="R321" s="2">
        <f t="shared" si="270"/>
        <v>0</v>
      </c>
      <c r="S321" s="2">
        <f t="shared" si="271"/>
        <v>0</v>
      </c>
      <c r="T321" s="2">
        <f t="shared" si="272"/>
        <v>0</v>
      </c>
      <c r="U321" s="2">
        <f t="shared" si="273"/>
        <v>0</v>
      </c>
      <c r="V321" s="2">
        <f t="shared" si="274"/>
        <v>0</v>
      </c>
      <c r="W321" s="2">
        <f t="shared" si="275"/>
        <v>0</v>
      </c>
      <c r="X321" s="2">
        <f t="shared" si="276"/>
        <v>0</v>
      </c>
      <c r="Y321" s="2">
        <f t="shared" si="277"/>
        <v>0</v>
      </c>
      <c r="Z321" s="2"/>
      <c r="AA321" s="2">
        <v>27703374</v>
      </c>
      <c r="AB321" s="2">
        <f t="shared" si="278"/>
        <v>0</v>
      </c>
      <c r="AC321" s="2">
        <f t="shared" si="302"/>
        <v>0</v>
      </c>
      <c r="AD321" s="2">
        <f t="shared" ref="AD321:AD326" si="303">ROUND((((ET321)-(EU321))+AE321),6)</f>
        <v>0</v>
      </c>
      <c r="AE321" s="2">
        <f t="shared" ref="AE321:AF326" si="304">ROUND((EU321),6)</f>
        <v>0</v>
      </c>
      <c r="AF321" s="2">
        <f t="shared" si="304"/>
        <v>0</v>
      </c>
      <c r="AG321" s="2">
        <f t="shared" si="279"/>
        <v>0</v>
      </c>
      <c r="AH321" s="2">
        <f t="shared" ref="AH321:AI326" si="305">(EW321)</f>
        <v>0</v>
      </c>
      <c r="AI321" s="2">
        <f t="shared" si="305"/>
        <v>0</v>
      </c>
      <c r="AJ321" s="2">
        <f t="shared" si="280"/>
        <v>0</v>
      </c>
      <c r="AK321" s="2">
        <v>0</v>
      </c>
      <c r="AL321" s="2">
        <v>0</v>
      </c>
      <c r="AM321" s="2">
        <v>0</v>
      </c>
      <c r="AN321" s="2">
        <v>0</v>
      </c>
      <c r="AO321" s="2">
        <v>0</v>
      </c>
      <c r="AP321" s="2">
        <v>0</v>
      </c>
      <c r="AQ321" s="2">
        <v>0</v>
      </c>
      <c r="AR321" s="2">
        <v>0</v>
      </c>
      <c r="AS321" s="2">
        <v>0</v>
      </c>
      <c r="AT321" s="2">
        <v>80</v>
      </c>
      <c r="AU321" s="2">
        <v>68</v>
      </c>
      <c r="AV321" s="2">
        <v>1</v>
      </c>
      <c r="AW321" s="2">
        <v>1</v>
      </c>
      <c r="AX321" s="2"/>
      <c r="AY321" s="2"/>
      <c r="AZ321" s="2">
        <v>1</v>
      </c>
      <c r="BA321" s="2">
        <v>1</v>
      </c>
      <c r="BB321" s="2">
        <v>1</v>
      </c>
      <c r="BC321" s="2">
        <v>1</v>
      </c>
      <c r="BD321" s="2" t="s">
        <v>6</v>
      </c>
      <c r="BE321" s="2" t="s">
        <v>6</v>
      </c>
      <c r="BF321" s="2" t="s">
        <v>6</v>
      </c>
      <c r="BG321" s="2" t="s">
        <v>6</v>
      </c>
      <c r="BH321" s="2">
        <v>3</v>
      </c>
      <c r="BI321" s="2">
        <v>1</v>
      </c>
      <c r="BJ321" s="2" t="s">
        <v>6</v>
      </c>
      <c r="BK321" s="2"/>
      <c r="BL321" s="2"/>
      <c r="BM321" s="2">
        <v>57001</v>
      </c>
      <c r="BN321" s="2">
        <v>0</v>
      </c>
      <c r="BO321" s="2" t="s">
        <v>6</v>
      </c>
      <c r="BP321" s="2">
        <v>0</v>
      </c>
      <c r="BQ321" s="2">
        <v>6</v>
      </c>
      <c r="BR321" s="2">
        <v>0</v>
      </c>
      <c r="BS321" s="2">
        <v>1</v>
      </c>
      <c r="BT321" s="2">
        <v>1</v>
      </c>
      <c r="BU321" s="2">
        <v>1</v>
      </c>
      <c r="BV321" s="2">
        <v>1</v>
      </c>
      <c r="BW321" s="2">
        <v>1</v>
      </c>
      <c r="BX321" s="2">
        <v>1</v>
      </c>
      <c r="BY321" s="2" t="s">
        <v>6</v>
      </c>
      <c r="BZ321" s="2">
        <v>80</v>
      </c>
      <c r="CA321" s="2">
        <v>68</v>
      </c>
      <c r="CB321" s="2"/>
      <c r="CC321" s="2"/>
      <c r="CD321" s="2"/>
      <c r="CE321" s="2"/>
      <c r="CF321" s="2">
        <v>0</v>
      </c>
      <c r="CG321" s="2">
        <v>0</v>
      </c>
      <c r="CH321" s="2"/>
      <c r="CI321" s="2"/>
      <c r="CJ321" s="2"/>
      <c r="CK321" s="2"/>
      <c r="CL321" s="2"/>
      <c r="CM321" s="2">
        <v>0</v>
      </c>
      <c r="CN321" s="2" t="s">
        <v>6</v>
      </c>
      <c r="CO321" s="2">
        <v>0</v>
      </c>
      <c r="CP321" s="2">
        <f t="shared" si="281"/>
        <v>0</v>
      </c>
      <c r="CQ321" s="2">
        <f t="shared" si="282"/>
        <v>0</v>
      </c>
      <c r="CR321" s="2">
        <f t="shared" si="283"/>
        <v>0</v>
      </c>
      <c r="CS321" s="2">
        <f t="shared" si="284"/>
        <v>0</v>
      </c>
      <c r="CT321" s="2">
        <f t="shared" si="285"/>
        <v>0</v>
      </c>
      <c r="CU321" s="2">
        <f t="shared" si="286"/>
        <v>0</v>
      </c>
      <c r="CV321" s="2">
        <f t="shared" si="287"/>
        <v>0</v>
      </c>
      <c r="CW321" s="2">
        <f t="shared" si="288"/>
        <v>0</v>
      </c>
      <c r="CX321" s="2">
        <f t="shared" si="289"/>
        <v>0</v>
      </c>
      <c r="CY321" s="2">
        <f t="shared" si="290"/>
        <v>0</v>
      </c>
      <c r="CZ321" s="2">
        <f t="shared" si="291"/>
        <v>0</v>
      </c>
      <c r="DA321" s="2"/>
      <c r="DB321" s="2"/>
      <c r="DC321" s="2" t="s">
        <v>6</v>
      </c>
      <c r="DD321" s="2" t="s">
        <v>6</v>
      </c>
      <c r="DE321" s="2" t="s">
        <v>6</v>
      </c>
      <c r="DF321" s="2" t="s">
        <v>6</v>
      </c>
      <c r="DG321" s="2" t="s">
        <v>6</v>
      </c>
      <c r="DH321" s="2" t="s">
        <v>6</v>
      </c>
      <c r="DI321" s="2" t="s">
        <v>6</v>
      </c>
      <c r="DJ321" s="2" t="s">
        <v>6</v>
      </c>
      <c r="DK321" s="2" t="s">
        <v>6</v>
      </c>
      <c r="DL321" s="2" t="s">
        <v>6</v>
      </c>
      <c r="DM321" s="2" t="s">
        <v>6</v>
      </c>
      <c r="DN321" s="2">
        <v>0</v>
      </c>
      <c r="DO321" s="2">
        <v>0</v>
      </c>
      <c r="DP321" s="2">
        <v>1</v>
      </c>
      <c r="DQ321" s="2">
        <v>1</v>
      </c>
      <c r="DR321" s="2"/>
      <c r="DS321" s="2"/>
      <c r="DT321" s="2"/>
      <c r="DU321" s="2">
        <v>1009</v>
      </c>
      <c r="DV321" s="2" t="s">
        <v>30</v>
      </c>
      <c r="DW321" s="2" t="s">
        <v>30</v>
      </c>
      <c r="DX321" s="2">
        <v>1000</v>
      </c>
      <c r="DY321" s="2"/>
      <c r="DZ321" s="2"/>
      <c r="EA321" s="2"/>
      <c r="EB321" s="2"/>
      <c r="EC321" s="2"/>
      <c r="ED321" s="2"/>
      <c r="EE321" s="2">
        <v>27029102</v>
      </c>
      <c r="EF321" s="2">
        <v>6</v>
      </c>
      <c r="EG321" s="2" t="s">
        <v>23</v>
      </c>
      <c r="EH321" s="2">
        <v>0</v>
      </c>
      <c r="EI321" s="2" t="s">
        <v>6</v>
      </c>
      <c r="EJ321" s="2">
        <v>1</v>
      </c>
      <c r="EK321" s="2">
        <v>57001</v>
      </c>
      <c r="EL321" s="2" t="s">
        <v>24</v>
      </c>
      <c r="EM321" s="2" t="s">
        <v>25</v>
      </c>
      <c r="EN321" s="2"/>
      <c r="EO321" s="2" t="s">
        <v>6</v>
      </c>
      <c r="EP321" s="2"/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/>
      <c r="EZ321" s="2"/>
      <c r="FA321" s="2"/>
      <c r="FB321" s="2"/>
      <c r="FC321" s="2"/>
      <c r="FD321" s="2"/>
      <c r="FE321" s="2"/>
      <c r="FF321" s="2"/>
      <c r="FG321" s="2"/>
      <c r="FH321" s="2"/>
      <c r="FI321" s="2"/>
      <c r="FJ321" s="2"/>
      <c r="FK321" s="2"/>
      <c r="FL321" s="2"/>
      <c r="FM321" s="2"/>
      <c r="FN321" s="2"/>
      <c r="FO321" s="2"/>
      <c r="FP321" s="2"/>
      <c r="FQ321" s="2">
        <v>0</v>
      </c>
      <c r="FR321" s="2">
        <f t="shared" si="292"/>
        <v>0</v>
      </c>
      <c r="FS321" s="2">
        <v>0</v>
      </c>
      <c r="FT321" s="2"/>
      <c r="FU321" s="2"/>
      <c r="FV321" s="2"/>
      <c r="FW321" s="2"/>
      <c r="FX321" s="2">
        <v>80</v>
      </c>
      <c r="FY321" s="2">
        <v>68</v>
      </c>
      <c r="FZ321" s="2"/>
      <c r="GA321" s="2" t="s">
        <v>6</v>
      </c>
      <c r="GB321" s="2"/>
      <c r="GC321" s="2"/>
      <c r="GD321" s="2">
        <v>0</v>
      </c>
      <c r="GE321" s="2"/>
      <c r="GF321" s="2">
        <v>-179832266</v>
      </c>
      <c r="GG321" s="2">
        <v>2</v>
      </c>
      <c r="GH321" s="2">
        <v>1</v>
      </c>
      <c r="GI321" s="2">
        <v>-2</v>
      </c>
      <c r="GJ321" s="2">
        <v>0</v>
      </c>
      <c r="GK321" s="2">
        <f>ROUND(R321*(R12)/100,2)</f>
        <v>0</v>
      </c>
      <c r="GL321" s="2">
        <f t="shared" si="293"/>
        <v>0</v>
      </c>
      <c r="GM321" s="2">
        <f t="shared" si="294"/>
        <v>0</v>
      </c>
      <c r="GN321" s="2">
        <f t="shared" si="295"/>
        <v>0</v>
      </c>
      <c r="GO321" s="2">
        <f t="shared" si="296"/>
        <v>0</v>
      </c>
      <c r="GP321" s="2">
        <f t="shared" si="297"/>
        <v>0</v>
      </c>
      <c r="GQ321" s="2"/>
      <c r="GR321" s="2">
        <v>0</v>
      </c>
      <c r="GS321" s="2">
        <v>3</v>
      </c>
      <c r="GT321" s="2">
        <v>0</v>
      </c>
      <c r="GU321" s="2" t="s">
        <v>6</v>
      </c>
      <c r="GV321" s="2">
        <f t="shared" si="298"/>
        <v>0</v>
      </c>
      <c r="GW321" s="2">
        <v>1</v>
      </c>
      <c r="GX321" s="2">
        <f t="shared" si="299"/>
        <v>0</v>
      </c>
      <c r="GY321" s="2"/>
      <c r="GZ321" s="2"/>
      <c r="HA321" s="2">
        <v>0</v>
      </c>
      <c r="HB321" s="2">
        <v>0</v>
      </c>
      <c r="HC321" s="2"/>
      <c r="HD321" s="2"/>
      <c r="HE321" s="2"/>
      <c r="HF321" s="2"/>
      <c r="HG321" s="2"/>
      <c r="HH321" s="2"/>
      <c r="HI321" s="2"/>
      <c r="HJ321" s="2"/>
      <c r="HK321" s="2"/>
      <c r="HL321" s="2"/>
      <c r="HM321" s="2"/>
      <c r="HN321" s="2"/>
      <c r="HO321" s="2"/>
      <c r="HP321" s="2"/>
      <c r="HQ321" s="2"/>
      <c r="HR321" s="2"/>
      <c r="HS321" s="2"/>
      <c r="HT321" s="2"/>
      <c r="HU321" s="2"/>
      <c r="HV321" s="2"/>
      <c r="HW321" s="2"/>
      <c r="HX321" s="2"/>
      <c r="HY321" s="2"/>
      <c r="HZ321" s="2"/>
      <c r="IA321" s="2"/>
      <c r="IB321" s="2"/>
      <c r="IC321" s="2"/>
      <c r="ID321" s="2"/>
      <c r="IE321" s="2"/>
      <c r="IF321" s="2"/>
      <c r="IG321" s="2"/>
      <c r="IH321" s="2"/>
      <c r="II321" s="2"/>
      <c r="IJ321" s="2"/>
      <c r="IK321" s="2">
        <v>0</v>
      </c>
      <c r="IL321" s="2"/>
      <c r="IM321" s="2"/>
      <c r="IN321" s="2"/>
      <c r="IO321" s="2"/>
      <c r="IP321" s="2"/>
      <c r="IQ321" s="2"/>
      <c r="IR321" s="2"/>
      <c r="IS321" s="2"/>
      <c r="IT321" s="2"/>
      <c r="IU321" s="2"/>
    </row>
    <row r="322" spans="1:255" x14ac:dyDescent="0.2">
      <c r="A322">
        <v>18</v>
      </c>
      <c r="B322">
        <v>1</v>
      </c>
      <c r="C322">
        <v>618</v>
      </c>
      <c r="E322" t="s">
        <v>384</v>
      </c>
      <c r="F322" t="s">
        <v>28</v>
      </c>
      <c r="G322" t="s">
        <v>29</v>
      </c>
      <c r="H322" t="s">
        <v>30</v>
      </c>
      <c r="I322">
        <f>I320*J322</f>
        <v>7.3999999999999996E-2</v>
      </c>
      <c r="J322">
        <v>1.4799999999999998</v>
      </c>
      <c r="O322">
        <f t="shared" si="267"/>
        <v>0</v>
      </c>
      <c r="P322">
        <f t="shared" si="268"/>
        <v>0</v>
      </c>
      <c r="Q322">
        <f t="shared" si="269"/>
        <v>0</v>
      </c>
      <c r="R322">
        <f t="shared" si="270"/>
        <v>0</v>
      </c>
      <c r="S322">
        <f t="shared" si="271"/>
        <v>0</v>
      </c>
      <c r="T322">
        <f t="shared" si="272"/>
        <v>0</v>
      </c>
      <c r="U322">
        <f t="shared" si="273"/>
        <v>0</v>
      </c>
      <c r="V322">
        <f t="shared" si="274"/>
        <v>0</v>
      </c>
      <c r="W322">
        <f t="shared" si="275"/>
        <v>0</v>
      </c>
      <c r="X322">
        <f t="shared" si="276"/>
        <v>0</v>
      </c>
      <c r="Y322">
        <f t="shared" si="277"/>
        <v>0</v>
      </c>
      <c r="AA322">
        <v>27703388</v>
      </c>
      <c r="AB322">
        <f t="shared" si="278"/>
        <v>0</v>
      </c>
      <c r="AC322">
        <f t="shared" si="302"/>
        <v>0</v>
      </c>
      <c r="AD322">
        <f t="shared" si="303"/>
        <v>0</v>
      </c>
      <c r="AE322">
        <f t="shared" si="304"/>
        <v>0</v>
      </c>
      <c r="AF322">
        <f t="shared" si="304"/>
        <v>0</v>
      </c>
      <c r="AG322">
        <f t="shared" si="279"/>
        <v>0</v>
      </c>
      <c r="AH322">
        <f t="shared" si="305"/>
        <v>0</v>
      </c>
      <c r="AI322">
        <f t="shared" si="305"/>
        <v>0</v>
      </c>
      <c r="AJ322">
        <f t="shared" si="280"/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80</v>
      </c>
      <c r="AU322">
        <v>68</v>
      </c>
      <c r="AV322">
        <v>1</v>
      </c>
      <c r="AW322">
        <v>1</v>
      </c>
      <c r="AZ322">
        <v>1</v>
      </c>
      <c r="BA322">
        <v>1</v>
      </c>
      <c r="BB322">
        <v>1</v>
      </c>
      <c r="BC322">
        <v>1</v>
      </c>
      <c r="BD322" t="s">
        <v>6</v>
      </c>
      <c r="BE322" t="s">
        <v>6</v>
      </c>
      <c r="BF322" t="s">
        <v>6</v>
      </c>
      <c r="BG322" t="s">
        <v>6</v>
      </c>
      <c r="BH322">
        <v>3</v>
      </c>
      <c r="BI322">
        <v>1</v>
      </c>
      <c r="BJ322" t="s">
        <v>6</v>
      </c>
      <c r="BM322">
        <v>57001</v>
      </c>
      <c r="BN322">
        <v>0</v>
      </c>
      <c r="BO322" t="s">
        <v>6</v>
      </c>
      <c r="BP322">
        <v>0</v>
      </c>
      <c r="BQ322">
        <v>6</v>
      </c>
      <c r="BR322">
        <v>0</v>
      </c>
      <c r="BS322">
        <v>1</v>
      </c>
      <c r="BT322">
        <v>1</v>
      </c>
      <c r="BU322">
        <v>1</v>
      </c>
      <c r="BV322">
        <v>1</v>
      </c>
      <c r="BW322">
        <v>1</v>
      </c>
      <c r="BX322">
        <v>1</v>
      </c>
      <c r="BY322" t="s">
        <v>6</v>
      </c>
      <c r="BZ322">
        <v>80</v>
      </c>
      <c r="CA322">
        <v>68</v>
      </c>
      <c r="CF322">
        <v>0</v>
      </c>
      <c r="CG322">
        <v>0</v>
      </c>
      <c r="CM322">
        <v>0</v>
      </c>
      <c r="CN322" t="s">
        <v>6</v>
      </c>
      <c r="CO322">
        <v>0</v>
      </c>
      <c r="CP322">
        <f t="shared" si="281"/>
        <v>0</v>
      </c>
      <c r="CQ322">
        <f t="shared" si="282"/>
        <v>0</v>
      </c>
      <c r="CR322">
        <f t="shared" si="283"/>
        <v>0</v>
      </c>
      <c r="CS322">
        <f t="shared" si="284"/>
        <v>0</v>
      </c>
      <c r="CT322">
        <f t="shared" si="285"/>
        <v>0</v>
      </c>
      <c r="CU322">
        <f t="shared" si="286"/>
        <v>0</v>
      </c>
      <c r="CV322">
        <f t="shared" si="287"/>
        <v>0</v>
      </c>
      <c r="CW322">
        <f t="shared" si="288"/>
        <v>0</v>
      </c>
      <c r="CX322">
        <f t="shared" si="289"/>
        <v>0</v>
      </c>
      <c r="CY322">
        <f t="shared" si="290"/>
        <v>0</v>
      </c>
      <c r="CZ322">
        <f t="shared" si="291"/>
        <v>0</v>
      </c>
      <c r="DC322" t="s">
        <v>6</v>
      </c>
      <c r="DD322" t="s">
        <v>6</v>
      </c>
      <c r="DE322" t="s">
        <v>6</v>
      </c>
      <c r="DF322" t="s">
        <v>6</v>
      </c>
      <c r="DG322" t="s">
        <v>6</v>
      </c>
      <c r="DH322" t="s">
        <v>6</v>
      </c>
      <c r="DI322" t="s">
        <v>6</v>
      </c>
      <c r="DJ322" t="s">
        <v>6</v>
      </c>
      <c r="DK322" t="s">
        <v>6</v>
      </c>
      <c r="DL322" t="s">
        <v>6</v>
      </c>
      <c r="DM322" t="s">
        <v>6</v>
      </c>
      <c r="DN322">
        <v>0</v>
      </c>
      <c r="DO322">
        <v>0</v>
      </c>
      <c r="DP322">
        <v>1</v>
      </c>
      <c r="DQ322">
        <v>1</v>
      </c>
      <c r="DU322">
        <v>1009</v>
      </c>
      <c r="DV322" t="s">
        <v>30</v>
      </c>
      <c r="DW322" t="s">
        <v>30</v>
      </c>
      <c r="DX322">
        <v>1000</v>
      </c>
      <c r="EE322">
        <v>27029102</v>
      </c>
      <c r="EF322">
        <v>6</v>
      </c>
      <c r="EG322" t="s">
        <v>23</v>
      </c>
      <c r="EH322">
        <v>0</v>
      </c>
      <c r="EI322" t="s">
        <v>6</v>
      </c>
      <c r="EJ322">
        <v>1</v>
      </c>
      <c r="EK322">
        <v>57001</v>
      </c>
      <c r="EL322" t="s">
        <v>24</v>
      </c>
      <c r="EM322" t="s">
        <v>25</v>
      </c>
      <c r="EO322" t="s">
        <v>6</v>
      </c>
      <c r="EQ322">
        <v>0</v>
      </c>
      <c r="ER322">
        <v>0</v>
      </c>
      <c r="ES322">
        <v>0</v>
      </c>
      <c r="ET322">
        <v>0</v>
      </c>
      <c r="EU322">
        <v>0</v>
      </c>
      <c r="EV322">
        <v>0</v>
      </c>
      <c r="EW322">
        <v>0</v>
      </c>
      <c r="EX322">
        <v>0</v>
      </c>
      <c r="FQ322">
        <v>0</v>
      </c>
      <c r="FR322">
        <f t="shared" si="292"/>
        <v>0</v>
      </c>
      <c r="FS322">
        <v>0</v>
      </c>
      <c r="FX322">
        <v>80</v>
      </c>
      <c r="FY322">
        <v>68</v>
      </c>
      <c r="GA322" t="s">
        <v>6</v>
      </c>
      <c r="GD322">
        <v>0</v>
      </c>
      <c r="GF322">
        <v>-179832266</v>
      </c>
      <c r="GG322">
        <v>1</v>
      </c>
      <c r="GH322">
        <v>1</v>
      </c>
      <c r="GI322">
        <v>-2</v>
      </c>
      <c r="GJ322">
        <v>0</v>
      </c>
      <c r="GK322">
        <f>ROUND(R322*(S12)/100,2)</f>
        <v>0</v>
      </c>
      <c r="GL322">
        <f t="shared" si="293"/>
        <v>0</v>
      </c>
      <c r="GM322">
        <f t="shared" si="294"/>
        <v>0</v>
      </c>
      <c r="GN322">
        <f t="shared" si="295"/>
        <v>0</v>
      </c>
      <c r="GO322">
        <f t="shared" si="296"/>
        <v>0</v>
      </c>
      <c r="GP322">
        <f t="shared" si="297"/>
        <v>0</v>
      </c>
      <c r="GR322">
        <v>0</v>
      </c>
      <c r="GS322">
        <v>3</v>
      </c>
      <c r="GT322">
        <v>0</v>
      </c>
      <c r="GU322" t="s">
        <v>6</v>
      </c>
      <c r="GV322">
        <f t="shared" si="298"/>
        <v>0</v>
      </c>
      <c r="GW322">
        <v>1</v>
      </c>
      <c r="GX322">
        <f t="shared" si="299"/>
        <v>0</v>
      </c>
      <c r="HA322">
        <v>0</v>
      </c>
      <c r="HB322">
        <v>0</v>
      </c>
      <c r="IK322">
        <v>0</v>
      </c>
    </row>
    <row r="323" spans="1:255" x14ac:dyDescent="0.2">
      <c r="A323" s="2">
        <v>18</v>
      </c>
      <c r="B323" s="2">
        <v>1</v>
      </c>
      <c r="C323" s="2">
        <v>612</v>
      </c>
      <c r="D323" s="2"/>
      <c r="E323" s="2" t="s">
        <v>385</v>
      </c>
      <c r="F323" s="2" t="s">
        <v>166</v>
      </c>
      <c r="G323" s="2" t="s">
        <v>167</v>
      </c>
      <c r="H323" s="2" t="s">
        <v>30</v>
      </c>
      <c r="I323" s="2">
        <f>I319*J323</f>
        <v>2.2499999999999998E-3</v>
      </c>
      <c r="J323" s="2">
        <v>4.4999999999999991E-2</v>
      </c>
      <c r="K323" s="2"/>
      <c r="L323" s="2"/>
      <c r="M323" s="2"/>
      <c r="N323" s="2"/>
      <c r="O323" s="2">
        <f t="shared" si="267"/>
        <v>0.5</v>
      </c>
      <c r="P323" s="2">
        <f t="shared" si="268"/>
        <v>0.5</v>
      </c>
      <c r="Q323" s="2">
        <f t="shared" si="269"/>
        <v>0</v>
      </c>
      <c r="R323" s="2">
        <f t="shared" si="270"/>
        <v>0</v>
      </c>
      <c r="S323" s="2">
        <f t="shared" si="271"/>
        <v>0</v>
      </c>
      <c r="T323" s="2">
        <f t="shared" si="272"/>
        <v>0</v>
      </c>
      <c r="U323" s="2">
        <f t="shared" si="273"/>
        <v>0</v>
      </c>
      <c r="V323" s="2">
        <f t="shared" si="274"/>
        <v>0</v>
      </c>
      <c r="W323" s="2">
        <f t="shared" si="275"/>
        <v>0</v>
      </c>
      <c r="X323" s="2">
        <f t="shared" si="276"/>
        <v>0</v>
      </c>
      <c r="Y323" s="2">
        <f t="shared" si="277"/>
        <v>0</v>
      </c>
      <c r="Z323" s="2"/>
      <c r="AA323" s="2">
        <v>27703374</v>
      </c>
      <c r="AB323" s="2">
        <f t="shared" si="278"/>
        <v>220.04</v>
      </c>
      <c r="AC323" s="2">
        <f t="shared" si="302"/>
        <v>220.04</v>
      </c>
      <c r="AD323" s="2">
        <f t="shared" si="303"/>
        <v>0</v>
      </c>
      <c r="AE323" s="2">
        <f t="shared" si="304"/>
        <v>0</v>
      </c>
      <c r="AF323" s="2">
        <f t="shared" si="304"/>
        <v>0</v>
      </c>
      <c r="AG323" s="2">
        <f t="shared" si="279"/>
        <v>0</v>
      </c>
      <c r="AH323" s="2">
        <f t="shared" si="305"/>
        <v>0</v>
      </c>
      <c r="AI323" s="2">
        <f t="shared" si="305"/>
        <v>0</v>
      </c>
      <c r="AJ323" s="2">
        <f t="shared" si="280"/>
        <v>0</v>
      </c>
      <c r="AK323" s="2">
        <v>220.04</v>
      </c>
      <c r="AL323" s="2">
        <v>220.04</v>
      </c>
      <c r="AM323" s="2">
        <v>0</v>
      </c>
      <c r="AN323" s="2">
        <v>0</v>
      </c>
      <c r="AO323" s="2">
        <v>0</v>
      </c>
      <c r="AP323" s="2">
        <v>0</v>
      </c>
      <c r="AQ323" s="2">
        <v>0</v>
      </c>
      <c r="AR323" s="2">
        <v>0</v>
      </c>
      <c r="AS323" s="2">
        <v>0</v>
      </c>
      <c r="AT323" s="2">
        <v>80</v>
      </c>
      <c r="AU323" s="2">
        <v>68</v>
      </c>
      <c r="AV323" s="2">
        <v>1</v>
      </c>
      <c r="AW323" s="2">
        <v>1</v>
      </c>
      <c r="AX323" s="2"/>
      <c r="AY323" s="2"/>
      <c r="AZ323" s="2">
        <v>1</v>
      </c>
      <c r="BA323" s="2">
        <v>1</v>
      </c>
      <c r="BB323" s="2">
        <v>1</v>
      </c>
      <c r="BC323" s="2">
        <v>1</v>
      </c>
      <c r="BD323" s="2" t="s">
        <v>6</v>
      </c>
      <c r="BE323" s="2" t="s">
        <v>6</v>
      </c>
      <c r="BF323" s="2" t="s">
        <v>6</v>
      </c>
      <c r="BG323" s="2" t="s">
        <v>6</v>
      </c>
      <c r="BH323" s="2">
        <v>3</v>
      </c>
      <c r="BI323" s="2">
        <v>1</v>
      </c>
      <c r="BJ323" s="2" t="s">
        <v>168</v>
      </c>
      <c r="BK323" s="2"/>
      <c r="BL323" s="2"/>
      <c r="BM323" s="2">
        <v>57001</v>
      </c>
      <c r="BN323" s="2">
        <v>0</v>
      </c>
      <c r="BO323" s="2" t="s">
        <v>6</v>
      </c>
      <c r="BP323" s="2">
        <v>0</v>
      </c>
      <c r="BQ323" s="2">
        <v>6</v>
      </c>
      <c r="BR323" s="2">
        <v>0</v>
      </c>
      <c r="BS323" s="2">
        <v>1</v>
      </c>
      <c r="BT323" s="2">
        <v>1</v>
      </c>
      <c r="BU323" s="2">
        <v>1</v>
      </c>
      <c r="BV323" s="2">
        <v>1</v>
      </c>
      <c r="BW323" s="2">
        <v>1</v>
      </c>
      <c r="BX323" s="2">
        <v>1</v>
      </c>
      <c r="BY323" s="2" t="s">
        <v>6</v>
      </c>
      <c r="BZ323" s="2">
        <v>80</v>
      </c>
      <c r="CA323" s="2">
        <v>68</v>
      </c>
      <c r="CB323" s="2"/>
      <c r="CC323" s="2"/>
      <c r="CD323" s="2"/>
      <c r="CE323" s="2"/>
      <c r="CF323" s="2">
        <v>0</v>
      </c>
      <c r="CG323" s="2">
        <v>0</v>
      </c>
      <c r="CH323" s="2"/>
      <c r="CI323" s="2"/>
      <c r="CJ323" s="2"/>
      <c r="CK323" s="2"/>
      <c r="CL323" s="2"/>
      <c r="CM323" s="2">
        <v>0</v>
      </c>
      <c r="CN323" s="2" t="s">
        <v>6</v>
      </c>
      <c r="CO323" s="2">
        <v>0</v>
      </c>
      <c r="CP323" s="2">
        <f t="shared" si="281"/>
        <v>0.5</v>
      </c>
      <c r="CQ323" s="2">
        <f t="shared" si="282"/>
        <v>220.04</v>
      </c>
      <c r="CR323" s="2">
        <f t="shared" si="283"/>
        <v>0</v>
      </c>
      <c r="CS323" s="2">
        <f t="shared" si="284"/>
        <v>0</v>
      </c>
      <c r="CT323" s="2">
        <f t="shared" si="285"/>
        <v>0</v>
      </c>
      <c r="CU323" s="2">
        <f t="shared" si="286"/>
        <v>0</v>
      </c>
      <c r="CV323" s="2">
        <f t="shared" si="287"/>
        <v>0</v>
      </c>
      <c r="CW323" s="2">
        <f t="shared" si="288"/>
        <v>0</v>
      </c>
      <c r="CX323" s="2">
        <f t="shared" si="289"/>
        <v>0</v>
      </c>
      <c r="CY323" s="2">
        <f t="shared" si="290"/>
        <v>0</v>
      </c>
      <c r="CZ323" s="2">
        <f t="shared" si="291"/>
        <v>0</v>
      </c>
      <c r="DA323" s="2"/>
      <c r="DB323" s="2"/>
      <c r="DC323" s="2" t="s">
        <v>6</v>
      </c>
      <c r="DD323" s="2" t="s">
        <v>6</v>
      </c>
      <c r="DE323" s="2" t="s">
        <v>6</v>
      </c>
      <c r="DF323" s="2" t="s">
        <v>6</v>
      </c>
      <c r="DG323" s="2" t="s">
        <v>6</v>
      </c>
      <c r="DH323" s="2" t="s">
        <v>6</v>
      </c>
      <c r="DI323" s="2" t="s">
        <v>6</v>
      </c>
      <c r="DJ323" s="2" t="s">
        <v>6</v>
      </c>
      <c r="DK323" s="2" t="s">
        <v>6</v>
      </c>
      <c r="DL323" s="2" t="s">
        <v>6</v>
      </c>
      <c r="DM323" s="2" t="s">
        <v>6</v>
      </c>
      <c r="DN323" s="2">
        <v>0</v>
      </c>
      <c r="DO323" s="2">
        <v>0</v>
      </c>
      <c r="DP323" s="2">
        <v>1</v>
      </c>
      <c r="DQ323" s="2">
        <v>1</v>
      </c>
      <c r="DR323" s="2"/>
      <c r="DS323" s="2"/>
      <c r="DT323" s="2"/>
      <c r="DU323" s="2">
        <v>1009</v>
      </c>
      <c r="DV323" s="2" t="s">
        <v>30</v>
      </c>
      <c r="DW323" s="2" t="s">
        <v>30</v>
      </c>
      <c r="DX323" s="2">
        <v>1000</v>
      </c>
      <c r="DY323" s="2"/>
      <c r="DZ323" s="2"/>
      <c r="EA323" s="2"/>
      <c r="EB323" s="2"/>
      <c r="EC323" s="2"/>
      <c r="ED323" s="2"/>
      <c r="EE323" s="2">
        <v>27029102</v>
      </c>
      <c r="EF323" s="2">
        <v>6</v>
      </c>
      <c r="EG323" s="2" t="s">
        <v>23</v>
      </c>
      <c r="EH323" s="2">
        <v>0</v>
      </c>
      <c r="EI323" s="2" t="s">
        <v>6</v>
      </c>
      <c r="EJ323" s="2">
        <v>1</v>
      </c>
      <c r="EK323" s="2">
        <v>57001</v>
      </c>
      <c r="EL323" s="2" t="s">
        <v>24</v>
      </c>
      <c r="EM323" s="2" t="s">
        <v>25</v>
      </c>
      <c r="EN323" s="2"/>
      <c r="EO323" s="2" t="s">
        <v>6</v>
      </c>
      <c r="EP323" s="2"/>
      <c r="EQ323" s="2">
        <v>0</v>
      </c>
      <c r="ER323" s="2">
        <v>220.04</v>
      </c>
      <c r="ES323" s="2">
        <v>220.04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/>
      <c r="EZ323" s="2"/>
      <c r="FA323" s="2"/>
      <c r="FB323" s="2"/>
      <c r="FC323" s="2"/>
      <c r="FD323" s="2"/>
      <c r="FE323" s="2"/>
      <c r="FF323" s="2"/>
      <c r="FG323" s="2"/>
      <c r="FH323" s="2"/>
      <c r="FI323" s="2"/>
      <c r="FJ323" s="2"/>
      <c r="FK323" s="2"/>
      <c r="FL323" s="2"/>
      <c r="FM323" s="2"/>
      <c r="FN323" s="2"/>
      <c r="FO323" s="2"/>
      <c r="FP323" s="2"/>
      <c r="FQ323" s="2">
        <v>0</v>
      </c>
      <c r="FR323" s="2">
        <f t="shared" si="292"/>
        <v>0</v>
      </c>
      <c r="FS323" s="2">
        <v>0</v>
      </c>
      <c r="FT323" s="2"/>
      <c r="FU323" s="2"/>
      <c r="FV323" s="2"/>
      <c r="FW323" s="2"/>
      <c r="FX323" s="2">
        <v>80</v>
      </c>
      <c r="FY323" s="2">
        <v>68</v>
      </c>
      <c r="FZ323" s="2"/>
      <c r="GA323" s="2" t="s">
        <v>6</v>
      </c>
      <c r="GB323" s="2"/>
      <c r="GC323" s="2"/>
      <c r="GD323" s="2">
        <v>0</v>
      </c>
      <c r="GE323" s="2"/>
      <c r="GF323" s="2">
        <v>390874757</v>
      </c>
      <c r="GG323" s="2">
        <v>2</v>
      </c>
      <c r="GH323" s="2">
        <v>1</v>
      </c>
      <c r="GI323" s="2">
        <v>-2</v>
      </c>
      <c r="GJ323" s="2">
        <v>0</v>
      </c>
      <c r="GK323" s="2">
        <f>ROUND(R323*(R12)/100,2)</f>
        <v>0</v>
      </c>
      <c r="GL323" s="2">
        <f t="shared" si="293"/>
        <v>0</v>
      </c>
      <c r="GM323" s="2">
        <f t="shared" si="294"/>
        <v>0.5</v>
      </c>
      <c r="GN323" s="2">
        <f t="shared" si="295"/>
        <v>0.5</v>
      </c>
      <c r="GO323" s="2">
        <f t="shared" si="296"/>
        <v>0</v>
      </c>
      <c r="GP323" s="2">
        <f t="shared" si="297"/>
        <v>0</v>
      </c>
      <c r="GQ323" s="2"/>
      <c r="GR323" s="2">
        <v>0</v>
      </c>
      <c r="GS323" s="2">
        <v>3</v>
      </c>
      <c r="GT323" s="2">
        <v>0</v>
      </c>
      <c r="GU323" s="2" t="s">
        <v>6</v>
      </c>
      <c r="GV323" s="2">
        <f t="shared" si="298"/>
        <v>0</v>
      </c>
      <c r="GW323" s="2">
        <v>1</v>
      </c>
      <c r="GX323" s="2">
        <f t="shared" si="299"/>
        <v>0</v>
      </c>
      <c r="GY323" s="2"/>
      <c r="GZ323" s="2"/>
      <c r="HA323" s="2">
        <v>0</v>
      </c>
      <c r="HB323" s="2">
        <v>0</v>
      </c>
      <c r="HC323" s="2"/>
      <c r="HD323" s="2"/>
      <c r="HE323" s="2"/>
      <c r="HF323" s="2"/>
      <c r="HG323" s="2"/>
      <c r="HH323" s="2"/>
      <c r="HI323" s="2"/>
      <c r="HJ323" s="2"/>
      <c r="HK323" s="2"/>
      <c r="HL323" s="2"/>
      <c r="HM323" s="2"/>
      <c r="HN323" s="2"/>
      <c r="HO323" s="2"/>
      <c r="HP323" s="2"/>
      <c r="HQ323" s="2"/>
      <c r="HR323" s="2"/>
      <c r="HS323" s="2"/>
      <c r="HT323" s="2"/>
      <c r="HU323" s="2"/>
      <c r="HV323" s="2"/>
      <c r="HW323" s="2"/>
      <c r="HX323" s="2"/>
      <c r="HY323" s="2"/>
      <c r="HZ323" s="2"/>
      <c r="IA323" s="2"/>
      <c r="IB323" s="2"/>
      <c r="IC323" s="2"/>
      <c r="ID323" s="2"/>
      <c r="IE323" s="2"/>
      <c r="IF323" s="2"/>
      <c r="IG323" s="2"/>
      <c r="IH323" s="2"/>
      <c r="II323" s="2"/>
      <c r="IJ323" s="2"/>
      <c r="IK323" s="2">
        <v>0</v>
      </c>
      <c r="IL323" s="2"/>
      <c r="IM323" s="2"/>
      <c r="IN323" s="2"/>
      <c r="IO323" s="2"/>
      <c r="IP323" s="2"/>
      <c r="IQ323" s="2"/>
      <c r="IR323" s="2"/>
      <c r="IS323" s="2"/>
      <c r="IT323" s="2"/>
      <c r="IU323" s="2"/>
    </row>
    <row r="324" spans="1:255" x14ac:dyDescent="0.2">
      <c r="A324">
        <v>18</v>
      </c>
      <c r="B324">
        <v>1</v>
      </c>
      <c r="C324">
        <v>619</v>
      </c>
      <c r="E324" t="s">
        <v>385</v>
      </c>
      <c r="F324" t="s">
        <v>166</v>
      </c>
      <c r="G324" t="s">
        <v>167</v>
      </c>
      <c r="H324" t="s">
        <v>30</v>
      </c>
      <c r="I324">
        <f>I320*J324</f>
        <v>2.2499999999999998E-3</v>
      </c>
      <c r="J324">
        <v>4.4999999999999991E-2</v>
      </c>
      <c r="O324">
        <f t="shared" si="267"/>
        <v>0.5</v>
      </c>
      <c r="P324">
        <f t="shared" si="268"/>
        <v>0.5</v>
      </c>
      <c r="Q324">
        <f t="shared" si="269"/>
        <v>0</v>
      </c>
      <c r="R324">
        <f t="shared" si="270"/>
        <v>0</v>
      </c>
      <c r="S324">
        <f t="shared" si="271"/>
        <v>0</v>
      </c>
      <c r="T324">
        <f t="shared" si="272"/>
        <v>0</v>
      </c>
      <c r="U324">
        <f t="shared" si="273"/>
        <v>0</v>
      </c>
      <c r="V324">
        <f t="shared" si="274"/>
        <v>0</v>
      </c>
      <c r="W324">
        <f t="shared" si="275"/>
        <v>0</v>
      </c>
      <c r="X324">
        <f t="shared" si="276"/>
        <v>0</v>
      </c>
      <c r="Y324">
        <f t="shared" si="277"/>
        <v>0</v>
      </c>
      <c r="AA324">
        <v>27703388</v>
      </c>
      <c r="AB324">
        <f t="shared" si="278"/>
        <v>220.04</v>
      </c>
      <c r="AC324">
        <f t="shared" si="302"/>
        <v>220.04</v>
      </c>
      <c r="AD324">
        <f t="shared" si="303"/>
        <v>0</v>
      </c>
      <c r="AE324">
        <f t="shared" si="304"/>
        <v>0</v>
      </c>
      <c r="AF324">
        <f t="shared" si="304"/>
        <v>0</v>
      </c>
      <c r="AG324">
        <f t="shared" si="279"/>
        <v>0</v>
      </c>
      <c r="AH324">
        <f t="shared" si="305"/>
        <v>0</v>
      </c>
      <c r="AI324">
        <f t="shared" si="305"/>
        <v>0</v>
      </c>
      <c r="AJ324">
        <f t="shared" si="280"/>
        <v>0</v>
      </c>
      <c r="AK324">
        <v>220.04</v>
      </c>
      <c r="AL324">
        <v>220.04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80</v>
      </c>
      <c r="AU324">
        <v>68</v>
      </c>
      <c r="AV324">
        <v>1</v>
      </c>
      <c r="AW324">
        <v>1</v>
      </c>
      <c r="AZ324">
        <v>1</v>
      </c>
      <c r="BA324">
        <v>1</v>
      </c>
      <c r="BB324">
        <v>1</v>
      </c>
      <c r="BC324">
        <v>1</v>
      </c>
      <c r="BD324" t="s">
        <v>6</v>
      </c>
      <c r="BE324" t="s">
        <v>6</v>
      </c>
      <c r="BF324" t="s">
        <v>6</v>
      </c>
      <c r="BG324" t="s">
        <v>6</v>
      </c>
      <c r="BH324">
        <v>3</v>
      </c>
      <c r="BI324">
        <v>1</v>
      </c>
      <c r="BJ324" t="s">
        <v>168</v>
      </c>
      <c r="BM324">
        <v>57001</v>
      </c>
      <c r="BN324">
        <v>0</v>
      </c>
      <c r="BO324" t="s">
        <v>6</v>
      </c>
      <c r="BP324">
        <v>0</v>
      </c>
      <c r="BQ324">
        <v>6</v>
      </c>
      <c r="BR324">
        <v>0</v>
      </c>
      <c r="BS324">
        <v>1</v>
      </c>
      <c r="BT324">
        <v>1</v>
      </c>
      <c r="BU324">
        <v>1</v>
      </c>
      <c r="BV324">
        <v>1</v>
      </c>
      <c r="BW324">
        <v>1</v>
      </c>
      <c r="BX324">
        <v>1</v>
      </c>
      <c r="BY324" t="s">
        <v>6</v>
      </c>
      <c r="BZ324">
        <v>80</v>
      </c>
      <c r="CA324">
        <v>68</v>
      </c>
      <c r="CF324">
        <v>0</v>
      </c>
      <c r="CG324">
        <v>0</v>
      </c>
      <c r="CM324">
        <v>0</v>
      </c>
      <c r="CN324" t="s">
        <v>6</v>
      </c>
      <c r="CO324">
        <v>0</v>
      </c>
      <c r="CP324">
        <f t="shared" si="281"/>
        <v>0.5</v>
      </c>
      <c r="CQ324">
        <f t="shared" si="282"/>
        <v>220.04</v>
      </c>
      <c r="CR324">
        <f t="shared" si="283"/>
        <v>0</v>
      </c>
      <c r="CS324">
        <f t="shared" si="284"/>
        <v>0</v>
      </c>
      <c r="CT324">
        <f t="shared" si="285"/>
        <v>0</v>
      </c>
      <c r="CU324">
        <f t="shared" si="286"/>
        <v>0</v>
      </c>
      <c r="CV324">
        <f t="shared" si="287"/>
        <v>0</v>
      </c>
      <c r="CW324">
        <f t="shared" si="288"/>
        <v>0</v>
      </c>
      <c r="CX324">
        <f t="shared" si="289"/>
        <v>0</v>
      </c>
      <c r="CY324">
        <f t="shared" si="290"/>
        <v>0</v>
      </c>
      <c r="CZ324">
        <f t="shared" si="291"/>
        <v>0</v>
      </c>
      <c r="DC324" t="s">
        <v>6</v>
      </c>
      <c r="DD324" t="s">
        <v>6</v>
      </c>
      <c r="DE324" t="s">
        <v>6</v>
      </c>
      <c r="DF324" t="s">
        <v>6</v>
      </c>
      <c r="DG324" t="s">
        <v>6</v>
      </c>
      <c r="DH324" t="s">
        <v>6</v>
      </c>
      <c r="DI324" t="s">
        <v>6</v>
      </c>
      <c r="DJ324" t="s">
        <v>6</v>
      </c>
      <c r="DK324" t="s">
        <v>6</v>
      </c>
      <c r="DL324" t="s">
        <v>6</v>
      </c>
      <c r="DM324" t="s">
        <v>6</v>
      </c>
      <c r="DN324">
        <v>0</v>
      </c>
      <c r="DO324">
        <v>0</v>
      </c>
      <c r="DP324">
        <v>1</v>
      </c>
      <c r="DQ324">
        <v>1</v>
      </c>
      <c r="DU324">
        <v>1009</v>
      </c>
      <c r="DV324" t="s">
        <v>30</v>
      </c>
      <c r="DW324" t="s">
        <v>30</v>
      </c>
      <c r="DX324">
        <v>1000</v>
      </c>
      <c r="EE324">
        <v>27029102</v>
      </c>
      <c r="EF324">
        <v>6</v>
      </c>
      <c r="EG324" t="s">
        <v>23</v>
      </c>
      <c r="EH324">
        <v>0</v>
      </c>
      <c r="EI324" t="s">
        <v>6</v>
      </c>
      <c r="EJ324">
        <v>1</v>
      </c>
      <c r="EK324">
        <v>57001</v>
      </c>
      <c r="EL324" t="s">
        <v>24</v>
      </c>
      <c r="EM324" t="s">
        <v>25</v>
      </c>
      <c r="EO324" t="s">
        <v>6</v>
      </c>
      <c r="EQ324">
        <v>0</v>
      </c>
      <c r="ER324">
        <v>220.04</v>
      </c>
      <c r="ES324">
        <v>220.04</v>
      </c>
      <c r="ET324">
        <v>0</v>
      </c>
      <c r="EU324">
        <v>0</v>
      </c>
      <c r="EV324">
        <v>0</v>
      </c>
      <c r="EW324">
        <v>0</v>
      </c>
      <c r="EX324">
        <v>0</v>
      </c>
      <c r="FQ324">
        <v>0</v>
      </c>
      <c r="FR324">
        <f t="shared" si="292"/>
        <v>0</v>
      </c>
      <c r="FS324">
        <v>0</v>
      </c>
      <c r="FX324">
        <v>80</v>
      </c>
      <c r="FY324">
        <v>68</v>
      </c>
      <c r="GA324" t="s">
        <v>6</v>
      </c>
      <c r="GD324">
        <v>0</v>
      </c>
      <c r="GF324">
        <v>390874757</v>
      </c>
      <c r="GG324">
        <v>1</v>
      </c>
      <c r="GH324">
        <v>1</v>
      </c>
      <c r="GI324">
        <v>-2</v>
      </c>
      <c r="GJ324">
        <v>0</v>
      </c>
      <c r="GK324">
        <f>ROUND(R324*(S12)/100,2)</f>
        <v>0</v>
      </c>
      <c r="GL324">
        <f t="shared" si="293"/>
        <v>0</v>
      </c>
      <c r="GM324">
        <f t="shared" si="294"/>
        <v>0.5</v>
      </c>
      <c r="GN324">
        <f t="shared" si="295"/>
        <v>0.5</v>
      </c>
      <c r="GO324">
        <f t="shared" si="296"/>
        <v>0</v>
      </c>
      <c r="GP324">
        <f t="shared" si="297"/>
        <v>0</v>
      </c>
      <c r="GR324">
        <v>0</v>
      </c>
      <c r="GS324">
        <v>3</v>
      </c>
      <c r="GT324">
        <v>0</v>
      </c>
      <c r="GU324" t="s">
        <v>6</v>
      </c>
      <c r="GV324">
        <f t="shared" si="298"/>
        <v>0</v>
      </c>
      <c r="GW324">
        <v>1</v>
      </c>
      <c r="GX324">
        <f t="shared" si="299"/>
        <v>0</v>
      </c>
      <c r="HA324">
        <v>0</v>
      </c>
      <c r="HB324">
        <v>0</v>
      </c>
      <c r="IK324">
        <v>0</v>
      </c>
    </row>
    <row r="325" spans="1:255" x14ac:dyDescent="0.2">
      <c r="A325" s="2">
        <v>18</v>
      </c>
      <c r="B325" s="2">
        <v>1</v>
      </c>
      <c r="C325" s="2">
        <v>613</v>
      </c>
      <c r="D325" s="2"/>
      <c r="E325" s="2" t="s">
        <v>386</v>
      </c>
      <c r="F325" s="2" t="s">
        <v>170</v>
      </c>
      <c r="G325" s="2" t="s">
        <v>171</v>
      </c>
      <c r="H325" s="2" t="s">
        <v>92</v>
      </c>
      <c r="I325" s="2">
        <f>I319*J325</f>
        <v>0.10699999999999998</v>
      </c>
      <c r="J325" s="2">
        <v>2.1399999999999997</v>
      </c>
      <c r="K325" s="2"/>
      <c r="L325" s="2"/>
      <c r="M325" s="2"/>
      <c r="N325" s="2"/>
      <c r="O325" s="2">
        <f t="shared" si="267"/>
        <v>55.62</v>
      </c>
      <c r="P325" s="2">
        <f t="shared" si="268"/>
        <v>55.62</v>
      </c>
      <c r="Q325" s="2">
        <f t="shared" si="269"/>
        <v>0</v>
      </c>
      <c r="R325" s="2">
        <f t="shared" si="270"/>
        <v>0</v>
      </c>
      <c r="S325" s="2">
        <f t="shared" si="271"/>
        <v>0</v>
      </c>
      <c r="T325" s="2">
        <f t="shared" si="272"/>
        <v>0</v>
      </c>
      <c r="U325" s="2">
        <f t="shared" si="273"/>
        <v>0</v>
      </c>
      <c r="V325" s="2">
        <f t="shared" si="274"/>
        <v>0</v>
      </c>
      <c r="W325" s="2">
        <f t="shared" si="275"/>
        <v>0</v>
      </c>
      <c r="X325" s="2">
        <f t="shared" si="276"/>
        <v>0</v>
      </c>
      <c r="Y325" s="2">
        <f t="shared" si="277"/>
        <v>0</v>
      </c>
      <c r="Z325" s="2"/>
      <c r="AA325" s="2">
        <v>27703374</v>
      </c>
      <c r="AB325" s="2">
        <f t="shared" si="278"/>
        <v>519.79999999999995</v>
      </c>
      <c r="AC325" s="2">
        <f t="shared" si="302"/>
        <v>519.79999999999995</v>
      </c>
      <c r="AD325" s="2">
        <f t="shared" si="303"/>
        <v>0</v>
      </c>
      <c r="AE325" s="2">
        <f t="shared" si="304"/>
        <v>0</v>
      </c>
      <c r="AF325" s="2">
        <f t="shared" si="304"/>
        <v>0</v>
      </c>
      <c r="AG325" s="2">
        <f t="shared" si="279"/>
        <v>0</v>
      </c>
      <c r="AH325" s="2">
        <f t="shared" si="305"/>
        <v>0</v>
      </c>
      <c r="AI325" s="2">
        <f t="shared" si="305"/>
        <v>0</v>
      </c>
      <c r="AJ325" s="2">
        <f t="shared" si="280"/>
        <v>0</v>
      </c>
      <c r="AK325" s="2">
        <v>519.79999999999995</v>
      </c>
      <c r="AL325" s="2">
        <v>519.79999999999995</v>
      </c>
      <c r="AM325" s="2">
        <v>0</v>
      </c>
      <c r="AN325" s="2">
        <v>0</v>
      </c>
      <c r="AO325" s="2">
        <v>0</v>
      </c>
      <c r="AP325" s="2">
        <v>0</v>
      </c>
      <c r="AQ325" s="2">
        <v>0</v>
      </c>
      <c r="AR325" s="2">
        <v>0</v>
      </c>
      <c r="AS325" s="2">
        <v>0</v>
      </c>
      <c r="AT325" s="2">
        <v>80</v>
      </c>
      <c r="AU325" s="2">
        <v>68</v>
      </c>
      <c r="AV325" s="2">
        <v>1</v>
      </c>
      <c r="AW325" s="2">
        <v>1</v>
      </c>
      <c r="AX325" s="2"/>
      <c r="AY325" s="2"/>
      <c r="AZ325" s="2">
        <v>1</v>
      </c>
      <c r="BA325" s="2">
        <v>1</v>
      </c>
      <c r="BB325" s="2">
        <v>1</v>
      </c>
      <c r="BC325" s="2">
        <v>1</v>
      </c>
      <c r="BD325" s="2" t="s">
        <v>6</v>
      </c>
      <c r="BE325" s="2" t="s">
        <v>6</v>
      </c>
      <c r="BF325" s="2" t="s">
        <v>6</v>
      </c>
      <c r="BG325" s="2" t="s">
        <v>6</v>
      </c>
      <c r="BH325" s="2">
        <v>3</v>
      </c>
      <c r="BI325" s="2">
        <v>1</v>
      </c>
      <c r="BJ325" s="2" t="s">
        <v>172</v>
      </c>
      <c r="BK325" s="2"/>
      <c r="BL325" s="2"/>
      <c r="BM325" s="2">
        <v>57001</v>
      </c>
      <c r="BN325" s="2">
        <v>0</v>
      </c>
      <c r="BO325" s="2" t="s">
        <v>6</v>
      </c>
      <c r="BP325" s="2">
        <v>0</v>
      </c>
      <c r="BQ325" s="2">
        <v>6</v>
      </c>
      <c r="BR325" s="2">
        <v>0</v>
      </c>
      <c r="BS325" s="2">
        <v>1</v>
      </c>
      <c r="BT325" s="2">
        <v>1</v>
      </c>
      <c r="BU325" s="2">
        <v>1</v>
      </c>
      <c r="BV325" s="2">
        <v>1</v>
      </c>
      <c r="BW325" s="2">
        <v>1</v>
      </c>
      <c r="BX325" s="2">
        <v>1</v>
      </c>
      <c r="BY325" s="2" t="s">
        <v>6</v>
      </c>
      <c r="BZ325" s="2">
        <v>80</v>
      </c>
      <c r="CA325" s="2">
        <v>68</v>
      </c>
      <c r="CB325" s="2"/>
      <c r="CC325" s="2"/>
      <c r="CD325" s="2"/>
      <c r="CE325" s="2"/>
      <c r="CF325" s="2">
        <v>0</v>
      </c>
      <c r="CG325" s="2">
        <v>0</v>
      </c>
      <c r="CH325" s="2"/>
      <c r="CI325" s="2"/>
      <c r="CJ325" s="2"/>
      <c r="CK325" s="2"/>
      <c r="CL325" s="2"/>
      <c r="CM325" s="2">
        <v>0</v>
      </c>
      <c r="CN325" s="2" t="s">
        <v>6</v>
      </c>
      <c r="CO325" s="2">
        <v>0</v>
      </c>
      <c r="CP325" s="2">
        <f t="shared" si="281"/>
        <v>55.62</v>
      </c>
      <c r="CQ325" s="2">
        <f t="shared" si="282"/>
        <v>519.79999999999995</v>
      </c>
      <c r="CR325" s="2">
        <f t="shared" si="283"/>
        <v>0</v>
      </c>
      <c r="CS325" s="2">
        <f t="shared" si="284"/>
        <v>0</v>
      </c>
      <c r="CT325" s="2">
        <f t="shared" si="285"/>
        <v>0</v>
      </c>
      <c r="CU325" s="2">
        <f t="shared" si="286"/>
        <v>0</v>
      </c>
      <c r="CV325" s="2">
        <f t="shared" si="287"/>
        <v>0</v>
      </c>
      <c r="CW325" s="2">
        <f t="shared" si="288"/>
        <v>0</v>
      </c>
      <c r="CX325" s="2">
        <f t="shared" si="289"/>
        <v>0</v>
      </c>
      <c r="CY325" s="2">
        <f t="shared" si="290"/>
        <v>0</v>
      </c>
      <c r="CZ325" s="2">
        <f t="shared" si="291"/>
        <v>0</v>
      </c>
      <c r="DA325" s="2"/>
      <c r="DB325" s="2"/>
      <c r="DC325" s="2" t="s">
        <v>6</v>
      </c>
      <c r="DD325" s="2" t="s">
        <v>6</v>
      </c>
      <c r="DE325" s="2" t="s">
        <v>6</v>
      </c>
      <c r="DF325" s="2" t="s">
        <v>6</v>
      </c>
      <c r="DG325" s="2" t="s">
        <v>6</v>
      </c>
      <c r="DH325" s="2" t="s">
        <v>6</v>
      </c>
      <c r="DI325" s="2" t="s">
        <v>6</v>
      </c>
      <c r="DJ325" s="2" t="s">
        <v>6</v>
      </c>
      <c r="DK325" s="2" t="s">
        <v>6</v>
      </c>
      <c r="DL325" s="2" t="s">
        <v>6</v>
      </c>
      <c r="DM325" s="2" t="s">
        <v>6</v>
      </c>
      <c r="DN325" s="2">
        <v>0</v>
      </c>
      <c r="DO325" s="2">
        <v>0</v>
      </c>
      <c r="DP325" s="2">
        <v>1</v>
      </c>
      <c r="DQ325" s="2">
        <v>1</v>
      </c>
      <c r="DR325" s="2"/>
      <c r="DS325" s="2"/>
      <c r="DT325" s="2"/>
      <c r="DU325" s="2">
        <v>1007</v>
      </c>
      <c r="DV325" s="2" t="s">
        <v>92</v>
      </c>
      <c r="DW325" s="2" t="s">
        <v>92</v>
      </c>
      <c r="DX325" s="2">
        <v>1</v>
      </c>
      <c r="DY325" s="2"/>
      <c r="DZ325" s="2"/>
      <c r="EA325" s="2"/>
      <c r="EB325" s="2"/>
      <c r="EC325" s="2"/>
      <c r="ED325" s="2"/>
      <c r="EE325" s="2">
        <v>27029102</v>
      </c>
      <c r="EF325" s="2">
        <v>6</v>
      </c>
      <c r="EG325" s="2" t="s">
        <v>23</v>
      </c>
      <c r="EH325" s="2">
        <v>0</v>
      </c>
      <c r="EI325" s="2" t="s">
        <v>6</v>
      </c>
      <c r="EJ325" s="2">
        <v>1</v>
      </c>
      <c r="EK325" s="2">
        <v>57001</v>
      </c>
      <c r="EL325" s="2" t="s">
        <v>24</v>
      </c>
      <c r="EM325" s="2" t="s">
        <v>25</v>
      </c>
      <c r="EN325" s="2"/>
      <c r="EO325" s="2" t="s">
        <v>6</v>
      </c>
      <c r="EP325" s="2"/>
      <c r="EQ325" s="2">
        <v>0</v>
      </c>
      <c r="ER325" s="2">
        <v>519.79999999999995</v>
      </c>
      <c r="ES325" s="2">
        <v>519.79999999999995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/>
      <c r="EZ325" s="2"/>
      <c r="FA325" s="2"/>
      <c r="FB325" s="2"/>
      <c r="FC325" s="2"/>
      <c r="FD325" s="2"/>
      <c r="FE325" s="2"/>
      <c r="FF325" s="2"/>
      <c r="FG325" s="2"/>
      <c r="FH325" s="2"/>
      <c r="FI325" s="2"/>
      <c r="FJ325" s="2"/>
      <c r="FK325" s="2"/>
      <c r="FL325" s="2"/>
      <c r="FM325" s="2"/>
      <c r="FN325" s="2"/>
      <c r="FO325" s="2"/>
      <c r="FP325" s="2"/>
      <c r="FQ325" s="2">
        <v>0</v>
      </c>
      <c r="FR325" s="2">
        <f t="shared" si="292"/>
        <v>0</v>
      </c>
      <c r="FS325" s="2">
        <v>0</v>
      </c>
      <c r="FT325" s="2"/>
      <c r="FU325" s="2"/>
      <c r="FV325" s="2"/>
      <c r="FW325" s="2"/>
      <c r="FX325" s="2">
        <v>80</v>
      </c>
      <c r="FY325" s="2">
        <v>68</v>
      </c>
      <c r="FZ325" s="2"/>
      <c r="GA325" s="2" t="s">
        <v>6</v>
      </c>
      <c r="GB325" s="2"/>
      <c r="GC325" s="2"/>
      <c r="GD325" s="2">
        <v>0</v>
      </c>
      <c r="GE325" s="2"/>
      <c r="GF325" s="2">
        <v>519185539</v>
      </c>
      <c r="GG325" s="2">
        <v>2</v>
      </c>
      <c r="GH325" s="2">
        <v>1</v>
      </c>
      <c r="GI325" s="2">
        <v>-2</v>
      </c>
      <c r="GJ325" s="2">
        <v>0</v>
      </c>
      <c r="GK325" s="2">
        <f>ROUND(R325*(R12)/100,2)</f>
        <v>0</v>
      </c>
      <c r="GL325" s="2">
        <f t="shared" si="293"/>
        <v>0</v>
      </c>
      <c r="GM325" s="2">
        <f t="shared" si="294"/>
        <v>55.62</v>
      </c>
      <c r="GN325" s="2">
        <f t="shared" si="295"/>
        <v>55.62</v>
      </c>
      <c r="GO325" s="2">
        <f t="shared" si="296"/>
        <v>0</v>
      </c>
      <c r="GP325" s="2">
        <f t="shared" si="297"/>
        <v>0</v>
      </c>
      <c r="GQ325" s="2"/>
      <c r="GR325" s="2">
        <v>0</v>
      </c>
      <c r="GS325" s="2">
        <v>3</v>
      </c>
      <c r="GT325" s="2">
        <v>0</v>
      </c>
      <c r="GU325" s="2" t="s">
        <v>6</v>
      </c>
      <c r="GV325" s="2">
        <f t="shared" si="298"/>
        <v>0</v>
      </c>
      <c r="GW325" s="2">
        <v>1</v>
      </c>
      <c r="GX325" s="2">
        <f t="shared" si="299"/>
        <v>0</v>
      </c>
      <c r="GY325" s="2"/>
      <c r="GZ325" s="2"/>
      <c r="HA325" s="2">
        <v>0</v>
      </c>
      <c r="HB325" s="2">
        <v>0</v>
      </c>
      <c r="HC325" s="2"/>
      <c r="HD325" s="2"/>
      <c r="HE325" s="2"/>
      <c r="HF325" s="2"/>
      <c r="HG325" s="2"/>
      <c r="HH325" s="2"/>
      <c r="HI325" s="2"/>
      <c r="HJ325" s="2"/>
      <c r="HK325" s="2"/>
      <c r="HL325" s="2"/>
      <c r="HM325" s="2"/>
      <c r="HN325" s="2"/>
      <c r="HO325" s="2"/>
      <c r="HP325" s="2"/>
      <c r="HQ325" s="2"/>
      <c r="HR325" s="2"/>
      <c r="HS325" s="2"/>
      <c r="HT325" s="2"/>
      <c r="HU325" s="2"/>
      <c r="HV325" s="2"/>
      <c r="HW325" s="2"/>
      <c r="HX325" s="2"/>
      <c r="HY325" s="2"/>
      <c r="HZ325" s="2"/>
      <c r="IA325" s="2"/>
      <c r="IB325" s="2"/>
      <c r="IC325" s="2"/>
      <c r="ID325" s="2"/>
      <c r="IE325" s="2"/>
      <c r="IF325" s="2"/>
      <c r="IG325" s="2"/>
      <c r="IH325" s="2"/>
      <c r="II325" s="2"/>
      <c r="IJ325" s="2"/>
      <c r="IK325" s="2">
        <v>0</v>
      </c>
      <c r="IL325" s="2"/>
      <c r="IM325" s="2"/>
      <c r="IN325" s="2"/>
      <c r="IO325" s="2"/>
      <c r="IP325" s="2"/>
      <c r="IQ325" s="2"/>
      <c r="IR325" s="2"/>
      <c r="IS325" s="2"/>
      <c r="IT325" s="2"/>
      <c r="IU325" s="2"/>
    </row>
    <row r="326" spans="1:255" x14ac:dyDescent="0.2">
      <c r="A326">
        <v>18</v>
      </c>
      <c r="B326">
        <v>1</v>
      </c>
      <c r="C326">
        <v>620</v>
      </c>
      <c r="E326" t="s">
        <v>386</v>
      </c>
      <c r="F326" t="s">
        <v>170</v>
      </c>
      <c r="G326" t="s">
        <v>171</v>
      </c>
      <c r="H326" t="s">
        <v>92</v>
      </c>
      <c r="I326">
        <f>I320*J326</f>
        <v>0.10699999999999998</v>
      </c>
      <c r="J326">
        <v>2.1399999999999997</v>
      </c>
      <c r="O326">
        <f t="shared" si="267"/>
        <v>55.62</v>
      </c>
      <c r="P326">
        <f t="shared" si="268"/>
        <v>55.62</v>
      </c>
      <c r="Q326">
        <f t="shared" si="269"/>
        <v>0</v>
      </c>
      <c r="R326">
        <f t="shared" si="270"/>
        <v>0</v>
      </c>
      <c r="S326">
        <f t="shared" si="271"/>
        <v>0</v>
      </c>
      <c r="T326">
        <f t="shared" si="272"/>
        <v>0</v>
      </c>
      <c r="U326">
        <f t="shared" si="273"/>
        <v>0</v>
      </c>
      <c r="V326">
        <f t="shared" si="274"/>
        <v>0</v>
      </c>
      <c r="W326">
        <f t="shared" si="275"/>
        <v>0</v>
      </c>
      <c r="X326">
        <f t="shared" si="276"/>
        <v>0</v>
      </c>
      <c r="Y326">
        <f t="shared" si="277"/>
        <v>0</v>
      </c>
      <c r="AA326">
        <v>27703388</v>
      </c>
      <c r="AB326">
        <f t="shared" si="278"/>
        <v>519.79999999999995</v>
      </c>
      <c r="AC326">
        <f t="shared" si="302"/>
        <v>519.79999999999995</v>
      </c>
      <c r="AD326">
        <f t="shared" si="303"/>
        <v>0</v>
      </c>
      <c r="AE326">
        <f t="shared" si="304"/>
        <v>0</v>
      </c>
      <c r="AF326">
        <f t="shared" si="304"/>
        <v>0</v>
      </c>
      <c r="AG326">
        <f t="shared" si="279"/>
        <v>0</v>
      </c>
      <c r="AH326">
        <f t="shared" si="305"/>
        <v>0</v>
      </c>
      <c r="AI326">
        <f t="shared" si="305"/>
        <v>0</v>
      </c>
      <c r="AJ326">
        <f t="shared" si="280"/>
        <v>0</v>
      </c>
      <c r="AK326">
        <v>519.79999999999995</v>
      </c>
      <c r="AL326">
        <v>519.79999999999995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80</v>
      </c>
      <c r="AU326">
        <v>68</v>
      </c>
      <c r="AV326">
        <v>1</v>
      </c>
      <c r="AW326">
        <v>1</v>
      </c>
      <c r="AZ326">
        <v>1</v>
      </c>
      <c r="BA326">
        <v>1</v>
      </c>
      <c r="BB326">
        <v>1</v>
      </c>
      <c r="BC326">
        <v>1</v>
      </c>
      <c r="BD326" t="s">
        <v>6</v>
      </c>
      <c r="BE326" t="s">
        <v>6</v>
      </c>
      <c r="BF326" t="s">
        <v>6</v>
      </c>
      <c r="BG326" t="s">
        <v>6</v>
      </c>
      <c r="BH326">
        <v>3</v>
      </c>
      <c r="BI326">
        <v>1</v>
      </c>
      <c r="BJ326" t="s">
        <v>172</v>
      </c>
      <c r="BM326">
        <v>57001</v>
      </c>
      <c r="BN326">
        <v>0</v>
      </c>
      <c r="BO326" t="s">
        <v>6</v>
      </c>
      <c r="BP326">
        <v>0</v>
      </c>
      <c r="BQ326">
        <v>6</v>
      </c>
      <c r="BR326">
        <v>0</v>
      </c>
      <c r="BS326">
        <v>1</v>
      </c>
      <c r="BT326">
        <v>1</v>
      </c>
      <c r="BU326">
        <v>1</v>
      </c>
      <c r="BV326">
        <v>1</v>
      </c>
      <c r="BW326">
        <v>1</v>
      </c>
      <c r="BX326">
        <v>1</v>
      </c>
      <c r="BY326" t="s">
        <v>6</v>
      </c>
      <c r="BZ326">
        <v>80</v>
      </c>
      <c r="CA326">
        <v>68</v>
      </c>
      <c r="CF326">
        <v>0</v>
      </c>
      <c r="CG326">
        <v>0</v>
      </c>
      <c r="CM326">
        <v>0</v>
      </c>
      <c r="CN326" t="s">
        <v>6</v>
      </c>
      <c r="CO326">
        <v>0</v>
      </c>
      <c r="CP326">
        <f t="shared" si="281"/>
        <v>55.62</v>
      </c>
      <c r="CQ326">
        <f t="shared" si="282"/>
        <v>519.79999999999995</v>
      </c>
      <c r="CR326">
        <f t="shared" si="283"/>
        <v>0</v>
      </c>
      <c r="CS326">
        <f t="shared" si="284"/>
        <v>0</v>
      </c>
      <c r="CT326">
        <f t="shared" si="285"/>
        <v>0</v>
      </c>
      <c r="CU326">
        <f t="shared" si="286"/>
        <v>0</v>
      </c>
      <c r="CV326">
        <f t="shared" si="287"/>
        <v>0</v>
      </c>
      <c r="CW326">
        <f t="shared" si="288"/>
        <v>0</v>
      </c>
      <c r="CX326">
        <f t="shared" si="289"/>
        <v>0</v>
      </c>
      <c r="CY326">
        <f t="shared" si="290"/>
        <v>0</v>
      </c>
      <c r="CZ326">
        <f t="shared" si="291"/>
        <v>0</v>
      </c>
      <c r="DC326" t="s">
        <v>6</v>
      </c>
      <c r="DD326" t="s">
        <v>6</v>
      </c>
      <c r="DE326" t="s">
        <v>6</v>
      </c>
      <c r="DF326" t="s">
        <v>6</v>
      </c>
      <c r="DG326" t="s">
        <v>6</v>
      </c>
      <c r="DH326" t="s">
        <v>6</v>
      </c>
      <c r="DI326" t="s">
        <v>6</v>
      </c>
      <c r="DJ326" t="s">
        <v>6</v>
      </c>
      <c r="DK326" t="s">
        <v>6</v>
      </c>
      <c r="DL326" t="s">
        <v>6</v>
      </c>
      <c r="DM326" t="s">
        <v>6</v>
      </c>
      <c r="DN326">
        <v>0</v>
      </c>
      <c r="DO326">
        <v>0</v>
      </c>
      <c r="DP326">
        <v>1</v>
      </c>
      <c r="DQ326">
        <v>1</v>
      </c>
      <c r="DU326">
        <v>1007</v>
      </c>
      <c r="DV326" t="s">
        <v>92</v>
      </c>
      <c r="DW326" t="s">
        <v>92</v>
      </c>
      <c r="DX326">
        <v>1</v>
      </c>
      <c r="EE326">
        <v>27029102</v>
      </c>
      <c r="EF326">
        <v>6</v>
      </c>
      <c r="EG326" t="s">
        <v>23</v>
      </c>
      <c r="EH326">
        <v>0</v>
      </c>
      <c r="EI326" t="s">
        <v>6</v>
      </c>
      <c r="EJ326">
        <v>1</v>
      </c>
      <c r="EK326">
        <v>57001</v>
      </c>
      <c r="EL326" t="s">
        <v>24</v>
      </c>
      <c r="EM326" t="s">
        <v>25</v>
      </c>
      <c r="EO326" t="s">
        <v>6</v>
      </c>
      <c r="EQ326">
        <v>0</v>
      </c>
      <c r="ER326">
        <v>519.79999999999995</v>
      </c>
      <c r="ES326">
        <v>519.79999999999995</v>
      </c>
      <c r="ET326">
        <v>0</v>
      </c>
      <c r="EU326">
        <v>0</v>
      </c>
      <c r="EV326">
        <v>0</v>
      </c>
      <c r="EW326">
        <v>0</v>
      </c>
      <c r="EX326">
        <v>0</v>
      </c>
      <c r="FQ326">
        <v>0</v>
      </c>
      <c r="FR326">
        <f t="shared" si="292"/>
        <v>0</v>
      </c>
      <c r="FS326">
        <v>0</v>
      </c>
      <c r="FX326">
        <v>80</v>
      </c>
      <c r="FY326">
        <v>68</v>
      </c>
      <c r="GA326" t="s">
        <v>6</v>
      </c>
      <c r="GD326">
        <v>0</v>
      </c>
      <c r="GF326">
        <v>519185539</v>
      </c>
      <c r="GG326">
        <v>1</v>
      </c>
      <c r="GH326">
        <v>1</v>
      </c>
      <c r="GI326">
        <v>-2</v>
      </c>
      <c r="GJ326">
        <v>0</v>
      </c>
      <c r="GK326">
        <f>ROUND(R326*(S12)/100,2)</f>
        <v>0</v>
      </c>
      <c r="GL326">
        <f t="shared" si="293"/>
        <v>0</v>
      </c>
      <c r="GM326">
        <f t="shared" si="294"/>
        <v>55.62</v>
      </c>
      <c r="GN326">
        <f t="shared" si="295"/>
        <v>55.62</v>
      </c>
      <c r="GO326">
        <f t="shared" si="296"/>
        <v>0</v>
      </c>
      <c r="GP326">
        <f t="shared" si="297"/>
        <v>0</v>
      </c>
      <c r="GR326">
        <v>0</v>
      </c>
      <c r="GS326">
        <v>3</v>
      </c>
      <c r="GT326">
        <v>0</v>
      </c>
      <c r="GU326" t="s">
        <v>6</v>
      </c>
      <c r="GV326">
        <f t="shared" si="298"/>
        <v>0</v>
      </c>
      <c r="GW326">
        <v>1</v>
      </c>
      <c r="GX326">
        <f t="shared" si="299"/>
        <v>0</v>
      </c>
      <c r="HA326">
        <v>0</v>
      </c>
      <c r="HB326">
        <v>0</v>
      </c>
      <c r="IK326">
        <v>0</v>
      </c>
    </row>
    <row r="327" spans="1:255" x14ac:dyDescent="0.2">
      <c r="A327" s="2">
        <v>17</v>
      </c>
      <c r="B327" s="2">
        <v>1</v>
      </c>
      <c r="C327" s="2">
        <f>ROW(SmtRes!A632)</f>
        <v>632</v>
      </c>
      <c r="D327" s="2">
        <f>ROW(EtalonRes!A648)</f>
        <v>648</v>
      </c>
      <c r="E327" s="2" t="s">
        <v>387</v>
      </c>
      <c r="F327" s="2" t="s">
        <v>174</v>
      </c>
      <c r="G327" s="2" t="s">
        <v>175</v>
      </c>
      <c r="H327" s="2" t="s">
        <v>20</v>
      </c>
      <c r="I327" s="2">
        <f>ROUND(40/100,9)</f>
        <v>0.4</v>
      </c>
      <c r="J327" s="2">
        <v>0</v>
      </c>
      <c r="K327" s="2"/>
      <c r="L327" s="2"/>
      <c r="M327" s="2"/>
      <c r="N327" s="2"/>
      <c r="O327" s="2">
        <f t="shared" si="267"/>
        <v>9236.98</v>
      </c>
      <c r="P327" s="2">
        <f t="shared" si="268"/>
        <v>7535.86</v>
      </c>
      <c r="Q327" s="2">
        <f t="shared" si="269"/>
        <v>16.3</v>
      </c>
      <c r="R327" s="2">
        <f t="shared" si="270"/>
        <v>11.82</v>
      </c>
      <c r="S327" s="2">
        <f t="shared" si="271"/>
        <v>1684.82</v>
      </c>
      <c r="T327" s="2">
        <f t="shared" si="272"/>
        <v>0</v>
      </c>
      <c r="U327" s="2">
        <f t="shared" si="273"/>
        <v>192.77082000000004</v>
      </c>
      <c r="V327" s="2">
        <f t="shared" si="274"/>
        <v>1.1677500000000003</v>
      </c>
      <c r="W327" s="2">
        <f t="shared" si="275"/>
        <v>0</v>
      </c>
      <c r="X327" s="2">
        <f t="shared" si="276"/>
        <v>1883.27</v>
      </c>
      <c r="Y327" s="2">
        <f t="shared" si="277"/>
        <v>1085.8499999999999</v>
      </c>
      <c r="Z327" s="2"/>
      <c r="AA327" s="2">
        <v>27703374</v>
      </c>
      <c r="AB327" s="2">
        <f t="shared" si="278"/>
        <v>23092.434300000001</v>
      </c>
      <c r="AC327" s="2">
        <f t="shared" si="302"/>
        <v>18839.64</v>
      </c>
      <c r="AD327" s="2">
        <f>ROUND((((((ET327*1.25)*1.35))-(((EU327*1.25)*1.35)))+AE327),6)</f>
        <v>40.753124999999997</v>
      </c>
      <c r="AE327" s="2">
        <f>ROUND((((EU327*1.25)*1.35)),6)</f>
        <v>29.548124999999999</v>
      </c>
      <c r="AF327" s="2">
        <f>ROUND((((EV327*1.15)*1.35)),6)</f>
        <v>4212.0411750000003</v>
      </c>
      <c r="AG327" s="2">
        <f t="shared" si="279"/>
        <v>0</v>
      </c>
      <c r="AH327" s="2">
        <f>(((EW327*1.15)*1.35))</f>
        <v>481.92705000000007</v>
      </c>
      <c r="AI327" s="2">
        <f>(((EX327*1.25)*1.35))</f>
        <v>2.9193750000000005</v>
      </c>
      <c r="AJ327" s="2">
        <f t="shared" si="280"/>
        <v>0</v>
      </c>
      <c r="AK327" s="2">
        <v>21576.86</v>
      </c>
      <c r="AL327" s="2">
        <v>18839.64</v>
      </c>
      <c r="AM327" s="2">
        <v>24.15</v>
      </c>
      <c r="AN327" s="2">
        <v>17.510000000000002</v>
      </c>
      <c r="AO327" s="2">
        <v>2713.07</v>
      </c>
      <c r="AP327" s="2">
        <v>0</v>
      </c>
      <c r="AQ327" s="2">
        <v>310.42</v>
      </c>
      <c r="AR327" s="2">
        <v>1.73</v>
      </c>
      <c r="AS327" s="2">
        <v>0</v>
      </c>
      <c r="AT327" s="2">
        <v>111</v>
      </c>
      <c r="AU327" s="2">
        <v>64</v>
      </c>
      <c r="AV327" s="2">
        <v>1</v>
      </c>
      <c r="AW327" s="2">
        <v>1</v>
      </c>
      <c r="AX327" s="2"/>
      <c r="AY327" s="2"/>
      <c r="AZ327" s="2">
        <v>1</v>
      </c>
      <c r="BA327" s="2">
        <v>1</v>
      </c>
      <c r="BB327" s="2">
        <v>1</v>
      </c>
      <c r="BC327" s="2">
        <v>1</v>
      </c>
      <c r="BD327" s="2" t="s">
        <v>6</v>
      </c>
      <c r="BE327" s="2" t="s">
        <v>6</v>
      </c>
      <c r="BF327" s="2" t="s">
        <v>6</v>
      </c>
      <c r="BG327" s="2" t="s">
        <v>6</v>
      </c>
      <c r="BH327" s="2">
        <v>0</v>
      </c>
      <c r="BI327" s="2">
        <v>1</v>
      </c>
      <c r="BJ327" s="2" t="s">
        <v>176</v>
      </c>
      <c r="BK327" s="2"/>
      <c r="BL327" s="2"/>
      <c r="BM327" s="2">
        <v>11001</v>
      </c>
      <c r="BN327" s="2">
        <v>0</v>
      </c>
      <c r="BO327" s="2" t="s">
        <v>6</v>
      </c>
      <c r="BP327" s="2">
        <v>0</v>
      </c>
      <c r="BQ327" s="2">
        <v>2</v>
      </c>
      <c r="BR327" s="2">
        <v>0</v>
      </c>
      <c r="BS327" s="2">
        <v>1</v>
      </c>
      <c r="BT327" s="2">
        <v>1</v>
      </c>
      <c r="BU327" s="2">
        <v>1</v>
      </c>
      <c r="BV327" s="2">
        <v>1</v>
      </c>
      <c r="BW327" s="2">
        <v>1</v>
      </c>
      <c r="BX327" s="2">
        <v>1</v>
      </c>
      <c r="BY327" s="2" t="s">
        <v>6</v>
      </c>
      <c r="BZ327" s="2">
        <v>123</v>
      </c>
      <c r="CA327" s="2">
        <v>75</v>
      </c>
      <c r="CB327" s="2"/>
      <c r="CC327" s="2"/>
      <c r="CD327" s="2"/>
      <c r="CE327" s="2"/>
      <c r="CF327" s="2">
        <v>0</v>
      </c>
      <c r="CG327" s="2">
        <v>0</v>
      </c>
      <c r="CH327" s="2"/>
      <c r="CI327" s="2"/>
      <c r="CJ327" s="2"/>
      <c r="CK327" s="2"/>
      <c r="CL327" s="2"/>
      <c r="CM327" s="2">
        <v>0</v>
      </c>
      <c r="CN327" s="2" t="s">
        <v>705</v>
      </c>
      <c r="CO327" s="2">
        <v>0</v>
      </c>
      <c r="CP327" s="2">
        <f t="shared" si="281"/>
        <v>9236.98</v>
      </c>
      <c r="CQ327" s="2">
        <f t="shared" si="282"/>
        <v>18839.64</v>
      </c>
      <c r="CR327" s="2">
        <f t="shared" si="283"/>
        <v>40.753124999999997</v>
      </c>
      <c r="CS327" s="2">
        <f t="shared" si="284"/>
        <v>29.548124999999999</v>
      </c>
      <c r="CT327" s="2">
        <f t="shared" si="285"/>
        <v>4212.0411750000003</v>
      </c>
      <c r="CU327" s="2">
        <f t="shared" si="286"/>
        <v>0</v>
      </c>
      <c r="CV327" s="2">
        <f t="shared" si="287"/>
        <v>481.92705000000007</v>
      </c>
      <c r="CW327" s="2">
        <f t="shared" si="288"/>
        <v>2.9193750000000005</v>
      </c>
      <c r="CX327" s="2">
        <f t="shared" si="289"/>
        <v>0</v>
      </c>
      <c r="CY327" s="2">
        <f t="shared" si="290"/>
        <v>1883.2703999999999</v>
      </c>
      <c r="CZ327" s="2">
        <f t="shared" si="291"/>
        <v>1085.8496</v>
      </c>
      <c r="DA327" s="2"/>
      <c r="DB327" s="2"/>
      <c r="DC327" s="2" t="s">
        <v>6</v>
      </c>
      <c r="DD327" s="2" t="s">
        <v>6</v>
      </c>
      <c r="DE327" s="2" t="s">
        <v>56</v>
      </c>
      <c r="DF327" s="2" t="s">
        <v>56</v>
      </c>
      <c r="DG327" s="2" t="s">
        <v>57</v>
      </c>
      <c r="DH327" s="2" t="s">
        <v>6</v>
      </c>
      <c r="DI327" s="2" t="s">
        <v>57</v>
      </c>
      <c r="DJ327" s="2" t="s">
        <v>56</v>
      </c>
      <c r="DK327" s="2" t="s">
        <v>6</v>
      </c>
      <c r="DL327" s="2" t="s">
        <v>6</v>
      </c>
      <c r="DM327" s="2" t="s">
        <v>6</v>
      </c>
      <c r="DN327" s="2">
        <v>0</v>
      </c>
      <c r="DO327" s="2">
        <v>0</v>
      </c>
      <c r="DP327" s="2">
        <v>1</v>
      </c>
      <c r="DQ327" s="2">
        <v>1</v>
      </c>
      <c r="DR327" s="2"/>
      <c r="DS327" s="2"/>
      <c r="DT327" s="2"/>
      <c r="DU327" s="2">
        <v>1005</v>
      </c>
      <c r="DV327" s="2" t="s">
        <v>20</v>
      </c>
      <c r="DW327" s="2" t="s">
        <v>20</v>
      </c>
      <c r="DX327" s="2">
        <v>100</v>
      </c>
      <c r="DY327" s="2"/>
      <c r="DZ327" s="2"/>
      <c r="EA327" s="2"/>
      <c r="EB327" s="2"/>
      <c r="EC327" s="2"/>
      <c r="ED327" s="2"/>
      <c r="EE327" s="2">
        <v>27029024</v>
      </c>
      <c r="EF327" s="2">
        <v>2</v>
      </c>
      <c r="EG327" s="2" t="s">
        <v>16</v>
      </c>
      <c r="EH327" s="2">
        <v>0</v>
      </c>
      <c r="EI327" s="2" t="s">
        <v>6</v>
      </c>
      <c r="EJ327" s="2">
        <v>1</v>
      </c>
      <c r="EK327" s="2">
        <v>11001</v>
      </c>
      <c r="EL327" s="2" t="s">
        <v>24</v>
      </c>
      <c r="EM327" s="2" t="s">
        <v>177</v>
      </c>
      <c r="EN327" s="2"/>
      <c r="EO327" s="2" t="s">
        <v>60</v>
      </c>
      <c r="EP327" s="2"/>
      <c r="EQ327" s="2">
        <v>0</v>
      </c>
      <c r="ER327" s="2">
        <v>21576.86</v>
      </c>
      <c r="ES327" s="2">
        <v>18839.64</v>
      </c>
      <c r="ET327" s="2">
        <v>24.15</v>
      </c>
      <c r="EU327" s="2">
        <v>17.510000000000002</v>
      </c>
      <c r="EV327" s="2">
        <v>2713.07</v>
      </c>
      <c r="EW327" s="2">
        <v>310.42</v>
      </c>
      <c r="EX327" s="2">
        <v>1.73</v>
      </c>
      <c r="EY327" s="2">
        <v>0</v>
      </c>
      <c r="EZ327" s="2"/>
      <c r="FA327" s="2"/>
      <c r="FB327" s="2"/>
      <c r="FC327" s="2"/>
      <c r="FD327" s="2"/>
      <c r="FE327" s="2"/>
      <c r="FF327" s="2"/>
      <c r="FG327" s="2"/>
      <c r="FH327" s="2"/>
      <c r="FI327" s="2"/>
      <c r="FJ327" s="2"/>
      <c r="FK327" s="2"/>
      <c r="FL327" s="2"/>
      <c r="FM327" s="2"/>
      <c r="FN327" s="2"/>
      <c r="FO327" s="2"/>
      <c r="FP327" s="2"/>
      <c r="FQ327" s="2">
        <v>0</v>
      </c>
      <c r="FR327" s="2">
        <f t="shared" si="292"/>
        <v>0</v>
      </c>
      <c r="FS327" s="2">
        <v>0</v>
      </c>
      <c r="FT327" s="2" t="s">
        <v>49</v>
      </c>
      <c r="FU327" s="2" t="s">
        <v>50</v>
      </c>
      <c r="FV327" s="2"/>
      <c r="FW327" s="2"/>
      <c r="FX327" s="2">
        <v>110.7</v>
      </c>
      <c r="FY327" s="2">
        <v>63.75</v>
      </c>
      <c r="FZ327" s="2"/>
      <c r="GA327" s="2" t="s">
        <v>6</v>
      </c>
      <c r="GB327" s="2"/>
      <c r="GC327" s="2"/>
      <c r="GD327" s="2">
        <v>0</v>
      </c>
      <c r="GE327" s="2"/>
      <c r="GF327" s="2">
        <v>-957353104</v>
      </c>
      <c r="GG327" s="2">
        <v>2</v>
      </c>
      <c r="GH327" s="2">
        <v>1</v>
      </c>
      <c r="GI327" s="2">
        <v>-2</v>
      </c>
      <c r="GJ327" s="2">
        <v>0</v>
      </c>
      <c r="GK327" s="2">
        <f>ROUND(R327*(R12)/100,2)</f>
        <v>0</v>
      </c>
      <c r="GL327" s="2">
        <f t="shared" si="293"/>
        <v>0</v>
      </c>
      <c r="GM327" s="2">
        <f t="shared" si="294"/>
        <v>12206.1</v>
      </c>
      <c r="GN327" s="2">
        <f t="shared" si="295"/>
        <v>12206.1</v>
      </c>
      <c r="GO327" s="2">
        <f t="shared" si="296"/>
        <v>0</v>
      </c>
      <c r="GP327" s="2">
        <f t="shared" si="297"/>
        <v>0</v>
      </c>
      <c r="GQ327" s="2"/>
      <c r="GR327" s="2">
        <v>0</v>
      </c>
      <c r="GS327" s="2">
        <v>3</v>
      </c>
      <c r="GT327" s="2">
        <v>0</v>
      </c>
      <c r="GU327" s="2" t="s">
        <v>6</v>
      </c>
      <c r="GV327" s="2">
        <f t="shared" si="298"/>
        <v>0</v>
      </c>
      <c r="GW327" s="2">
        <v>1</v>
      </c>
      <c r="GX327" s="2">
        <f t="shared" si="299"/>
        <v>0</v>
      </c>
      <c r="GY327" s="2"/>
      <c r="GZ327" s="2"/>
      <c r="HA327" s="2">
        <v>0</v>
      </c>
      <c r="HB327" s="2">
        <v>0</v>
      </c>
      <c r="HC327" s="2"/>
      <c r="HD327" s="2"/>
      <c r="HE327" s="2"/>
      <c r="HF327" s="2"/>
      <c r="HG327" s="2"/>
      <c r="HH327" s="2"/>
      <c r="HI327" s="2"/>
      <c r="HJ327" s="2"/>
      <c r="HK327" s="2"/>
      <c r="HL327" s="2"/>
      <c r="HM327" s="2"/>
      <c r="HN327" s="2"/>
      <c r="HO327" s="2"/>
      <c r="HP327" s="2"/>
      <c r="HQ327" s="2"/>
      <c r="HR327" s="2"/>
      <c r="HS327" s="2"/>
      <c r="HT327" s="2"/>
      <c r="HU327" s="2"/>
      <c r="HV327" s="2"/>
      <c r="HW327" s="2"/>
      <c r="HX327" s="2"/>
      <c r="HY327" s="2"/>
      <c r="HZ327" s="2"/>
      <c r="IA327" s="2"/>
      <c r="IB327" s="2"/>
      <c r="IC327" s="2"/>
      <c r="ID327" s="2"/>
      <c r="IE327" s="2"/>
      <c r="IF327" s="2"/>
      <c r="IG327" s="2"/>
      <c r="IH327" s="2"/>
      <c r="II327" s="2"/>
      <c r="IJ327" s="2"/>
      <c r="IK327" s="2">
        <v>0</v>
      </c>
      <c r="IL327" s="2"/>
      <c r="IM327" s="2"/>
      <c r="IN327" s="2"/>
      <c r="IO327" s="2"/>
      <c r="IP327" s="2"/>
      <c r="IQ327" s="2"/>
      <c r="IR327" s="2"/>
      <c r="IS327" s="2"/>
      <c r="IT327" s="2"/>
      <c r="IU327" s="2"/>
    </row>
    <row r="328" spans="1:255" x14ac:dyDescent="0.2">
      <c r="A328">
        <v>17</v>
      </c>
      <c r="B328">
        <v>1</v>
      </c>
      <c r="C328">
        <f>ROW(SmtRes!A644)</f>
        <v>644</v>
      </c>
      <c r="D328">
        <f>ROW(EtalonRes!A660)</f>
        <v>660</v>
      </c>
      <c r="E328" t="s">
        <v>387</v>
      </c>
      <c r="F328" t="s">
        <v>174</v>
      </c>
      <c r="G328" t="s">
        <v>175</v>
      </c>
      <c r="H328" t="s">
        <v>20</v>
      </c>
      <c r="I328">
        <f>ROUND(40/100,9)</f>
        <v>0.4</v>
      </c>
      <c r="J328">
        <v>0</v>
      </c>
      <c r="O328">
        <f t="shared" si="267"/>
        <v>9236.98</v>
      </c>
      <c r="P328">
        <f t="shared" si="268"/>
        <v>7535.86</v>
      </c>
      <c r="Q328">
        <f t="shared" si="269"/>
        <v>16.3</v>
      </c>
      <c r="R328">
        <f t="shared" si="270"/>
        <v>11.82</v>
      </c>
      <c r="S328">
        <f t="shared" si="271"/>
        <v>1684.82</v>
      </c>
      <c r="T328">
        <f t="shared" si="272"/>
        <v>0</v>
      </c>
      <c r="U328">
        <f t="shared" si="273"/>
        <v>192.77082000000004</v>
      </c>
      <c r="V328">
        <f t="shared" si="274"/>
        <v>1.1677500000000003</v>
      </c>
      <c r="W328">
        <f t="shared" si="275"/>
        <v>0</v>
      </c>
      <c r="X328">
        <f t="shared" si="276"/>
        <v>1883.27</v>
      </c>
      <c r="Y328">
        <f t="shared" si="277"/>
        <v>1085.8499999999999</v>
      </c>
      <c r="AA328">
        <v>27703388</v>
      </c>
      <c r="AB328">
        <f t="shared" si="278"/>
        <v>23092.434300000001</v>
      </c>
      <c r="AC328">
        <f t="shared" si="302"/>
        <v>18839.64</v>
      </c>
      <c r="AD328">
        <f>ROUND((((((ET328*1.25)*1.35))-(((EU328*1.25)*1.35)))+AE328),6)</f>
        <v>40.753124999999997</v>
      </c>
      <c r="AE328">
        <f>ROUND((((EU328*1.25)*1.35)),6)</f>
        <v>29.548124999999999</v>
      </c>
      <c r="AF328">
        <f>ROUND((((EV328*1.15)*1.35)),6)</f>
        <v>4212.0411750000003</v>
      </c>
      <c r="AG328">
        <f t="shared" si="279"/>
        <v>0</v>
      </c>
      <c r="AH328">
        <f>(((EW328*1.15)*1.35))</f>
        <v>481.92705000000007</v>
      </c>
      <c r="AI328">
        <f>(((EX328*1.25)*1.35))</f>
        <v>2.9193750000000005</v>
      </c>
      <c r="AJ328">
        <f t="shared" si="280"/>
        <v>0</v>
      </c>
      <c r="AK328">
        <v>21576.86</v>
      </c>
      <c r="AL328">
        <v>18839.64</v>
      </c>
      <c r="AM328">
        <v>24.15</v>
      </c>
      <c r="AN328">
        <v>17.510000000000002</v>
      </c>
      <c r="AO328">
        <v>2713.07</v>
      </c>
      <c r="AP328">
        <v>0</v>
      </c>
      <c r="AQ328">
        <v>310.42</v>
      </c>
      <c r="AR328">
        <v>1.73</v>
      </c>
      <c r="AS328">
        <v>0</v>
      </c>
      <c r="AT328">
        <v>111</v>
      </c>
      <c r="AU328">
        <v>64</v>
      </c>
      <c r="AV328">
        <v>1</v>
      </c>
      <c r="AW328">
        <v>1</v>
      </c>
      <c r="AZ328">
        <v>1</v>
      </c>
      <c r="BA328">
        <v>1</v>
      </c>
      <c r="BB328">
        <v>1</v>
      </c>
      <c r="BC328">
        <v>1</v>
      </c>
      <c r="BD328" t="s">
        <v>6</v>
      </c>
      <c r="BE328" t="s">
        <v>6</v>
      </c>
      <c r="BF328" t="s">
        <v>6</v>
      </c>
      <c r="BG328" t="s">
        <v>6</v>
      </c>
      <c r="BH328">
        <v>0</v>
      </c>
      <c r="BI328">
        <v>1</v>
      </c>
      <c r="BJ328" t="s">
        <v>176</v>
      </c>
      <c r="BM328">
        <v>11001</v>
      </c>
      <c r="BN328">
        <v>0</v>
      </c>
      <c r="BO328" t="s">
        <v>6</v>
      </c>
      <c r="BP328">
        <v>0</v>
      </c>
      <c r="BQ328">
        <v>2</v>
      </c>
      <c r="BR328">
        <v>0</v>
      </c>
      <c r="BS328">
        <v>1</v>
      </c>
      <c r="BT328">
        <v>1</v>
      </c>
      <c r="BU328">
        <v>1</v>
      </c>
      <c r="BV328">
        <v>1</v>
      </c>
      <c r="BW328">
        <v>1</v>
      </c>
      <c r="BX328">
        <v>1</v>
      </c>
      <c r="BY328" t="s">
        <v>6</v>
      </c>
      <c r="BZ328">
        <v>123</v>
      </c>
      <c r="CA328">
        <v>75</v>
      </c>
      <c r="CF328">
        <v>0</v>
      </c>
      <c r="CG328">
        <v>0</v>
      </c>
      <c r="CM328">
        <v>0</v>
      </c>
      <c r="CN328" t="s">
        <v>705</v>
      </c>
      <c r="CO328">
        <v>0</v>
      </c>
      <c r="CP328">
        <f t="shared" si="281"/>
        <v>9236.98</v>
      </c>
      <c r="CQ328">
        <f t="shared" si="282"/>
        <v>18839.64</v>
      </c>
      <c r="CR328">
        <f t="shared" si="283"/>
        <v>40.753124999999997</v>
      </c>
      <c r="CS328">
        <f t="shared" si="284"/>
        <v>29.548124999999999</v>
      </c>
      <c r="CT328">
        <f t="shared" si="285"/>
        <v>4212.0411750000003</v>
      </c>
      <c r="CU328">
        <f t="shared" si="286"/>
        <v>0</v>
      </c>
      <c r="CV328">
        <f t="shared" si="287"/>
        <v>481.92705000000007</v>
      </c>
      <c r="CW328">
        <f t="shared" si="288"/>
        <v>2.9193750000000005</v>
      </c>
      <c r="CX328">
        <f t="shared" si="289"/>
        <v>0</v>
      </c>
      <c r="CY328">
        <f t="shared" si="290"/>
        <v>1883.2703999999999</v>
      </c>
      <c r="CZ328">
        <f t="shared" si="291"/>
        <v>1085.8496</v>
      </c>
      <c r="DC328" t="s">
        <v>6</v>
      </c>
      <c r="DD328" t="s">
        <v>6</v>
      </c>
      <c r="DE328" t="s">
        <v>56</v>
      </c>
      <c r="DF328" t="s">
        <v>56</v>
      </c>
      <c r="DG328" t="s">
        <v>57</v>
      </c>
      <c r="DH328" t="s">
        <v>6</v>
      </c>
      <c r="DI328" t="s">
        <v>57</v>
      </c>
      <c r="DJ328" t="s">
        <v>56</v>
      </c>
      <c r="DK328" t="s">
        <v>6</v>
      </c>
      <c r="DL328" t="s">
        <v>6</v>
      </c>
      <c r="DM328" t="s">
        <v>6</v>
      </c>
      <c r="DN328">
        <v>0</v>
      </c>
      <c r="DO328">
        <v>0</v>
      </c>
      <c r="DP328">
        <v>1</v>
      </c>
      <c r="DQ328">
        <v>1</v>
      </c>
      <c r="DU328">
        <v>1005</v>
      </c>
      <c r="DV328" t="s">
        <v>20</v>
      </c>
      <c r="DW328" t="s">
        <v>20</v>
      </c>
      <c r="DX328">
        <v>100</v>
      </c>
      <c r="EE328">
        <v>27029024</v>
      </c>
      <c r="EF328">
        <v>2</v>
      </c>
      <c r="EG328" t="s">
        <v>16</v>
      </c>
      <c r="EH328">
        <v>0</v>
      </c>
      <c r="EI328" t="s">
        <v>6</v>
      </c>
      <c r="EJ328">
        <v>1</v>
      </c>
      <c r="EK328">
        <v>11001</v>
      </c>
      <c r="EL328" t="s">
        <v>24</v>
      </c>
      <c r="EM328" t="s">
        <v>177</v>
      </c>
      <c r="EO328" t="s">
        <v>60</v>
      </c>
      <c r="EQ328">
        <v>0</v>
      </c>
      <c r="ER328">
        <v>21576.86</v>
      </c>
      <c r="ES328">
        <v>18839.64</v>
      </c>
      <c r="ET328">
        <v>24.15</v>
      </c>
      <c r="EU328">
        <v>17.510000000000002</v>
      </c>
      <c r="EV328">
        <v>2713.07</v>
      </c>
      <c r="EW328">
        <v>310.42</v>
      </c>
      <c r="EX328">
        <v>1.73</v>
      </c>
      <c r="EY328">
        <v>0</v>
      </c>
      <c r="FQ328">
        <v>0</v>
      </c>
      <c r="FR328">
        <f t="shared" si="292"/>
        <v>0</v>
      </c>
      <c r="FS328">
        <v>0</v>
      </c>
      <c r="FT328" t="s">
        <v>49</v>
      </c>
      <c r="FU328" t="s">
        <v>50</v>
      </c>
      <c r="FX328">
        <v>110.7</v>
      </c>
      <c r="FY328">
        <v>63.75</v>
      </c>
      <c r="GA328" t="s">
        <v>6</v>
      </c>
      <c r="GD328">
        <v>0</v>
      </c>
      <c r="GF328">
        <v>-957353104</v>
      </c>
      <c r="GG328">
        <v>1</v>
      </c>
      <c r="GH328">
        <v>1</v>
      </c>
      <c r="GI328">
        <v>-2</v>
      </c>
      <c r="GJ328">
        <v>0</v>
      </c>
      <c r="GK328">
        <f>ROUND(R328*(S12)/100,2)</f>
        <v>0</v>
      </c>
      <c r="GL328">
        <f t="shared" si="293"/>
        <v>0</v>
      </c>
      <c r="GM328">
        <f t="shared" si="294"/>
        <v>12206.1</v>
      </c>
      <c r="GN328">
        <f t="shared" si="295"/>
        <v>12206.1</v>
      </c>
      <c r="GO328">
        <f t="shared" si="296"/>
        <v>0</v>
      </c>
      <c r="GP328">
        <f t="shared" si="297"/>
        <v>0</v>
      </c>
      <c r="GR328">
        <v>0</v>
      </c>
      <c r="GS328">
        <v>3</v>
      </c>
      <c r="GT328">
        <v>0</v>
      </c>
      <c r="GU328" t="s">
        <v>6</v>
      </c>
      <c r="GV328">
        <f t="shared" si="298"/>
        <v>0</v>
      </c>
      <c r="GW328">
        <v>1</v>
      </c>
      <c r="GX328">
        <f t="shared" si="299"/>
        <v>0</v>
      </c>
      <c r="HA328">
        <v>0</v>
      </c>
      <c r="HB328">
        <v>0</v>
      </c>
      <c r="IK328">
        <v>0</v>
      </c>
    </row>
    <row r="329" spans="1:255" x14ac:dyDescent="0.2">
      <c r="A329" s="2">
        <v>18</v>
      </c>
      <c r="B329" s="2">
        <v>1</v>
      </c>
      <c r="C329" s="2">
        <v>632</v>
      </c>
      <c r="D329" s="2"/>
      <c r="E329" s="2" t="s">
        <v>388</v>
      </c>
      <c r="F329" s="2" t="s">
        <v>179</v>
      </c>
      <c r="G329" s="2" t="s">
        <v>180</v>
      </c>
      <c r="H329" s="2" t="s">
        <v>147</v>
      </c>
      <c r="I329" s="2">
        <f>I327*J329</f>
        <v>5.2</v>
      </c>
      <c r="J329" s="2">
        <v>13</v>
      </c>
      <c r="K329" s="2"/>
      <c r="L329" s="2"/>
      <c r="M329" s="2"/>
      <c r="N329" s="2"/>
      <c r="O329" s="2">
        <f t="shared" ref="O329:O360" si="306">ROUND(CP329,2)</f>
        <v>79.3</v>
      </c>
      <c r="P329" s="2">
        <f t="shared" ref="P329:P360" si="307">ROUND(CQ329*I329,2)</f>
        <v>79.3</v>
      </c>
      <c r="Q329" s="2">
        <f t="shared" ref="Q329:Q360" si="308">ROUND(CR329*I329,2)</f>
        <v>0</v>
      </c>
      <c r="R329" s="2">
        <f t="shared" ref="R329:R360" si="309">ROUND(CS329*I329,2)</f>
        <v>0</v>
      </c>
      <c r="S329" s="2">
        <f t="shared" ref="S329:S360" si="310">ROUND(CT329*I329,2)</f>
        <v>0</v>
      </c>
      <c r="T329" s="2">
        <f t="shared" ref="T329:T360" si="311">ROUND(CU329*I329,2)</f>
        <v>0</v>
      </c>
      <c r="U329" s="2">
        <f t="shared" ref="U329:U360" si="312">CV329*I329</f>
        <v>0</v>
      </c>
      <c r="V329" s="2">
        <f t="shared" ref="V329:V360" si="313">CW329*I329</f>
        <v>0</v>
      </c>
      <c r="W329" s="2">
        <f t="shared" ref="W329:W360" si="314">ROUND(CX329*I329,2)</f>
        <v>0</v>
      </c>
      <c r="X329" s="2">
        <f t="shared" ref="X329:X360" si="315">ROUND(CY329,2)</f>
        <v>0</v>
      </c>
      <c r="Y329" s="2">
        <f t="shared" ref="Y329:Y360" si="316">ROUND(CZ329,2)</f>
        <v>0</v>
      </c>
      <c r="Z329" s="2"/>
      <c r="AA329" s="2">
        <v>27703374</v>
      </c>
      <c r="AB329" s="2">
        <f t="shared" ref="AB329:AB360" si="317">ROUND((AC329+AD329+AF329),6)</f>
        <v>15.25</v>
      </c>
      <c r="AC329" s="2">
        <f t="shared" si="302"/>
        <v>15.25</v>
      </c>
      <c r="AD329" s="2">
        <f t="shared" ref="AD329:AD334" si="318">ROUND((((ET329)-(EU329))+AE329),6)</f>
        <v>0</v>
      </c>
      <c r="AE329" s="2">
        <f t="shared" ref="AE329:AF334" si="319">ROUND((EU329),6)</f>
        <v>0</v>
      </c>
      <c r="AF329" s="2">
        <f t="shared" si="319"/>
        <v>0</v>
      </c>
      <c r="AG329" s="2">
        <f t="shared" ref="AG329:AG360" si="320">ROUND((AP329),6)</f>
        <v>0</v>
      </c>
      <c r="AH329" s="2">
        <f t="shared" ref="AH329:AI334" si="321">(EW329)</f>
        <v>0</v>
      </c>
      <c r="AI329" s="2">
        <f t="shared" si="321"/>
        <v>0</v>
      </c>
      <c r="AJ329" s="2">
        <f t="shared" ref="AJ329:AJ360" si="322">ROUND((AS329),6)</f>
        <v>0</v>
      </c>
      <c r="AK329" s="2">
        <v>15.25</v>
      </c>
      <c r="AL329" s="2">
        <v>15.25</v>
      </c>
      <c r="AM329" s="2">
        <v>0</v>
      </c>
      <c r="AN329" s="2">
        <v>0</v>
      </c>
      <c r="AO329" s="2">
        <v>0</v>
      </c>
      <c r="AP329" s="2">
        <v>0</v>
      </c>
      <c r="AQ329" s="2">
        <v>0</v>
      </c>
      <c r="AR329" s="2">
        <v>0</v>
      </c>
      <c r="AS329" s="2">
        <v>0</v>
      </c>
      <c r="AT329" s="2">
        <v>111</v>
      </c>
      <c r="AU329" s="2">
        <v>64</v>
      </c>
      <c r="AV329" s="2">
        <v>1</v>
      </c>
      <c r="AW329" s="2">
        <v>1</v>
      </c>
      <c r="AX329" s="2"/>
      <c r="AY329" s="2"/>
      <c r="AZ329" s="2">
        <v>1</v>
      </c>
      <c r="BA329" s="2">
        <v>1</v>
      </c>
      <c r="BB329" s="2">
        <v>1</v>
      </c>
      <c r="BC329" s="2">
        <v>1</v>
      </c>
      <c r="BD329" s="2" t="s">
        <v>6</v>
      </c>
      <c r="BE329" s="2" t="s">
        <v>6</v>
      </c>
      <c r="BF329" s="2" t="s">
        <v>6</v>
      </c>
      <c r="BG329" s="2" t="s">
        <v>6</v>
      </c>
      <c r="BH329" s="2">
        <v>3</v>
      </c>
      <c r="BI329" s="2">
        <v>1</v>
      </c>
      <c r="BJ329" s="2" t="s">
        <v>181</v>
      </c>
      <c r="BK329" s="2"/>
      <c r="BL329" s="2"/>
      <c r="BM329" s="2">
        <v>11001</v>
      </c>
      <c r="BN329" s="2">
        <v>0</v>
      </c>
      <c r="BO329" s="2" t="s">
        <v>6</v>
      </c>
      <c r="BP329" s="2">
        <v>0</v>
      </c>
      <c r="BQ329" s="2">
        <v>2</v>
      </c>
      <c r="BR329" s="2">
        <v>0</v>
      </c>
      <c r="BS329" s="2">
        <v>1</v>
      </c>
      <c r="BT329" s="2">
        <v>1</v>
      </c>
      <c r="BU329" s="2">
        <v>1</v>
      </c>
      <c r="BV329" s="2">
        <v>1</v>
      </c>
      <c r="BW329" s="2">
        <v>1</v>
      </c>
      <c r="BX329" s="2">
        <v>1</v>
      </c>
      <c r="BY329" s="2" t="s">
        <v>6</v>
      </c>
      <c r="BZ329" s="2">
        <v>123</v>
      </c>
      <c r="CA329" s="2">
        <v>75</v>
      </c>
      <c r="CB329" s="2"/>
      <c r="CC329" s="2"/>
      <c r="CD329" s="2"/>
      <c r="CE329" s="2"/>
      <c r="CF329" s="2">
        <v>0</v>
      </c>
      <c r="CG329" s="2">
        <v>0</v>
      </c>
      <c r="CH329" s="2"/>
      <c r="CI329" s="2"/>
      <c r="CJ329" s="2"/>
      <c r="CK329" s="2"/>
      <c r="CL329" s="2"/>
      <c r="CM329" s="2">
        <v>0</v>
      </c>
      <c r="CN329" s="2" t="s">
        <v>6</v>
      </c>
      <c r="CO329" s="2">
        <v>0</v>
      </c>
      <c r="CP329" s="2">
        <f t="shared" ref="CP329:CP360" si="323">(P329+Q329+S329)</f>
        <v>79.3</v>
      </c>
      <c r="CQ329" s="2">
        <f t="shared" ref="CQ329:CQ360" si="324">AC329*BC329</f>
        <v>15.25</v>
      </c>
      <c r="CR329" s="2">
        <f t="shared" ref="CR329:CR360" si="325">AD329*BB329</f>
        <v>0</v>
      </c>
      <c r="CS329" s="2">
        <f t="shared" ref="CS329:CS360" si="326">AE329*BS329</f>
        <v>0</v>
      </c>
      <c r="CT329" s="2">
        <f t="shared" ref="CT329:CT360" si="327">AF329*BA329</f>
        <v>0</v>
      </c>
      <c r="CU329" s="2">
        <f t="shared" ref="CU329:CU360" si="328">AG329</f>
        <v>0</v>
      </c>
      <c r="CV329" s="2">
        <f t="shared" ref="CV329:CV360" si="329">AH329</f>
        <v>0</v>
      </c>
      <c r="CW329" s="2">
        <f t="shared" ref="CW329:CW360" si="330">AI329</f>
        <v>0</v>
      </c>
      <c r="CX329" s="2">
        <f t="shared" ref="CX329:CX360" si="331">AJ329</f>
        <v>0</v>
      </c>
      <c r="CY329" s="2">
        <f t="shared" ref="CY329:CY360" si="332">(((S329+R329)*AT329)/100)</f>
        <v>0</v>
      </c>
      <c r="CZ329" s="2">
        <f t="shared" ref="CZ329:CZ360" si="333">(((S329+R329)*AU329)/100)</f>
        <v>0</v>
      </c>
      <c r="DA329" s="2"/>
      <c r="DB329" s="2"/>
      <c r="DC329" s="2" t="s">
        <v>6</v>
      </c>
      <c r="DD329" s="2" t="s">
        <v>6</v>
      </c>
      <c r="DE329" s="2" t="s">
        <v>6</v>
      </c>
      <c r="DF329" s="2" t="s">
        <v>6</v>
      </c>
      <c r="DG329" s="2" t="s">
        <v>6</v>
      </c>
      <c r="DH329" s="2" t="s">
        <v>6</v>
      </c>
      <c r="DI329" s="2" t="s">
        <v>6</v>
      </c>
      <c r="DJ329" s="2" t="s">
        <v>6</v>
      </c>
      <c r="DK329" s="2" t="s">
        <v>6</v>
      </c>
      <c r="DL329" s="2" t="s">
        <v>6</v>
      </c>
      <c r="DM329" s="2" t="s">
        <v>6</v>
      </c>
      <c r="DN329" s="2">
        <v>0</v>
      </c>
      <c r="DO329" s="2">
        <v>0</v>
      </c>
      <c r="DP329" s="2">
        <v>1</v>
      </c>
      <c r="DQ329" s="2">
        <v>1</v>
      </c>
      <c r="DR329" s="2"/>
      <c r="DS329" s="2"/>
      <c r="DT329" s="2"/>
      <c r="DU329" s="2">
        <v>1009</v>
      </c>
      <c r="DV329" s="2" t="s">
        <v>147</v>
      </c>
      <c r="DW329" s="2" t="s">
        <v>147</v>
      </c>
      <c r="DX329" s="2">
        <v>1</v>
      </c>
      <c r="DY329" s="2"/>
      <c r="DZ329" s="2"/>
      <c r="EA329" s="2"/>
      <c r="EB329" s="2"/>
      <c r="EC329" s="2"/>
      <c r="ED329" s="2"/>
      <c r="EE329" s="2">
        <v>27029024</v>
      </c>
      <c r="EF329" s="2">
        <v>2</v>
      </c>
      <c r="EG329" s="2" t="s">
        <v>16</v>
      </c>
      <c r="EH329" s="2">
        <v>0</v>
      </c>
      <c r="EI329" s="2" t="s">
        <v>6</v>
      </c>
      <c r="EJ329" s="2">
        <v>1</v>
      </c>
      <c r="EK329" s="2">
        <v>11001</v>
      </c>
      <c r="EL329" s="2" t="s">
        <v>24</v>
      </c>
      <c r="EM329" s="2" t="s">
        <v>177</v>
      </c>
      <c r="EN329" s="2"/>
      <c r="EO329" s="2" t="s">
        <v>6</v>
      </c>
      <c r="EP329" s="2"/>
      <c r="EQ329" s="2">
        <v>0</v>
      </c>
      <c r="ER329" s="2">
        <v>15.25</v>
      </c>
      <c r="ES329" s="2">
        <v>15.25</v>
      </c>
      <c r="ET329" s="2">
        <v>0</v>
      </c>
      <c r="EU329" s="2">
        <v>0</v>
      </c>
      <c r="EV329" s="2">
        <v>0</v>
      </c>
      <c r="EW329" s="2">
        <v>0</v>
      </c>
      <c r="EX329" s="2">
        <v>0</v>
      </c>
      <c r="EY329" s="2"/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>
        <v>0</v>
      </c>
      <c r="FR329" s="2">
        <f t="shared" ref="FR329:FR360" si="334">ROUND(IF(AND(BH329=3,BI329=3),P329,0),2)</f>
        <v>0</v>
      </c>
      <c r="FS329" s="2">
        <v>0</v>
      </c>
      <c r="FT329" s="2" t="s">
        <v>49</v>
      </c>
      <c r="FU329" s="2" t="s">
        <v>50</v>
      </c>
      <c r="FV329" s="2"/>
      <c r="FW329" s="2"/>
      <c r="FX329" s="2">
        <v>110.7</v>
      </c>
      <c r="FY329" s="2">
        <v>63.75</v>
      </c>
      <c r="FZ329" s="2"/>
      <c r="GA329" s="2" t="s">
        <v>6</v>
      </c>
      <c r="GB329" s="2"/>
      <c r="GC329" s="2"/>
      <c r="GD329" s="2">
        <v>0</v>
      </c>
      <c r="GE329" s="2"/>
      <c r="GF329" s="2">
        <v>-2072635752</v>
      </c>
      <c r="GG329" s="2">
        <v>2</v>
      </c>
      <c r="GH329" s="2">
        <v>1</v>
      </c>
      <c r="GI329" s="2">
        <v>-2</v>
      </c>
      <c r="GJ329" s="2">
        <v>0</v>
      </c>
      <c r="GK329" s="2">
        <f>ROUND(R329*(R12)/100,2)</f>
        <v>0</v>
      </c>
      <c r="GL329" s="2">
        <f t="shared" ref="GL329:GL360" si="335">ROUND(IF(AND(BH329=3,BI329=3,FS329&lt;&gt;0),P329,0),2)</f>
        <v>0</v>
      </c>
      <c r="GM329" s="2">
        <f t="shared" ref="GM329:GM360" si="336">ROUND(O329+X329+Y329+GK329,2)+GX329</f>
        <v>79.3</v>
      </c>
      <c r="GN329" s="2">
        <f t="shared" ref="GN329:GN360" si="337">IF(OR(BI329=0,BI329=1),ROUND(O329+X329+Y329+GK329,2),0)</f>
        <v>79.3</v>
      </c>
      <c r="GO329" s="2">
        <f t="shared" ref="GO329:GO360" si="338">IF(BI329=2,ROUND(O329+X329+Y329+GK329,2),0)</f>
        <v>0</v>
      </c>
      <c r="GP329" s="2">
        <f t="shared" ref="GP329:GP360" si="339">IF(BI329=4,ROUND(O329+X329+Y329+GK329,2)+GX329,0)</f>
        <v>0</v>
      </c>
      <c r="GQ329" s="2"/>
      <c r="GR329" s="2">
        <v>0</v>
      </c>
      <c r="GS329" s="2">
        <v>3</v>
      </c>
      <c r="GT329" s="2">
        <v>0</v>
      </c>
      <c r="GU329" s="2" t="s">
        <v>6</v>
      </c>
      <c r="GV329" s="2">
        <f t="shared" ref="GV329:GV360" si="340">ROUND(GT329,6)</f>
        <v>0</v>
      </c>
      <c r="GW329" s="2">
        <v>1</v>
      </c>
      <c r="GX329" s="2">
        <f t="shared" ref="GX329:GX360" si="341">ROUND(GV329*GW329*I329,2)</f>
        <v>0</v>
      </c>
      <c r="GY329" s="2"/>
      <c r="GZ329" s="2"/>
      <c r="HA329" s="2">
        <v>0</v>
      </c>
      <c r="HB329" s="2">
        <v>0</v>
      </c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  <c r="HQ329" s="2"/>
      <c r="HR329" s="2"/>
      <c r="HS329" s="2"/>
      <c r="HT329" s="2"/>
      <c r="HU329" s="2"/>
      <c r="HV329" s="2"/>
      <c r="HW329" s="2"/>
      <c r="HX329" s="2"/>
      <c r="HY329" s="2"/>
      <c r="HZ329" s="2"/>
      <c r="IA329" s="2"/>
      <c r="IB329" s="2"/>
      <c r="IC329" s="2"/>
      <c r="ID329" s="2"/>
      <c r="IE329" s="2"/>
      <c r="IF329" s="2"/>
      <c r="IG329" s="2"/>
      <c r="IH329" s="2"/>
      <c r="II329" s="2"/>
      <c r="IJ329" s="2"/>
      <c r="IK329" s="2">
        <v>0</v>
      </c>
      <c r="IL329" s="2"/>
      <c r="IM329" s="2"/>
      <c r="IN329" s="2"/>
      <c r="IO329" s="2"/>
      <c r="IP329" s="2"/>
      <c r="IQ329" s="2"/>
      <c r="IR329" s="2"/>
      <c r="IS329" s="2"/>
      <c r="IT329" s="2"/>
      <c r="IU329" s="2"/>
    </row>
    <row r="330" spans="1:255" x14ac:dyDescent="0.2">
      <c r="A330">
        <v>18</v>
      </c>
      <c r="B330">
        <v>1</v>
      </c>
      <c r="C330">
        <v>644</v>
      </c>
      <c r="E330" t="s">
        <v>388</v>
      </c>
      <c r="F330" t="s">
        <v>179</v>
      </c>
      <c r="G330" t="s">
        <v>180</v>
      </c>
      <c r="H330" t="s">
        <v>147</v>
      </c>
      <c r="I330">
        <f>I328*J330</f>
        <v>5.2</v>
      </c>
      <c r="J330">
        <v>13</v>
      </c>
      <c r="O330">
        <f t="shared" si="306"/>
        <v>79.3</v>
      </c>
      <c r="P330">
        <f t="shared" si="307"/>
        <v>79.3</v>
      </c>
      <c r="Q330">
        <f t="shared" si="308"/>
        <v>0</v>
      </c>
      <c r="R330">
        <f t="shared" si="309"/>
        <v>0</v>
      </c>
      <c r="S330">
        <f t="shared" si="310"/>
        <v>0</v>
      </c>
      <c r="T330">
        <f t="shared" si="311"/>
        <v>0</v>
      </c>
      <c r="U330">
        <f t="shared" si="312"/>
        <v>0</v>
      </c>
      <c r="V330">
        <f t="shared" si="313"/>
        <v>0</v>
      </c>
      <c r="W330">
        <f t="shared" si="314"/>
        <v>0</v>
      </c>
      <c r="X330">
        <f t="shared" si="315"/>
        <v>0</v>
      </c>
      <c r="Y330">
        <f t="shared" si="316"/>
        <v>0</v>
      </c>
      <c r="AA330">
        <v>27703388</v>
      </c>
      <c r="AB330">
        <f t="shared" si="317"/>
        <v>15.25</v>
      </c>
      <c r="AC330">
        <f t="shared" si="302"/>
        <v>15.25</v>
      </c>
      <c r="AD330">
        <f t="shared" si="318"/>
        <v>0</v>
      </c>
      <c r="AE330">
        <f t="shared" si="319"/>
        <v>0</v>
      </c>
      <c r="AF330">
        <f t="shared" si="319"/>
        <v>0</v>
      </c>
      <c r="AG330">
        <f t="shared" si="320"/>
        <v>0</v>
      </c>
      <c r="AH330">
        <f t="shared" si="321"/>
        <v>0</v>
      </c>
      <c r="AI330">
        <f t="shared" si="321"/>
        <v>0</v>
      </c>
      <c r="AJ330">
        <f t="shared" si="322"/>
        <v>0</v>
      </c>
      <c r="AK330">
        <v>15.25</v>
      </c>
      <c r="AL330">
        <v>15.25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111</v>
      </c>
      <c r="AU330">
        <v>64</v>
      </c>
      <c r="AV330">
        <v>1</v>
      </c>
      <c r="AW330">
        <v>1</v>
      </c>
      <c r="AZ330">
        <v>1</v>
      </c>
      <c r="BA330">
        <v>1</v>
      </c>
      <c r="BB330">
        <v>1</v>
      </c>
      <c r="BC330">
        <v>1</v>
      </c>
      <c r="BD330" t="s">
        <v>6</v>
      </c>
      <c r="BE330" t="s">
        <v>6</v>
      </c>
      <c r="BF330" t="s">
        <v>6</v>
      </c>
      <c r="BG330" t="s">
        <v>6</v>
      </c>
      <c r="BH330">
        <v>3</v>
      </c>
      <c r="BI330">
        <v>1</v>
      </c>
      <c r="BJ330" t="s">
        <v>181</v>
      </c>
      <c r="BM330">
        <v>11001</v>
      </c>
      <c r="BN330">
        <v>0</v>
      </c>
      <c r="BO330" t="s">
        <v>6</v>
      </c>
      <c r="BP330">
        <v>0</v>
      </c>
      <c r="BQ330">
        <v>2</v>
      </c>
      <c r="BR330">
        <v>0</v>
      </c>
      <c r="BS330">
        <v>1</v>
      </c>
      <c r="BT330">
        <v>1</v>
      </c>
      <c r="BU330">
        <v>1</v>
      </c>
      <c r="BV330">
        <v>1</v>
      </c>
      <c r="BW330">
        <v>1</v>
      </c>
      <c r="BX330">
        <v>1</v>
      </c>
      <c r="BY330" t="s">
        <v>6</v>
      </c>
      <c r="BZ330">
        <v>123</v>
      </c>
      <c r="CA330">
        <v>75</v>
      </c>
      <c r="CF330">
        <v>0</v>
      </c>
      <c r="CG330">
        <v>0</v>
      </c>
      <c r="CM330">
        <v>0</v>
      </c>
      <c r="CN330" t="s">
        <v>6</v>
      </c>
      <c r="CO330">
        <v>0</v>
      </c>
      <c r="CP330">
        <f t="shared" si="323"/>
        <v>79.3</v>
      </c>
      <c r="CQ330">
        <f t="shared" si="324"/>
        <v>15.25</v>
      </c>
      <c r="CR330">
        <f t="shared" si="325"/>
        <v>0</v>
      </c>
      <c r="CS330">
        <f t="shared" si="326"/>
        <v>0</v>
      </c>
      <c r="CT330">
        <f t="shared" si="327"/>
        <v>0</v>
      </c>
      <c r="CU330">
        <f t="shared" si="328"/>
        <v>0</v>
      </c>
      <c r="CV330">
        <f t="shared" si="329"/>
        <v>0</v>
      </c>
      <c r="CW330">
        <f t="shared" si="330"/>
        <v>0</v>
      </c>
      <c r="CX330">
        <f t="shared" si="331"/>
        <v>0</v>
      </c>
      <c r="CY330">
        <f t="shared" si="332"/>
        <v>0</v>
      </c>
      <c r="CZ330">
        <f t="shared" si="333"/>
        <v>0</v>
      </c>
      <c r="DC330" t="s">
        <v>6</v>
      </c>
      <c r="DD330" t="s">
        <v>6</v>
      </c>
      <c r="DE330" t="s">
        <v>6</v>
      </c>
      <c r="DF330" t="s">
        <v>6</v>
      </c>
      <c r="DG330" t="s">
        <v>6</v>
      </c>
      <c r="DH330" t="s">
        <v>6</v>
      </c>
      <c r="DI330" t="s">
        <v>6</v>
      </c>
      <c r="DJ330" t="s">
        <v>6</v>
      </c>
      <c r="DK330" t="s">
        <v>6</v>
      </c>
      <c r="DL330" t="s">
        <v>6</v>
      </c>
      <c r="DM330" t="s">
        <v>6</v>
      </c>
      <c r="DN330">
        <v>0</v>
      </c>
      <c r="DO330">
        <v>0</v>
      </c>
      <c r="DP330">
        <v>1</v>
      </c>
      <c r="DQ330">
        <v>1</v>
      </c>
      <c r="DU330">
        <v>1009</v>
      </c>
      <c r="DV330" t="s">
        <v>147</v>
      </c>
      <c r="DW330" t="s">
        <v>147</v>
      </c>
      <c r="DX330">
        <v>1</v>
      </c>
      <c r="EE330">
        <v>27029024</v>
      </c>
      <c r="EF330">
        <v>2</v>
      </c>
      <c r="EG330" t="s">
        <v>16</v>
      </c>
      <c r="EH330">
        <v>0</v>
      </c>
      <c r="EI330" t="s">
        <v>6</v>
      </c>
      <c r="EJ330">
        <v>1</v>
      </c>
      <c r="EK330">
        <v>11001</v>
      </c>
      <c r="EL330" t="s">
        <v>24</v>
      </c>
      <c r="EM330" t="s">
        <v>177</v>
      </c>
      <c r="EO330" t="s">
        <v>6</v>
      </c>
      <c r="EQ330">
        <v>0</v>
      </c>
      <c r="ER330">
        <v>15.25</v>
      </c>
      <c r="ES330">
        <v>15.25</v>
      </c>
      <c r="ET330">
        <v>0</v>
      </c>
      <c r="EU330">
        <v>0</v>
      </c>
      <c r="EV330">
        <v>0</v>
      </c>
      <c r="EW330">
        <v>0</v>
      </c>
      <c r="EX330">
        <v>0</v>
      </c>
      <c r="FQ330">
        <v>0</v>
      </c>
      <c r="FR330">
        <f t="shared" si="334"/>
        <v>0</v>
      </c>
      <c r="FS330">
        <v>0</v>
      </c>
      <c r="FT330" t="s">
        <v>49</v>
      </c>
      <c r="FU330" t="s">
        <v>50</v>
      </c>
      <c r="FX330">
        <v>110.7</v>
      </c>
      <c r="FY330">
        <v>63.75</v>
      </c>
      <c r="GA330" t="s">
        <v>6</v>
      </c>
      <c r="GD330">
        <v>0</v>
      </c>
      <c r="GF330">
        <v>-2072635752</v>
      </c>
      <c r="GG330">
        <v>1</v>
      </c>
      <c r="GH330">
        <v>1</v>
      </c>
      <c r="GI330">
        <v>-2</v>
      </c>
      <c r="GJ330">
        <v>0</v>
      </c>
      <c r="GK330">
        <f>ROUND(R330*(S12)/100,2)</f>
        <v>0</v>
      </c>
      <c r="GL330">
        <f t="shared" si="335"/>
        <v>0</v>
      </c>
      <c r="GM330">
        <f t="shared" si="336"/>
        <v>79.3</v>
      </c>
      <c r="GN330">
        <f t="shared" si="337"/>
        <v>79.3</v>
      </c>
      <c r="GO330">
        <f t="shared" si="338"/>
        <v>0</v>
      </c>
      <c r="GP330">
        <f t="shared" si="339"/>
        <v>0</v>
      </c>
      <c r="GR330">
        <v>0</v>
      </c>
      <c r="GS330">
        <v>3</v>
      </c>
      <c r="GT330">
        <v>0</v>
      </c>
      <c r="GU330" t="s">
        <v>6</v>
      </c>
      <c r="GV330">
        <f t="shared" si="340"/>
        <v>0</v>
      </c>
      <c r="GW330">
        <v>1</v>
      </c>
      <c r="GX330">
        <f t="shared" si="341"/>
        <v>0</v>
      </c>
      <c r="HA330">
        <v>0</v>
      </c>
      <c r="HB330">
        <v>0</v>
      </c>
      <c r="IK330">
        <v>0</v>
      </c>
    </row>
    <row r="331" spans="1:255" x14ac:dyDescent="0.2">
      <c r="A331" s="2">
        <v>18</v>
      </c>
      <c r="B331" s="2">
        <v>1</v>
      </c>
      <c r="C331" s="2">
        <v>629</v>
      </c>
      <c r="D331" s="2"/>
      <c r="E331" s="2" t="s">
        <v>389</v>
      </c>
      <c r="F331" s="2" t="s">
        <v>183</v>
      </c>
      <c r="G331" s="2" t="s">
        <v>184</v>
      </c>
      <c r="H331" s="2" t="s">
        <v>54</v>
      </c>
      <c r="I331" s="2">
        <f>I327*J331</f>
        <v>-40.799999999999997</v>
      </c>
      <c r="J331" s="2">
        <v>-101.99999999999999</v>
      </c>
      <c r="K331" s="2"/>
      <c r="L331" s="2"/>
      <c r="M331" s="2"/>
      <c r="N331" s="2"/>
      <c r="O331" s="2">
        <f t="shared" si="306"/>
        <v>-5730.36</v>
      </c>
      <c r="P331" s="2">
        <f t="shared" si="307"/>
        <v>-5730.36</v>
      </c>
      <c r="Q331" s="2">
        <f t="shared" si="308"/>
        <v>0</v>
      </c>
      <c r="R331" s="2">
        <f t="shared" si="309"/>
        <v>0</v>
      </c>
      <c r="S331" s="2">
        <f t="shared" si="310"/>
        <v>0</v>
      </c>
      <c r="T331" s="2">
        <f t="shared" si="311"/>
        <v>0</v>
      </c>
      <c r="U331" s="2">
        <f t="shared" si="312"/>
        <v>0</v>
      </c>
      <c r="V331" s="2">
        <f t="shared" si="313"/>
        <v>0</v>
      </c>
      <c r="W331" s="2">
        <f t="shared" si="314"/>
        <v>0</v>
      </c>
      <c r="X331" s="2">
        <f t="shared" si="315"/>
        <v>0</v>
      </c>
      <c r="Y331" s="2">
        <f t="shared" si="316"/>
        <v>0</v>
      </c>
      <c r="Z331" s="2"/>
      <c r="AA331" s="2">
        <v>27703374</v>
      </c>
      <c r="AB331" s="2">
        <f t="shared" si="317"/>
        <v>140.44999999999999</v>
      </c>
      <c r="AC331" s="2">
        <f t="shared" si="302"/>
        <v>140.44999999999999</v>
      </c>
      <c r="AD331" s="2">
        <f t="shared" si="318"/>
        <v>0</v>
      </c>
      <c r="AE331" s="2">
        <f t="shared" si="319"/>
        <v>0</v>
      </c>
      <c r="AF331" s="2">
        <f t="shared" si="319"/>
        <v>0</v>
      </c>
      <c r="AG331" s="2">
        <f t="shared" si="320"/>
        <v>0</v>
      </c>
      <c r="AH331" s="2">
        <f t="shared" si="321"/>
        <v>0</v>
      </c>
      <c r="AI331" s="2">
        <f t="shared" si="321"/>
        <v>0</v>
      </c>
      <c r="AJ331" s="2">
        <f t="shared" si="322"/>
        <v>0</v>
      </c>
      <c r="AK331" s="2">
        <v>140.44999999999999</v>
      </c>
      <c r="AL331" s="2">
        <v>140.44999999999999</v>
      </c>
      <c r="AM331" s="2">
        <v>0</v>
      </c>
      <c r="AN331" s="2">
        <v>0</v>
      </c>
      <c r="AO331" s="2">
        <v>0</v>
      </c>
      <c r="AP331" s="2">
        <v>0</v>
      </c>
      <c r="AQ331" s="2">
        <v>0</v>
      </c>
      <c r="AR331" s="2">
        <v>0</v>
      </c>
      <c r="AS331" s="2">
        <v>0</v>
      </c>
      <c r="AT331" s="2">
        <v>111</v>
      </c>
      <c r="AU331" s="2">
        <v>64</v>
      </c>
      <c r="AV331" s="2">
        <v>1</v>
      </c>
      <c r="AW331" s="2">
        <v>1</v>
      </c>
      <c r="AX331" s="2"/>
      <c r="AY331" s="2"/>
      <c r="AZ331" s="2">
        <v>1</v>
      </c>
      <c r="BA331" s="2">
        <v>1</v>
      </c>
      <c r="BB331" s="2">
        <v>1</v>
      </c>
      <c r="BC331" s="2">
        <v>1</v>
      </c>
      <c r="BD331" s="2" t="s">
        <v>6</v>
      </c>
      <c r="BE331" s="2" t="s">
        <v>6</v>
      </c>
      <c r="BF331" s="2" t="s">
        <v>6</v>
      </c>
      <c r="BG331" s="2" t="s">
        <v>6</v>
      </c>
      <c r="BH331" s="2">
        <v>3</v>
      </c>
      <c r="BI331" s="2">
        <v>1</v>
      </c>
      <c r="BJ331" s="2" t="s">
        <v>185</v>
      </c>
      <c r="BK331" s="2"/>
      <c r="BL331" s="2"/>
      <c r="BM331" s="2">
        <v>11001</v>
      </c>
      <c r="BN331" s="2">
        <v>0</v>
      </c>
      <c r="BO331" s="2" t="s">
        <v>6</v>
      </c>
      <c r="BP331" s="2">
        <v>0</v>
      </c>
      <c r="BQ331" s="2">
        <v>2</v>
      </c>
      <c r="BR331" s="2">
        <v>1</v>
      </c>
      <c r="BS331" s="2">
        <v>1</v>
      </c>
      <c r="BT331" s="2">
        <v>1</v>
      </c>
      <c r="BU331" s="2">
        <v>1</v>
      </c>
      <c r="BV331" s="2">
        <v>1</v>
      </c>
      <c r="BW331" s="2">
        <v>1</v>
      </c>
      <c r="BX331" s="2">
        <v>1</v>
      </c>
      <c r="BY331" s="2" t="s">
        <v>6</v>
      </c>
      <c r="BZ331" s="2">
        <v>123</v>
      </c>
      <c r="CA331" s="2">
        <v>75</v>
      </c>
      <c r="CB331" s="2"/>
      <c r="CC331" s="2"/>
      <c r="CD331" s="2"/>
      <c r="CE331" s="2"/>
      <c r="CF331" s="2">
        <v>0</v>
      </c>
      <c r="CG331" s="2">
        <v>0</v>
      </c>
      <c r="CH331" s="2"/>
      <c r="CI331" s="2"/>
      <c r="CJ331" s="2"/>
      <c r="CK331" s="2"/>
      <c r="CL331" s="2"/>
      <c r="CM331" s="2">
        <v>0</v>
      </c>
      <c r="CN331" s="2" t="s">
        <v>6</v>
      </c>
      <c r="CO331" s="2">
        <v>0</v>
      </c>
      <c r="CP331" s="2">
        <f t="shared" si="323"/>
        <v>-5730.36</v>
      </c>
      <c r="CQ331" s="2">
        <f t="shared" si="324"/>
        <v>140.44999999999999</v>
      </c>
      <c r="CR331" s="2">
        <f t="shared" si="325"/>
        <v>0</v>
      </c>
      <c r="CS331" s="2">
        <f t="shared" si="326"/>
        <v>0</v>
      </c>
      <c r="CT331" s="2">
        <f t="shared" si="327"/>
        <v>0</v>
      </c>
      <c r="CU331" s="2">
        <f t="shared" si="328"/>
        <v>0</v>
      </c>
      <c r="CV331" s="2">
        <f t="shared" si="329"/>
        <v>0</v>
      </c>
      <c r="CW331" s="2">
        <f t="shared" si="330"/>
        <v>0</v>
      </c>
      <c r="CX331" s="2">
        <f t="shared" si="331"/>
        <v>0</v>
      </c>
      <c r="CY331" s="2">
        <f t="shared" si="332"/>
        <v>0</v>
      </c>
      <c r="CZ331" s="2">
        <f t="shared" si="333"/>
        <v>0</v>
      </c>
      <c r="DA331" s="2"/>
      <c r="DB331" s="2"/>
      <c r="DC331" s="2" t="s">
        <v>6</v>
      </c>
      <c r="DD331" s="2" t="s">
        <v>6</v>
      </c>
      <c r="DE331" s="2" t="s">
        <v>6</v>
      </c>
      <c r="DF331" s="2" t="s">
        <v>6</v>
      </c>
      <c r="DG331" s="2" t="s">
        <v>6</v>
      </c>
      <c r="DH331" s="2" t="s">
        <v>6</v>
      </c>
      <c r="DI331" s="2" t="s">
        <v>6</v>
      </c>
      <c r="DJ331" s="2" t="s">
        <v>6</v>
      </c>
      <c r="DK331" s="2" t="s">
        <v>6</v>
      </c>
      <c r="DL331" s="2" t="s">
        <v>6</v>
      </c>
      <c r="DM331" s="2" t="s">
        <v>6</v>
      </c>
      <c r="DN331" s="2">
        <v>0</v>
      </c>
      <c r="DO331" s="2">
        <v>0</v>
      </c>
      <c r="DP331" s="2">
        <v>1</v>
      </c>
      <c r="DQ331" s="2">
        <v>1</v>
      </c>
      <c r="DR331" s="2"/>
      <c r="DS331" s="2"/>
      <c r="DT331" s="2"/>
      <c r="DU331" s="2">
        <v>1005</v>
      </c>
      <c r="DV331" s="2" t="s">
        <v>54</v>
      </c>
      <c r="DW331" s="2" t="s">
        <v>54</v>
      </c>
      <c r="DX331" s="2">
        <v>1</v>
      </c>
      <c r="DY331" s="2"/>
      <c r="DZ331" s="2"/>
      <c r="EA331" s="2"/>
      <c r="EB331" s="2"/>
      <c r="EC331" s="2"/>
      <c r="ED331" s="2"/>
      <c r="EE331" s="2">
        <v>27029024</v>
      </c>
      <c r="EF331" s="2">
        <v>2</v>
      </c>
      <c r="EG331" s="2" t="s">
        <v>16</v>
      </c>
      <c r="EH331" s="2">
        <v>0</v>
      </c>
      <c r="EI331" s="2" t="s">
        <v>6</v>
      </c>
      <c r="EJ331" s="2">
        <v>1</v>
      </c>
      <c r="EK331" s="2">
        <v>11001</v>
      </c>
      <c r="EL331" s="2" t="s">
        <v>24</v>
      </c>
      <c r="EM331" s="2" t="s">
        <v>177</v>
      </c>
      <c r="EN331" s="2"/>
      <c r="EO331" s="2" t="s">
        <v>6</v>
      </c>
      <c r="EP331" s="2"/>
      <c r="EQ331" s="2">
        <v>32768</v>
      </c>
      <c r="ER331" s="2">
        <v>140.44999999999999</v>
      </c>
      <c r="ES331" s="2">
        <v>140.44999999999999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>
        <v>0</v>
      </c>
      <c r="FR331" s="2">
        <f t="shared" si="334"/>
        <v>0</v>
      </c>
      <c r="FS331" s="2">
        <v>0</v>
      </c>
      <c r="FT331" s="2" t="s">
        <v>49</v>
      </c>
      <c r="FU331" s="2" t="s">
        <v>50</v>
      </c>
      <c r="FV331" s="2"/>
      <c r="FW331" s="2"/>
      <c r="FX331" s="2">
        <v>110.7</v>
      </c>
      <c r="FY331" s="2">
        <v>63.75</v>
      </c>
      <c r="FZ331" s="2"/>
      <c r="GA331" s="2" t="s">
        <v>6</v>
      </c>
      <c r="GB331" s="2"/>
      <c r="GC331" s="2"/>
      <c r="GD331" s="2">
        <v>0</v>
      </c>
      <c r="GE331" s="2"/>
      <c r="GF331" s="2">
        <v>2046761779</v>
      </c>
      <c r="GG331" s="2">
        <v>2</v>
      </c>
      <c r="GH331" s="2">
        <v>1</v>
      </c>
      <c r="GI331" s="2">
        <v>-2</v>
      </c>
      <c r="GJ331" s="2">
        <v>0</v>
      </c>
      <c r="GK331" s="2">
        <f>ROUND(R331*(R12)/100,2)</f>
        <v>0</v>
      </c>
      <c r="GL331" s="2">
        <f t="shared" si="335"/>
        <v>0</v>
      </c>
      <c r="GM331" s="2">
        <f t="shared" si="336"/>
        <v>-5730.36</v>
      </c>
      <c r="GN331" s="2">
        <f t="shared" si="337"/>
        <v>-5730.36</v>
      </c>
      <c r="GO331" s="2">
        <f t="shared" si="338"/>
        <v>0</v>
      </c>
      <c r="GP331" s="2">
        <f t="shared" si="339"/>
        <v>0</v>
      </c>
      <c r="GQ331" s="2"/>
      <c r="GR331" s="2">
        <v>0</v>
      </c>
      <c r="GS331" s="2">
        <v>3</v>
      </c>
      <c r="GT331" s="2">
        <v>0</v>
      </c>
      <c r="GU331" s="2" t="s">
        <v>6</v>
      </c>
      <c r="GV331" s="2">
        <f t="shared" si="340"/>
        <v>0</v>
      </c>
      <c r="GW331" s="2">
        <v>1</v>
      </c>
      <c r="GX331" s="2">
        <f t="shared" si="341"/>
        <v>0</v>
      </c>
      <c r="GY331" s="2"/>
      <c r="GZ331" s="2"/>
      <c r="HA331" s="2">
        <v>0</v>
      </c>
      <c r="HB331" s="2">
        <v>0</v>
      </c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  <c r="HQ331" s="2"/>
      <c r="HR331" s="2"/>
      <c r="HS331" s="2"/>
      <c r="HT331" s="2"/>
      <c r="HU331" s="2"/>
      <c r="HV331" s="2"/>
      <c r="HW331" s="2"/>
      <c r="HX331" s="2"/>
      <c r="HY331" s="2"/>
      <c r="HZ331" s="2"/>
      <c r="IA331" s="2"/>
      <c r="IB331" s="2"/>
      <c r="IC331" s="2"/>
      <c r="ID331" s="2"/>
      <c r="IE331" s="2"/>
      <c r="IF331" s="2"/>
      <c r="IG331" s="2"/>
      <c r="IH331" s="2"/>
      <c r="II331" s="2"/>
      <c r="IJ331" s="2"/>
      <c r="IK331" s="2">
        <v>0</v>
      </c>
      <c r="IL331" s="2"/>
      <c r="IM331" s="2"/>
      <c r="IN331" s="2"/>
      <c r="IO331" s="2"/>
      <c r="IP331" s="2"/>
      <c r="IQ331" s="2"/>
      <c r="IR331" s="2"/>
      <c r="IS331" s="2"/>
      <c r="IT331" s="2"/>
      <c r="IU331" s="2"/>
    </row>
    <row r="332" spans="1:255" x14ac:dyDescent="0.2">
      <c r="A332">
        <v>18</v>
      </c>
      <c r="B332">
        <v>1</v>
      </c>
      <c r="C332">
        <v>641</v>
      </c>
      <c r="E332" t="s">
        <v>389</v>
      </c>
      <c r="F332" t="s">
        <v>183</v>
      </c>
      <c r="G332" t="s">
        <v>184</v>
      </c>
      <c r="H332" t="s">
        <v>54</v>
      </c>
      <c r="I332">
        <f>I328*J332</f>
        <v>-40.799999999999997</v>
      </c>
      <c r="J332">
        <v>-101.99999999999999</v>
      </c>
      <c r="O332">
        <f t="shared" si="306"/>
        <v>-5730.36</v>
      </c>
      <c r="P332">
        <f t="shared" si="307"/>
        <v>-5730.36</v>
      </c>
      <c r="Q332">
        <f t="shared" si="308"/>
        <v>0</v>
      </c>
      <c r="R332">
        <f t="shared" si="309"/>
        <v>0</v>
      </c>
      <c r="S332">
        <f t="shared" si="310"/>
        <v>0</v>
      </c>
      <c r="T332">
        <f t="shared" si="311"/>
        <v>0</v>
      </c>
      <c r="U332">
        <f t="shared" si="312"/>
        <v>0</v>
      </c>
      <c r="V332">
        <f t="shared" si="313"/>
        <v>0</v>
      </c>
      <c r="W332">
        <f t="shared" si="314"/>
        <v>0</v>
      </c>
      <c r="X332">
        <f t="shared" si="315"/>
        <v>0</v>
      </c>
      <c r="Y332">
        <f t="shared" si="316"/>
        <v>0</v>
      </c>
      <c r="AA332">
        <v>27703388</v>
      </c>
      <c r="AB332">
        <f t="shared" si="317"/>
        <v>140.44999999999999</v>
      </c>
      <c r="AC332">
        <f t="shared" si="302"/>
        <v>140.44999999999999</v>
      </c>
      <c r="AD332">
        <f t="shared" si="318"/>
        <v>0</v>
      </c>
      <c r="AE332">
        <f t="shared" si="319"/>
        <v>0</v>
      </c>
      <c r="AF332">
        <f t="shared" si="319"/>
        <v>0</v>
      </c>
      <c r="AG332">
        <f t="shared" si="320"/>
        <v>0</v>
      </c>
      <c r="AH332">
        <f t="shared" si="321"/>
        <v>0</v>
      </c>
      <c r="AI332">
        <f t="shared" si="321"/>
        <v>0</v>
      </c>
      <c r="AJ332">
        <f t="shared" si="322"/>
        <v>0</v>
      </c>
      <c r="AK332">
        <v>140.44999999999999</v>
      </c>
      <c r="AL332">
        <v>140.44999999999999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111</v>
      </c>
      <c r="AU332">
        <v>64</v>
      </c>
      <c r="AV332">
        <v>1</v>
      </c>
      <c r="AW332">
        <v>1</v>
      </c>
      <c r="AZ332">
        <v>1</v>
      </c>
      <c r="BA332">
        <v>1</v>
      </c>
      <c r="BB332">
        <v>1</v>
      </c>
      <c r="BC332">
        <v>1</v>
      </c>
      <c r="BD332" t="s">
        <v>6</v>
      </c>
      <c r="BE332" t="s">
        <v>6</v>
      </c>
      <c r="BF332" t="s">
        <v>6</v>
      </c>
      <c r="BG332" t="s">
        <v>6</v>
      </c>
      <c r="BH332">
        <v>3</v>
      </c>
      <c r="BI332">
        <v>1</v>
      </c>
      <c r="BJ332" t="s">
        <v>185</v>
      </c>
      <c r="BM332">
        <v>11001</v>
      </c>
      <c r="BN332">
        <v>0</v>
      </c>
      <c r="BO332" t="s">
        <v>6</v>
      </c>
      <c r="BP332">
        <v>0</v>
      </c>
      <c r="BQ332">
        <v>2</v>
      </c>
      <c r="BR332">
        <v>1</v>
      </c>
      <c r="BS332">
        <v>1</v>
      </c>
      <c r="BT332">
        <v>1</v>
      </c>
      <c r="BU332">
        <v>1</v>
      </c>
      <c r="BV332">
        <v>1</v>
      </c>
      <c r="BW332">
        <v>1</v>
      </c>
      <c r="BX332">
        <v>1</v>
      </c>
      <c r="BY332" t="s">
        <v>6</v>
      </c>
      <c r="BZ332">
        <v>123</v>
      </c>
      <c r="CA332">
        <v>75</v>
      </c>
      <c r="CF332">
        <v>0</v>
      </c>
      <c r="CG332">
        <v>0</v>
      </c>
      <c r="CM332">
        <v>0</v>
      </c>
      <c r="CN332" t="s">
        <v>6</v>
      </c>
      <c r="CO332">
        <v>0</v>
      </c>
      <c r="CP332">
        <f t="shared" si="323"/>
        <v>-5730.36</v>
      </c>
      <c r="CQ332">
        <f t="shared" si="324"/>
        <v>140.44999999999999</v>
      </c>
      <c r="CR332">
        <f t="shared" si="325"/>
        <v>0</v>
      </c>
      <c r="CS332">
        <f t="shared" si="326"/>
        <v>0</v>
      </c>
      <c r="CT332">
        <f t="shared" si="327"/>
        <v>0</v>
      </c>
      <c r="CU332">
        <f t="shared" si="328"/>
        <v>0</v>
      </c>
      <c r="CV332">
        <f t="shared" si="329"/>
        <v>0</v>
      </c>
      <c r="CW332">
        <f t="shared" si="330"/>
        <v>0</v>
      </c>
      <c r="CX332">
        <f t="shared" si="331"/>
        <v>0</v>
      </c>
      <c r="CY332">
        <f t="shared" si="332"/>
        <v>0</v>
      </c>
      <c r="CZ332">
        <f t="shared" si="333"/>
        <v>0</v>
      </c>
      <c r="DC332" t="s">
        <v>6</v>
      </c>
      <c r="DD332" t="s">
        <v>6</v>
      </c>
      <c r="DE332" t="s">
        <v>6</v>
      </c>
      <c r="DF332" t="s">
        <v>6</v>
      </c>
      <c r="DG332" t="s">
        <v>6</v>
      </c>
      <c r="DH332" t="s">
        <v>6</v>
      </c>
      <c r="DI332" t="s">
        <v>6</v>
      </c>
      <c r="DJ332" t="s">
        <v>6</v>
      </c>
      <c r="DK332" t="s">
        <v>6</v>
      </c>
      <c r="DL332" t="s">
        <v>6</v>
      </c>
      <c r="DM332" t="s">
        <v>6</v>
      </c>
      <c r="DN332">
        <v>0</v>
      </c>
      <c r="DO332">
        <v>0</v>
      </c>
      <c r="DP332">
        <v>1</v>
      </c>
      <c r="DQ332">
        <v>1</v>
      </c>
      <c r="DU332">
        <v>1005</v>
      </c>
      <c r="DV332" t="s">
        <v>54</v>
      </c>
      <c r="DW332" t="s">
        <v>54</v>
      </c>
      <c r="DX332">
        <v>1</v>
      </c>
      <c r="EE332">
        <v>27029024</v>
      </c>
      <c r="EF332">
        <v>2</v>
      </c>
      <c r="EG332" t="s">
        <v>16</v>
      </c>
      <c r="EH332">
        <v>0</v>
      </c>
      <c r="EI332" t="s">
        <v>6</v>
      </c>
      <c r="EJ332">
        <v>1</v>
      </c>
      <c r="EK332">
        <v>11001</v>
      </c>
      <c r="EL332" t="s">
        <v>24</v>
      </c>
      <c r="EM332" t="s">
        <v>177</v>
      </c>
      <c r="EO332" t="s">
        <v>6</v>
      </c>
      <c r="EQ332">
        <v>32768</v>
      </c>
      <c r="ER332">
        <v>140.44999999999999</v>
      </c>
      <c r="ES332">
        <v>140.44999999999999</v>
      </c>
      <c r="ET332">
        <v>0</v>
      </c>
      <c r="EU332">
        <v>0</v>
      </c>
      <c r="EV332">
        <v>0</v>
      </c>
      <c r="EW332">
        <v>0</v>
      </c>
      <c r="EX332">
        <v>0</v>
      </c>
      <c r="FQ332">
        <v>0</v>
      </c>
      <c r="FR332">
        <f t="shared" si="334"/>
        <v>0</v>
      </c>
      <c r="FS332">
        <v>0</v>
      </c>
      <c r="FT332" t="s">
        <v>49</v>
      </c>
      <c r="FU332" t="s">
        <v>50</v>
      </c>
      <c r="FX332">
        <v>110.7</v>
      </c>
      <c r="FY332">
        <v>63.75</v>
      </c>
      <c r="GA332" t="s">
        <v>6</v>
      </c>
      <c r="GD332">
        <v>0</v>
      </c>
      <c r="GF332">
        <v>2046761779</v>
      </c>
      <c r="GG332">
        <v>1</v>
      </c>
      <c r="GH332">
        <v>1</v>
      </c>
      <c r="GI332">
        <v>-2</v>
      </c>
      <c r="GJ332">
        <v>0</v>
      </c>
      <c r="GK332">
        <f>ROUND(R332*(S12)/100,2)</f>
        <v>0</v>
      </c>
      <c r="GL332">
        <f t="shared" si="335"/>
        <v>0</v>
      </c>
      <c r="GM332">
        <f t="shared" si="336"/>
        <v>-5730.36</v>
      </c>
      <c r="GN332">
        <f t="shared" si="337"/>
        <v>-5730.36</v>
      </c>
      <c r="GO332">
        <f t="shared" si="338"/>
        <v>0</v>
      </c>
      <c r="GP332">
        <f t="shared" si="339"/>
        <v>0</v>
      </c>
      <c r="GR332">
        <v>0</v>
      </c>
      <c r="GS332">
        <v>3</v>
      </c>
      <c r="GT332">
        <v>0</v>
      </c>
      <c r="GU332" t="s">
        <v>6</v>
      </c>
      <c r="GV332">
        <f t="shared" si="340"/>
        <v>0</v>
      </c>
      <c r="GW332">
        <v>1</v>
      </c>
      <c r="GX332">
        <f t="shared" si="341"/>
        <v>0</v>
      </c>
      <c r="HA332">
        <v>0</v>
      </c>
      <c r="HB332">
        <v>0</v>
      </c>
      <c r="IK332">
        <v>0</v>
      </c>
    </row>
    <row r="333" spans="1:255" x14ac:dyDescent="0.2">
      <c r="A333" s="2">
        <v>18</v>
      </c>
      <c r="B333" s="2">
        <v>1</v>
      </c>
      <c r="C333" s="2">
        <v>630</v>
      </c>
      <c r="D333" s="2"/>
      <c r="E333" s="2" t="s">
        <v>390</v>
      </c>
      <c r="F333" s="2" t="s">
        <v>187</v>
      </c>
      <c r="G333" s="2" t="s">
        <v>188</v>
      </c>
      <c r="H333" s="2" t="s">
        <v>54</v>
      </c>
      <c r="I333" s="2">
        <f>I327*J333</f>
        <v>40.799999999999997</v>
      </c>
      <c r="J333" s="2">
        <v>101.99999999999999</v>
      </c>
      <c r="K333" s="2"/>
      <c r="L333" s="2"/>
      <c r="M333" s="2"/>
      <c r="N333" s="2"/>
      <c r="O333" s="2">
        <f t="shared" si="306"/>
        <v>2357.83</v>
      </c>
      <c r="P333" s="2">
        <f t="shared" si="307"/>
        <v>2357.83</v>
      </c>
      <c r="Q333" s="2">
        <f t="shared" si="308"/>
        <v>0</v>
      </c>
      <c r="R333" s="2">
        <f t="shared" si="309"/>
        <v>0</v>
      </c>
      <c r="S333" s="2">
        <f t="shared" si="310"/>
        <v>0</v>
      </c>
      <c r="T333" s="2">
        <f t="shared" si="311"/>
        <v>0</v>
      </c>
      <c r="U333" s="2">
        <f t="shared" si="312"/>
        <v>0</v>
      </c>
      <c r="V333" s="2">
        <f t="shared" si="313"/>
        <v>0</v>
      </c>
      <c r="W333" s="2">
        <f t="shared" si="314"/>
        <v>0</v>
      </c>
      <c r="X333" s="2">
        <f t="shared" si="315"/>
        <v>0</v>
      </c>
      <c r="Y333" s="2">
        <f t="shared" si="316"/>
        <v>0</v>
      </c>
      <c r="Z333" s="2"/>
      <c r="AA333" s="2">
        <v>27703374</v>
      </c>
      <c r="AB333" s="2">
        <f t="shared" si="317"/>
        <v>57.79</v>
      </c>
      <c r="AC333" s="2">
        <f t="shared" si="302"/>
        <v>57.79</v>
      </c>
      <c r="AD333" s="2">
        <f t="shared" si="318"/>
        <v>0</v>
      </c>
      <c r="AE333" s="2">
        <f t="shared" si="319"/>
        <v>0</v>
      </c>
      <c r="AF333" s="2">
        <f t="shared" si="319"/>
        <v>0</v>
      </c>
      <c r="AG333" s="2">
        <f t="shared" si="320"/>
        <v>0</v>
      </c>
      <c r="AH333" s="2">
        <f t="shared" si="321"/>
        <v>0</v>
      </c>
      <c r="AI333" s="2">
        <f t="shared" si="321"/>
        <v>0</v>
      </c>
      <c r="AJ333" s="2">
        <f t="shared" si="322"/>
        <v>0</v>
      </c>
      <c r="AK333" s="2">
        <v>57.79</v>
      </c>
      <c r="AL333" s="2">
        <v>57.79</v>
      </c>
      <c r="AM333" s="2">
        <v>0</v>
      </c>
      <c r="AN333" s="2">
        <v>0</v>
      </c>
      <c r="AO333" s="2">
        <v>0</v>
      </c>
      <c r="AP333" s="2">
        <v>0</v>
      </c>
      <c r="AQ333" s="2">
        <v>0</v>
      </c>
      <c r="AR333" s="2">
        <v>0</v>
      </c>
      <c r="AS333" s="2">
        <v>0</v>
      </c>
      <c r="AT333" s="2">
        <v>111</v>
      </c>
      <c r="AU333" s="2">
        <v>64</v>
      </c>
      <c r="AV333" s="2">
        <v>1</v>
      </c>
      <c r="AW333" s="2">
        <v>1</v>
      </c>
      <c r="AX333" s="2"/>
      <c r="AY333" s="2"/>
      <c r="AZ333" s="2">
        <v>1</v>
      </c>
      <c r="BA333" s="2">
        <v>1</v>
      </c>
      <c r="BB333" s="2">
        <v>1</v>
      </c>
      <c r="BC333" s="2">
        <v>1</v>
      </c>
      <c r="BD333" s="2" t="s">
        <v>6</v>
      </c>
      <c r="BE333" s="2" t="s">
        <v>6</v>
      </c>
      <c r="BF333" s="2" t="s">
        <v>6</v>
      </c>
      <c r="BG333" s="2" t="s">
        <v>6</v>
      </c>
      <c r="BH333" s="2">
        <v>3</v>
      </c>
      <c r="BI333" s="2">
        <v>1</v>
      </c>
      <c r="BJ333" s="2" t="s">
        <v>189</v>
      </c>
      <c r="BK333" s="2"/>
      <c r="BL333" s="2"/>
      <c r="BM333" s="2">
        <v>11001</v>
      </c>
      <c r="BN333" s="2">
        <v>0</v>
      </c>
      <c r="BO333" s="2" t="s">
        <v>6</v>
      </c>
      <c r="BP333" s="2">
        <v>0</v>
      </c>
      <c r="BQ333" s="2">
        <v>2</v>
      </c>
      <c r="BR333" s="2">
        <v>0</v>
      </c>
      <c r="BS333" s="2">
        <v>1</v>
      </c>
      <c r="BT333" s="2">
        <v>1</v>
      </c>
      <c r="BU333" s="2">
        <v>1</v>
      </c>
      <c r="BV333" s="2">
        <v>1</v>
      </c>
      <c r="BW333" s="2">
        <v>1</v>
      </c>
      <c r="BX333" s="2">
        <v>1</v>
      </c>
      <c r="BY333" s="2" t="s">
        <v>6</v>
      </c>
      <c r="BZ333" s="2">
        <v>123</v>
      </c>
      <c r="CA333" s="2">
        <v>75</v>
      </c>
      <c r="CB333" s="2"/>
      <c r="CC333" s="2"/>
      <c r="CD333" s="2"/>
      <c r="CE333" s="2"/>
      <c r="CF333" s="2">
        <v>0</v>
      </c>
      <c r="CG333" s="2">
        <v>0</v>
      </c>
      <c r="CH333" s="2"/>
      <c r="CI333" s="2"/>
      <c r="CJ333" s="2"/>
      <c r="CK333" s="2"/>
      <c r="CL333" s="2"/>
      <c r="CM333" s="2">
        <v>0</v>
      </c>
      <c r="CN333" s="2" t="s">
        <v>6</v>
      </c>
      <c r="CO333" s="2">
        <v>0</v>
      </c>
      <c r="CP333" s="2">
        <f t="shared" si="323"/>
        <v>2357.83</v>
      </c>
      <c r="CQ333" s="2">
        <f t="shared" si="324"/>
        <v>57.79</v>
      </c>
      <c r="CR333" s="2">
        <f t="shared" si="325"/>
        <v>0</v>
      </c>
      <c r="CS333" s="2">
        <f t="shared" si="326"/>
        <v>0</v>
      </c>
      <c r="CT333" s="2">
        <f t="shared" si="327"/>
        <v>0</v>
      </c>
      <c r="CU333" s="2">
        <f t="shared" si="328"/>
        <v>0</v>
      </c>
      <c r="CV333" s="2">
        <f t="shared" si="329"/>
        <v>0</v>
      </c>
      <c r="CW333" s="2">
        <f t="shared" si="330"/>
        <v>0</v>
      </c>
      <c r="CX333" s="2">
        <f t="shared" si="331"/>
        <v>0</v>
      </c>
      <c r="CY333" s="2">
        <f t="shared" si="332"/>
        <v>0</v>
      </c>
      <c r="CZ333" s="2">
        <f t="shared" si="333"/>
        <v>0</v>
      </c>
      <c r="DA333" s="2"/>
      <c r="DB333" s="2"/>
      <c r="DC333" s="2" t="s">
        <v>6</v>
      </c>
      <c r="DD333" s="2" t="s">
        <v>6</v>
      </c>
      <c r="DE333" s="2" t="s">
        <v>6</v>
      </c>
      <c r="DF333" s="2" t="s">
        <v>6</v>
      </c>
      <c r="DG333" s="2" t="s">
        <v>6</v>
      </c>
      <c r="DH333" s="2" t="s">
        <v>6</v>
      </c>
      <c r="DI333" s="2" t="s">
        <v>6</v>
      </c>
      <c r="DJ333" s="2" t="s">
        <v>6</v>
      </c>
      <c r="DK333" s="2" t="s">
        <v>6</v>
      </c>
      <c r="DL333" s="2" t="s">
        <v>6</v>
      </c>
      <c r="DM333" s="2" t="s">
        <v>6</v>
      </c>
      <c r="DN333" s="2">
        <v>0</v>
      </c>
      <c r="DO333" s="2">
        <v>0</v>
      </c>
      <c r="DP333" s="2">
        <v>1</v>
      </c>
      <c r="DQ333" s="2">
        <v>1</v>
      </c>
      <c r="DR333" s="2"/>
      <c r="DS333" s="2"/>
      <c r="DT333" s="2"/>
      <c r="DU333" s="2">
        <v>1005</v>
      </c>
      <c r="DV333" s="2" t="s">
        <v>54</v>
      </c>
      <c r="DW333" s="2" t="s">
        <v>54</v>
      </c>
      <c r="DX333" s="2">
        <v>1</v>
      </c>
      <c r="DY333" s="2"/>
      <c r="DZ333" s="2"/>
      <c r="EA333" s="2"/>
      <c r="EB333" s="2"/>
      <c r="EC333" s="2"/>
      <c r="ED333" s="2"/>
      <c r="EE333" s="2">
        <v>27029024</v>
      </c>
      <c r="EF333" s="2">
        <v>2</v>
      </c>
      <c r="EG333" s="2" t="s">
        <v>16</v>
      </c>
      <c r="EH333" s="2">
        <v>0</v>
      </c>
      <c r="EI333" s="2" t="s">
        <v>6</v>
      </c>
      <c r="EJ333" s="2">
        <v>1</v>
      </c>
      <c r="EK333" s="2">
        <v>11001</v>
      </c>
      <c r="EL333" s="2" t="s">
        <v>24</v>
      </c>
      <c r="EM333" s="2" t="s">
        <v>177</v>
      </c>
      <c r="EN333" s="2"/>
      <c r="EO333" s="2" t="s">
        <v>6</v>
      </c>
      <c r="EP333" s="2"/>
      <c r="EQ333" s="2">
        <v>0</v>
      </c>
      <c r="ER333" s="2">
        <v>57.79</v>
      </c>
      <c r="ES333" s="2">
        <v>57.79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/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>
        <v>0</v>
      </c>
      <c r="FR333" s="2">
        <f t="shared" si="334"/>
        <v>0</v>
      </c>
      <c r="FS333" s="2">
        <v>0</v>
      </c>
      <c r="FT333" s="2" t="s">
        <v>49</v>
      </c>
      <c r="FU333" s="2" t="s">
        <v>50</v>
      </c>
      <c r="FV333" s="2"/>
      <c r="FW333" s="2"/>
      <c r="FX333" s="2">
        <v>110.7</v>
      </c>
      <c r="FY333" s="2">
        <v>63.75</v>
      </c>
      <c r="FZ333" s="2"/>
      <c r="GA333" s="2" t="s">
        <v>6</v>
      </c>
      <c r="GB333" s="2"/>
      <c r="GC333" s="2"/>
      <c r="GD333" s="2">
        <v>0</v>
      </c>
      <c r="GE333" s="2"/>
      <c r="GF333" s="2">
        <v>-1189694483</v>
      </c>
      <c r="GG333" s="2">
        <v>2</v>
      </c>
      <c r="GH333" s="2">
        <v>1</v>
      </c>
      <c r="GI333" s="2">
        <v>-2</v>
      </c>
      <c r="GJ333" s="2">
        <v>0</v>
      </c>
      <c r="GK333" s="2">
        <f>ROUND(R333*(R12)/100,2)</f>
        <v>0</v>
      </c>
      <c r="GL333" s="2">
        <f t="shared" si="335"/>
        <v>0</v>
      </c>
      <c r="GM333" s="2">
        <f t="shared" si="336"/>
        <v>2357.83</v>
      </c>
      <c r="GN333" s="2">
        <f t="shared" si="337"/>
        <v>2357.83</v>
      </c>
      <c r="GO333" s="2">
        <f t="shared" si="338"/>
        <v>0</v>
      </c>
      <c r="GP333" s="2">
        <f t="shared" si="339"/>
        <v>0</v>
      </c>
      <c r="GQ333" s="2"/>
      <c r="GR333" s="2">
        <v>0</v>
      </c>
      <c r="GS333" s="2">
        <v>3</v>
      </c>
      <c r="GT333" s="2">
        <v>0</v>
      </c>
      <c r="GU333" s="2" t="s">
        <v>6</v>
      </c>
      <c r="GV333" s="2">
        <f t="shared" si="340"/>
        <v>0</v>
      </c>
      <c r="GW333" s="2">
        <v>1</v>
      </c>
      <c r="GX333" s="2">
        <f t="shared" si="341"/>
        <v>0</v>
      </c>
      <c r="GY333" s="2"/>
      <c r="GZ333" s="2"/>
      <c r="HA333" s="2">
        <v>0</v>
      </c>
      <c r="HB333" s="2">
        <v>0</v>
      </c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  <c r="HQ333" s="2"/>
      <c r="HR333" s="2"/>
      <c r="HS333" s="2"/>
      <c r="HT333" s="2"/>
      <c r="HU333" s="2"/>
      <c r="HV333" s="2"/>
      <c r="HW333" s="2"/>
      <c r="HX333" s="2"/>
      <c r="HY333" s="2"/>
      <c r="HZ333" s="2"/>
      <c r="IA333" s="2"/>
      <c r="IB333" s="2"/>
      <c r="IC333" s="2"/>
      <c r="ID333" s="2"/>
      <c r="IE333" s="2"/>
      <c r="IF333" s="2"/>
      <c r="IG333" s="2"/>
      <c r="IH333" s="2"/>
      <c r="II333" s="2"/>
      <c r="IJ333" s="2"/>
      <c r="IK333" s="2">
        <v>0</v>
      </c>
      <c r="IL333" s="2"/>
      <c r="IM333" s="2"/>
      <c r="IN333" s="2"/>
      <c r="IO333" s="2"/>
      <c r="IP333" s="2"/>
      <c r="IQ333" s="2"/>
      <c r="IR333" s="2"/>
      <c r="IS333" s="2"/>
      <c r="IT333" s="2"/>
      <c r="IU333" s="2"/>
    </row>
    <row r="334" spans="1:255" x14ac:dyDescent="0.2">
      <c r="A334">
        <v>18</v>
      </c>
      <c r="B334">
        <v>1</v>
      </c>
      <c r="C334">
        <v>642</v>
      </c>
      <c r="E334" t="s">
        <v>390</v>
      </c>
      <c r="F334" t="s">
        <v>187</v>
      </c>
      <c r="G334" t="s">
        <v>188</v>
      </c>
      <c r="H334" t="s">
        <v>54</v>
      </c>
      <c r="I334">
        <f>I328*J334</f>
        <v>40.799999999999997</v>
      </c>
      <c r="J334">
        <v>101.99999999999999</v>
      </c>
      <c r="O334">
        <f t="shared" si="306"/>
        <v>2357.83</v>
      </c>
      <c r="P334">
        <f t="shared" si="307"/>
        <v>2357.83</v>
      </c>
      <c r="Q334">
        <f t="shared" si="308"/>
        <v>0</v>
      </c>
      <c r="R334">
        <f t="shared" si="309"/>
        <v>0</v>
      </c>
      <c r="S334">
        <f t="shared" si="310"/>
        <v>0</v>
      </c>
      <c r="T334">
        <f t="shared" si="311"/>
        <v>0</v>
      </c>
      <c r="U334">
        <f t="shared" si="312"/>
        <v>0</v>
      </c>
      <c r="V334">
        <f t="shared" si="313"/>
        <v>0</v>
      </c>
      <c r="W334">
        <f t="shared" si="314"/>
        <v>0</v>
      </c>
      <c r="X334">
        <f t="shared" si="315"/>
        <v>0</v>
      </c>
      <c r="Y334">
        <f t="shared" si="316"/>
        <v>0</v>
      </c>
      <c r="AA334">
        <v>27703388</v>
      </c>
      <c r="AB334">
        <f t="shared" si="317"/>
        <v>57.79</v>
      </c>
      <c r="AC334">
        <f t="shared" si="302"/>
        <v>57.79</v>
      </c>
      <c r="AD334">
        <f t="shared" si="318"/>
        <v>0</v>
      </c>
      <c r="AE334">
        <f t="shared" si="319"/>
        <v>0</v>
      </c>
      <c r="AF334">
        <f t="shared" si="319"/>
        <v>0</v>
      </c>
      <c r="AG334">
        <f t="shared" si="320"/>
        <v>0</v>
      </c>
      <c r="AH334">
        <f t="shared" si="321"/>
        <v>0</v>
      </c>
      <c r="AI334">
        <f t="shared" si="321"/>
        <v>0</v>
      </c>
      <c r="AJ334">
        <f t="shared" si="322"/>
        <v>0</v>
      </c>
      <c r="AK334">
        <v>57.79</v>
      </c>
      <c r="AL334">
        <v>57.79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111</v>
      </c>
      <c r="AU334">
        <v>64</v>
      </c>
      <c r="AV334">
        <v>1</v>
      </c>
      <c r="AW334">
        <v>1</v>
      </c>
      <c r="AZ334">
        <v>1</v>
      </c>
      <c r="BA334">
        <v>1</v>
      </c>
      <c r="BB334">
        <v>1</v>
      </c>
      <c r="BC334">
        <v>1</v>
      </c>
      <c r="BD334" t="s">
        <v>6</v>
      </c>
      <c r="BE334" t="s">
        <v>6</v>
      </c>
      <c r="BF334" t="s">
        <v>6</v>
      </c>
      <c r="BG334" t="s">
        <v>6</v>
      </c>
      <c r="BH334">
        <v>3</v>
      </c>
      <c r="BI334">
        <v>1</v>
      </c>
      <c r="BJ334" t="s">
        <v>189</v>
      </c>
      <c r="BM334">
        <v>11001</v>
      </c>
      <c r="BN334">
        <v>0</v>
      </c>
      <c r="BO334" t="s">
        <v>6</v>
      </c>
      <c r="BP334">
        <v>0</v>
      </c>
      <c r="BQ334">
        <v>2</v>
      </c>
      <c r="BR334">
        <v>0</v>
      </c>
      <c r="BS334">
        <v>1</v>
      </c>
      <c r="BT334">
        <v>1</v>
      </c>
      <c r="BU334">
        <v>1</v>
      </c>
      <c r="BV334">
        <v>1</v>
      </c>
      <c r="BW334">
        <v>1</v>
      </c>
      <c r="BX334">
        <v>1</v>
      </c>
      <c r="BY334" t="s">
        <v>6</v>
      </c>
      <c r="BZ334">
        <v>123</v>
      </c>
      <c r="CA334">
        <v>75</v>
      </c>
      <c r="CF334">
        <v>0</v>
      </c>
      <c r="CG334">
        <v>0</v>
      </c>
      <c r="CM334">
        <v>0</v>
      </c>
      <c r="CN334" t="s">
        <v>6</v>
      </c>
      <c r="CO334">
        <v>0</v>
      </c>
      <c r="CP334">
        <f t="shared" si="323"/>
        <v>2357.83</v>
      </c>
      <c r="CQ334">
        <f t="shared" si="324"/>
        <v>57.79</v>
      </c>
      <c r="CR334">
        <f t="shared" si="325"/>
        <v>0</v>
      </c>
      <c r="CS334">
        <f t="shared" si="326"/>
        <v>0</v>
      </c>
      <c r="CT334">
        <f t="shared" si="327"/>
        <v>0</v>
      </c>
      <c r="CU334">
        <f t="shared" si="328"/>
        <v>0</v>
      </c>
      <c r="CV334">
        <f t="shared" si="329"/>
        <v>0</v>
      </c>
      <c r="CW334">
        <f t="shared" si="330"/>
        <v>0</v>
      </c>
      <c r="CX334">
        <f t="shared" si="331"/>
        <v>0</v>
      </c>
      <c r="CY334">
        <f t="shared" si="332"/>
        <v>0</v>
      </c>
      <c r="CZ334">
        <f t="shared" si="333"/>
        <v>0</v>
      </c>
      <c r="DC334" t="s">
        <v>6</v>
      </c>
      <c r="DD334" t="s">
        <v>6</v>
      </c>
      <c r="DE334" t="s">
        <v>6</v>
      </c>
      <c r="DF334" t="s">
        <v>6</v>
      </c>
      <c r="DG334" t="s">
        <v>6</v>
      </c>
      <c r="DH334" t="s">
        <v>6</v>
      </c>
      <c r="DI334" t="s">
        <v>6</v>
      </c>
      <c r="DJ334" t="s">
        <v>6</v>
      </c>
      <c r="DK334" t="s">
        <v>6</v>
      </c>
      <c r="DL334" t="s">
        <v>6</v>
      </c>
      <c r="DM334" t="s">
        <v>6</v>
      </c>
      <c r="DN334">
        <v>0</v>
      </c>
      <c r="DO334">
        <v>0</v>
      </c>
      <c r="DP334">
        <v>1</v>
      </c>
      <c r="DQ334">
        <v>1</v>
      </c>
      <c r="DU334">
        <v>1005</v>
      </c>
      <c r="DV334" t="s">
        <v>54</v>
      </c>
      <c r="DW334" t="s">
        <v>54</v>
      </c>
      <c r="DX334">
        <v>1</v>
      </c>
      <c r="EE334">
        <v>27029024</v>
      </c>
      <c r="EF334">
        <v>2</v>
      </c>
      <c r="EG334" t="s">
        <v>16</v>
      </c>
      <c r="EH334">
        <v>0</v>
      </c>
      <c r="EI334" t="s">
        <v>6</v>
      </c>
      <c r="EJ334">
        <v>1</v>
      </c>
      <c r="EK334">
        <v>11001</v>
      </c>
      <c r="EL334" t="s">
        <v>24</v>
      </c>
      <c r="EM334" t="s">
        <v>177</v>
      </c>
      <c r="EO334" t="s">
        <v>6</v>
      </c>
      <c r="EQ334">
        <v>0</v>
      </c>
      <c r="ER334">
        <v>57.79</v>
      </c>
      <c r="ES334">
        <v>57.79</v>
      </c>
      <c r="ET334">
        <v>0</v>
      </c>
      <c r="EU334">
        <v>0</v>
      </c>
      <c r="EV334">
        <v>0</v>
      </c>
      <c r="EW334">
        <v>0</v>
      </c>
      <c r="EX334">
        <v>0</v>
      </c>
      <c r="FQ334">
        <v>0</v>
      </c>
      <c r="FR334">
        <f t="shared" si="334"/>
        <v>0</v>
      </c>
      <c r="FS334">
        <v>0</v>
      </c>
      <c r="FT334" t="s">
        <v>49</v>
      </c>
      <c r="FU334" t="s">
        <v>50</v>
      </c>
      <c r="FX334">
        <v>110.7</v>
      </c>
      <c r="FY334">
        <v>63.75</v>
      </c>
      <c r="GA334" t="s">
        <v>6</v>
      </c>
      <c r="GD334">
        <v>0</v>
      </c>
      <c r="GF334">
        <v>-1189694483</v>
      </c>
      <c r="GG334">
        <v>1</v>
      </c>
      <c r="GH334">
        <v>1</v>
      </c>
      <c r="GI334">
        <v>-2</v>
      </c>
      <c r="GJ334">
        <v>0</v>
      </c>
      <c r="GK334">
        <f>ROUND(R334*(S12)/100,2)</f>
        <v>0</v>
      </c>
      <c r="GL334">
        <f t="shared" si="335"/>
        <v>0</v>
      </c>
      <c r="GM334">
        <f t="shared" si="336"/>
        <v>2357.83</v>
      </c>
      <c r="GN334">
        <f t="shared" si="337"/>
        <v>2357.83</v>
      </c>
      <c r="GO334">
        <f t="shared" si="338"/>
        <v>0</v>
      </c>
      <c r="GP334">
        <f t="shared" si="339"/>
        <v>0</v>
      </c>
      <c r="GR334">
        <v>0</v>
      </c>
      <c r="GS334">
        <v>3</v>
      </c>
      <c r="GT334">
        <v>0</v>
      </c>
      <c r="GU334" t="s">
        <v>6</v>
      </c>
      <c r="GV334">
        <f t="shared" si="340"/>
        <v>0</v>
      </c>
      <c r="GW334">
        <v>1</v>
      </c>
      <c r="GX334">
        <f t="shared" si="341"/>
        <v>0</v>
      </c>
      <c r="HA334">
        <v>0</v>
      </c>
      <c r="HB334">
        <v>0</v>
      </c>
      <c r="IK334">
        <v>0</v>
      </c>
    </row>
    <row r="335" spans="1:255" x14ac:dyDescent="0.2">
      <c r="A335" s="2">
        <v>17</v>
      </c>
      <c r="B335" s="2">
        <v>1</v>
      </c>
      <c r="C335" s="2">
        <f>ROW(SmtRes!A650)</f>
        <v>650</v>
      </c>
      <c r="D335" s="2">
        <f>ROW(EtalonRes!A666)</f>
        <v>666</v>
      </c>
      <c r="E335" s="2" t="s">
        <v>391</v>
      </c>
      <c r="F335" s="2" t="s">
        <v>191</v>
      </c>
      <c r="G335" s="2" t="s">
        <v>192</v>
      </c>
      <c r="H335" s="2" t="s">
        <v>34</v>
      </c>
      <c r="I335" s="2">
        <f>ROUND(54.2/100,9)</f>
        <v>0.54200000000000004</v>
      </c>
      <c r="J335" s="2">
        <v>0</v>
      </c>
      <c r="K335" s="2"/>
      <c r="L335" s="2"/>
      <c r="M335" s="2"/>
      <c r="N335" s="2"/>
      <c r="O335" s="2">
        <f t="shared" si="306"/>
        <v>195.64</v>
      </c>
      <c r="P335" s="2">
        <f t="shared" si="307"/>
        <v>0</v>
      </c>
      <c r="Q335" s="2">
        <f t="shared" si="308"/>
        <v>5.03</v>
      </c>
      <c r="R335" s="2">
        <f t="shared" si="309"/>
        <v>1.26</v>
      </c>
      <c r="S335" s="2">
        <f t="shared" si="310"/>
        <v>190.61</v>
      </c>
      <c r="T335" s="2">
        <f t="shared" si="311"/>
        <v>0</v>
      </c>
      <c r="U335" s="2">
        <f t="shared" si="312"/>
        <v>20.043458100000002</v>
      </c>
      <c r="V335" s="2">
        <f t="shared" si="313"/>
        <v>0.10060875000000002</v>
      </c>
      <c r="W335" s="2">
        <f t="shared" si="314"/>
        <v>0</v>
      </c>
      <c r="X335" s="2">
        <f t="shared" si="315"/>
        <v>212.98</v>
      </c>
      <c r="Y335" s="2">
        <f t="shared" si="316"/>
        <v>122.8</v>
      </c>
      <c r="Z335" s="2"/>
      <c r="AA335" s="2">
        <v>27703374</v>
      </c>
      <c r="AB335" s="2">
        <f t="shared" si="317"/>
        <v>360.96907499999998</v>
      </c>
      <c r="AC335" s="2">
        <f t="shared" si="302"/>
        <v>0</v>
      </c>
      <c r="AD335" s="2">
        <f>ROUND((((((ET335*1.25)*1.35))-(((EU335*1.25)*1.35)))+AE335),6)</f>
        <v>9.28125</v>
      </c>
      <c r="AE335" s="2">
        <f>ROUND((((EU335*1.25)*1.35)),6)</f>
        <v>2.3287499999999999</v>
      </c>
      <c r="AF335" s="2">
        <f>ROUND((((EV335*1.15)*1.35)),6)</f>
        <v>351.68782499999998</v>
      </c>
      <c r="AG335" s="2">
        <f t="shared" si="320"/>
        <v>0</v>
      </c>
      <c r="AH335" s="2">
        <f>(((EW335*1.15)*1.35))</f>
        <v>36.980550000000001</v>
      </c>
      <c r="AI335" s="2">
        <f>(((EX335*1.25)*1.35))</f>
        <v>0.18562500000000004</v>
      </c>
      <c r="AJ335" s="2">
        <f t="shared" si="322"/>
        <v>0</v>
      </c>
      <c r="AK335" s="2">
        <v>232.03</v>
      </c>
      <c r="AL335" s="2">
        <v>0</v>
      </c>
      <c r="AM335" s="2">
        <v>5.5</v>
      </c>
      <c r="AN335" s="2">
        <v>1.38</v>
      </c>
      <c r="AO335" s="2">
        <v>226.53</v>
      </c>
      <c r="AP335" s="2">
        <v>0</v>
      </c>
      <c r="AQ335" s="2">
        <v>23.82</v>
      </c>
      <c r="AR335" s="2">
        <v>0.11</v>
      </c>
      <c r="AS335" s="2">
        <v>0</v>
      </c>
      <c r="AT335" s="2">
        <v>111</v>
      </c>
      <c r="AU335" s="2">
        <v>64</v>
      </c>
      <c r="AV335" s="2">
        <v>1</v>
      </c>
      <c r="AW335" s="2">
        <v>1</v>
      </c>
      <c r="AX335" s="2"/>
      <c r="AY335" s="2"/>
      <c r="AZ335" s="2">
        <v>1</v>
      </c>
      <c r="BA335" s="2">
        <v>1</v>
      </c>
      <c r="BB335" s="2">
        <v>1</v>
      </c>
      <c r="BC335" s="2">
        <v>1</v>
      </c>
      <c r="BD335" s="2" t="s">
        <v>6</v>
      </c>
      <c r="BE335" s="2" t="s">
        <v>6</v>
      </c>
      <c r="BF335" s="2" t="s">
        <v>6</v>
      </c>
      <c r="BG335" s="2" t="s">
        <v>6</v>
      </c>
      <c r="BH335" s="2">
        <v>0</v>
      </c>
      <c r="BI335" s="2">
        <v>1</v>
      </c>
      <c r="BJ335" s="2" t="s">
        <v>193</v>
      </c>
      <c r="BK335" s="2"/>
      <c r="BL335" s="2"/>
      <c r="BM335" s="2">
        <v>11001</v>
      </c>
      <c r="BN335" s="2">
        <v>0</v>
      </c>
      <c r="BO335" s="2" t="s">
        <v>6</v>
      </c>
      <c r="BP335" s="2">
        <v>0</v>
      </c>
      <c r="BQ335" s="2">
        <v>2</v>
      </c>
      <c r="BR335" s="2">
        <v>0</v>
      </c>
      <c r="BS335" s="2">
        <v>1</v>
      </c>
      <c r="BT335" s="2">
        <v>1</v>
      </c>
      <c r="BU335" s="2">
        <v>1</v>
      </c>
      <c r="BV335" s="2">
        <v>1</v>
      </c>
      <c r="BW335" s="2">
        <v>1</v>
      </c>
      <c r="BX335" s="2">
        <v>1</v>
      </c>
      <c r="BY335" s="2" t="s">
        <v>6</v>
      </c>
      <c r="BZ335" s="2">
        <v>123</v>
      </c>
      <c r="CA335" s="2">
        <v>75</v>
      </c>
      <c r="CB335" s="2"/>
      <c r="CC335" s="2"/>
      <c r="CD335" s="2"/>
      <c r="CE335" s="2"/>
      <c r="CF335" s="2">
        <v>0</v>
      </c>
      <c r="CG335" s="2">
        <v>0</v>
      </c>
      <c r="CH335" s="2"/>
      <c r="CI335" s="2"/>
      <c r="CJ335" s="2"/>
      <c r="CK335" s="2"/>
      <c r="CL335" s="2"/>
      <c r="CM335" s="2">
        <v>0</v>
      </c>
      <c r="CN335" s="2" t="s">
        <v>705</v>
      </c>
      <c r="CO335" s="2">
        <v>0</v>
      </c>
      <c r="CP335" s="2">
        <f t="shared" si="323"/>
        <v>195.64000000000001</v>
      </c>
      <c r="CQ335" s="2">
        <f t="shared" si="324"/>
        <v>0</v>
      </c>
      <c r="CR335" s="2">
        <f t="shared" si="325"/>
        <v>9.28125</v>
      </c>
      <c r="CS335" s="2">
        <f t="shared" si="326"/>
        <v>2.3287499999999999</v>
      </c>
      <c r="CT335" s="2">
        <f t="shared" si="327"/>
        <v>351.68782499999998</v>
      </c>
      <c r="CU335" s="2">
        <f t="shared" si="328"/>
        <v>0</v>
      </c>
      <c r="CV335" s="2">
        <f t="shared" si="329"/>
        <v>36.980550000000001</v>
      </c>
      <c r="CW335" s="2">
        <f t="shared" si="330"/>
        <v>0.18562500000000004</v>
      </c>
      <c r="CX335" s="2">
        <f t="shared" si="331"/>
        <v>0</v>
      </c>
      <c r="CY335" s="2">
        <f t="shared" si="332"/>
        <v>212.97569999999999</v>
      </c>
      <c r="CZ335" s="2">
        <f t="shared" si="333"/>
        <v>122.7968</v>
      </c>
      <c r="DA335" s="2"/>
      <c r="DB335" s="2"/>
      <c r="DC335" s="2" t="s">
        <v>6</v>
      </c>
      <c r="DD335" s="2" t="s">
        <v>6</v>
      </c>
      <c r="DE335" s="2" t="s">
        <v>56</v>
      </c>
      <c r="DF335" s="2" t="s">
        <v>56</v>
      </c>
      <c r="DG335" s="2" t="s">
        <v>57</v>
      </c>
      <c r="DH335" s="2" t="s">
        <v>6</v>
      </c>
      <c r="DI335" s="2" t="s">
        <v>57</v>
      </c>
      <c r="DJ335" s="2" t="s">
        <v>56</v>
      </c>
      <c r="DK335" s="2" t="s">
        <v>6</v>
      </c>
      <c r="DL335" s="2" t="s">
        <v>6</v>
      </c>
      <c r="DM335" s="2" t="s">
        <v>6</v>
      </c>
      <c r="DN335" s="2">
        <v>0</v>
      </c>
      <c r="DO335" s="2">
        <v>0</v>
      </c>
      <c r="DP335" s="2">
        <v>1</v>
      </c>
      <c r="DQ335" s="2">
        <v>1</v>
      </c>
      <c r="DR335" s="2"/>
      <c r="DS335" s="2"/>
      <c r="DT335" s="2"/>
      <c r="DU335" s="2">
        <v>1003</v>
      </c>
      <c r="DV335" s="2" t="s">
        <v>34</v>
      </c>
      <c r="DW335" s="2" t="s">
        <v>34</v>
      </c>
      <c r="DX335" s="2">
        <v>100</v>
      </c>
      <c r="DY335" s="2"/>
      <c r="DZ335" s="2"/>
      <c r="EA335" s="2"/>
      <c r="EB335" s="2"/>
      <c r="EC335" s="2"/>
      <c r="ED335" s="2"/>
      <c r="EE335" s="2">
        <v>27029024</v>
      </c>
      <c r="EF335" s="2">
        <v>2</v>
      </c>
      <c r="EG335" s="2" t="s">
        <v>16</v>
      </c>
      <c r="EH335" s="2">
        <v>0</v>
      </c>
      <c r="EI335" s="2" t="s">
        <v>6</v>
      </c>
      <c r="EJ335" s="2">
        <v>1</v>
      </c>
      <c r="EK335" s="2">
        <v>11001</v>
      </c>
      <c r="EL335" s="2" t="s">
        <v>24</v>
      </c>
      <c r="EM335" s="2" t="s">
        <v>177</v>
      </c>
      <c r="EN335" s="2"/>
      <c r="EO335" s="2" t="s">
        <v>60</v>
      </c>
      <c r="EP335" s="2"/>
      <c r="EQ335" s="2">
        <v>0</v>
      </c>
      <c r="ER335" s="2">
        <v>232.03</v>
      </c>
      <c r="ES335" s="2">
        <v>0</v>
      </c>
      <c r="ET335" s="2">
        <v>5.5</v>
      </c>
      <c r="EU335" s="2">
        <v>1.38</v>
      </c>
      <c r="EV335" s="2">
        <v>226.53</v>
      </c>
      <c r="EW335" s="2">
        <v>23.82</v>
      </c>
      <c r="EX335" s="2">
        <v>0.11</v>
      </c>
      <c r="EY335" s="2">
        <v>0</v>
      </c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>
        <v>0</v>
      </c>
      <c r="FR335" s="2">
        <f t="shared" si="334"/>
        <v>0</v>
      </c>
      <c r="FS335" s="2">
        <v>0</v>
      </c>
      <c r="FT335" s="2" t="s">
        <v>49</v>
      </c>
      <c r="FU335" s="2" t="s">
        <v>50</v>
      </c>
      <c r="FV335" s="2"/>
      <c r="FW335" s="2"/>
      <c r="FX335" s="2">
        <v>110.7</v>
      </c>
      <c r="FY335" s="2">
        <v>63.75</v>
      </c>
      <c r="FZ335" s="2"/>
      <c r="GA335" s="2" t="s">
        <v>6</v>
      </c>
      <c r="GB335" s="2"/>
      <c r="GC335" s="2"/>
      <c r="GD335" s="2">
        <v>0</v>
      </c>
      <c r="GE335" s="2"/>
      <c r="GF335" s="2">
        <v>-736606269</v>
      </c>
      <c r="GG335" s="2">
        <v>2</v>
      </c>
      <c r="GH335" s="2">
        <v>1</v>
      </c>
      <c r="GI335" s="2">
        <v>-2</v>
      </c>
      <c r="GJ335" s="2">
        <v>0</v>
      </c>
      <c r="GK335" s="2">
        <f>ROUND(R335*(R12)/100,2)</f>
        <v>0</v>
      </c>
      <c r="GL335" s="2">
        <f t="shared" si="335"/>
        <v>0</v>
      </c>
      <c r="GM335" s="2">
        <f t="shared" si="336"/>
        <v>531.41999999999996</v>
      </c>
      <c r="GN335" s="2">
        <f t="shared" si="337"/>
        <v>531.41999999999996</v>
      </c>
      <c r="GO335" s="2">
        <f t="shared" si="338"/>
        <v>0</v>
      </c>
      <c r="GP335" s="2">
        <f t="shared" si="339"/>
        <v>0</v>
      </c>
      <c r="GQ335" s="2"/>
      <c r="GR335" s="2">
        <v>0</v>
      </c>
      <c r="GS335" s="2">
        <v>3</v>
      </c>
      <c r="GT335" s="2">
        <v>0</v>
      </c>
      <c r="GU335" s="2" t="s">
        <v>6</v>
      </c>
      <c r="GV335" s="2">
        <f t="shared" si="340"/>
        <v>0</v>
      </c>
      <c r="GW335" s="2">
        <v>1</v>
      </c>
      <c r="GX335" s="2">
        <f t="shared" si="341"/>
        <v>0</v>
      </c>
      <c r="GY335" s="2"/>
      <c r="GZ335" s="2"/>
      <c r="HA335" s="2">
        <v>0</v>
      </c>
      <c r="HB335" s="2">
        <v>0</v>
      </c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  <c r="HQ335" s="2"/>
      <c r="HR335" s="2"/>
      <c r="HS335" s="2"/>
      <c r="HT335" s="2"/>
      <c r="HU335" s="2"/>
      <c r="HV335" s="2"/>
      <c r="HW335" s="2"/>
      <c r="HX335" s="2"/>
      <c r="HY335" s="2"/>
      <c r="HZ335" s="2"/>
      <c r="IA335" s="2"/>
      <c r="IB335" s="2"/>
      <c r="IC335" s="2"/>
      <c r="ID335" s="2"/>
      <c r="IE335" s="2"/>
      <c r="IF335" s="2"/>
      <c r="IG335" s="2"/>
      <c r="IH335" s="2"/>
      <c r="II335" s="2"/>
      <c r="IJ335" s="2"/>
      <c r="IK335" s="2">
        <v>0</v>
      </c>
      <c r="IL335" s="2"/>
      <c r="IM335" s="2"/>
      <c r="IN335" s="2"/>
      <c r="IO335" s="2"/>
      <c r="IP335" s="2"/>
      <c r="IQ335" s="2"/>
      <c r="IR335" s="2"/>
      <c r="IS335" s="2"/>
      <c r="IT335" s="2"/>
      <c r="IU335" s="2"/>
    </row>
    <row r="336" spans="1:255" x14ac:dyDescent="0.2">
      <c r="A336">
        <v>17</v>
      </c>
      <c r="B336">
        <v>1</v>
      </c>
      <c r="C336">
        <f>ROW(SmtRes!A656)</f>
        <v>656</v>
      </c>
      <c r="D336">
        <f>ROW(EtalonRes!A672)</f>
        <v>672</v>
      </c>
      <c r="E336" t="s">
        <v>391</v>
      </c>
      <c r="F336" t="s">
        <v>191</v>
      </c>
      <c r="G336" t="s">
        <v>192</v>
      </c>
      <c r="H336" t="s">
        <v>34</v>
      </c>
      <c r="I336">
        <f>ROUND(54.2/100,9)</f>
        <v>0.54200000000000004</v>
      </c>
      <c r="J336">
        <v>0</v>
      </c>
      <c r="O336">
        <f t="shared" si="306"/>
        <v>195.64</v>
      </c>
      <c r="P336">
        <f t="shared" si="307"/>
        <v>0</v>
      </c>
      <c r="Q336">
        <f t="shared" si="308"/>
        <v>5.03</v>
      </c>
      <c r="R336">
        <f t="shared" si="309"/>
        <v>1.26</v>
      </c>
      <c r="S336">
        <f t="shared" si="310"/>
        <v>190.61</v>
      </c>
      <c r="T336">
        <f t="shared" si="311"/>
        <v>0</v>
      </c>
      <c r="U336">
        <f t="shared" si="312"/>
        <v>20.043458100000002</v>
      </c>
      <c r="V336">
        <f t="shared" si="313"/>
        <v>0.10060875000000002</v>
      </c>
      <c r="W336">
        <f t="shared" si="314"/>
        <v>0</v>
      </c>
      <c r="X336">
        <f t="shared" si="315"/>
        <v>212.98</v>
      </c>
      <c r="Y336">
        <f t="shared" si="316"/>
        <v>122.8</v>
      </c>
      <c r="AA336">
        <v>27703388</v>
      </c>
      <c r="AB336">
        <f t="shared" si="317"/>
        <v>360.96907499999998</v>
      </c>
      <c r="AC336">
        <f t="shared" si="302"/>
        <v>0</v>
      </c>
      <c r="AD336">
        <f>ROUND((((((ET336*1.25)*1.35))-(((EU336*1.25)*1.35)))+AE336),6)</f>
        <v>9.28125</v>
      </c>
      <c r="AE336">
        <f>ROUND((((EU336*1.25)*1.35)),6)</f>
        <v>2.3287499999999999</v>
      </c>
      <c r="AF336">
        <f>ROUND((((EV336*1.15)*1.35)),6)</f>
        <v>351.68782499999998</v>
      </c>
      <c r="AG336">
        <f t="shared" si="320"/>
        <v>0</v>
      </c>
      <c r="AH336">
        <f>(((EW336*1.15)*1.35))</f>
        <v>36.980550000000001</v>
      </c>
      <c r="AI336">
        <f>(((EX336*1.25)*1.35))</f>
        <v>0.18562500000000004</v>
      </c>
      <c r="AJ336">
        <f t="shared" si="322"/>
        <v>0</v>
      </c>
      <c r="AK336">
        <v>232.03</v>
      </c>
      <c r="AL336">
        <v>0</v>
      </c>
      <c r="AM336">
        <v>5.5</v>
      </c>
      <c r="AN336">
        <v>1.38</v>
      </c>
      <c r="AO336">
        <v>226.53</v>
      </c>
      <c r="AP336">
        <v>0</v>
      </c>
      <c r="AQ336">
        <v>23.82</v>
      </c>
      <c r="AR336">
        <v>0.11</v>
      </c>
      <c r="AS336">
        <v>0</v>
      </c>
      <c r="AT336">
        <v>111</v>
      </c>
      <c r="AU336">
        <v>64</v>
      </c>
      <c r="AV336">
        <v>1</v>
      </c>
      <c r="AW336">
        <v>1</v>
      </c>
      <c r="AZ336">
        <v>1</v>
      </c>
      <c r="BA336">
        <v>1</v>
      </c>
      <c r="BB336">
        <v>1</v>
      </c>
      <c r="BC336">
        <v>1</v>
      </c>
      <c r="BD336" t="s">
        <v>6</v>
      </c>
      <c r="BE336" t="s">
        <v>6</v>
      </c>
      <c r="BF336" t="s">
        <v>6</v>
      </c>
      <c r="BG336" t="s">
        <v>6</v>
      </c>
      <c r="BH336">
        <v>0</v>
      </c>
      <c r="BI336">
        <v>1</v>
      </c>
      <c r="BJ336" t="s">
        <v>193</v>
      </c>
      <c r="BM336">
        <v>11001</v>
      </c>
      <c r="BN336">
        <v>0</v>
      </c>
      <c r="BO336" t="s">
        <v>6</v>
      </c>
      <c r="BP336">
        <v>0</v>
      </c>
      <c r="BQ336">
        <v>2</v>
      </c>
      <c r="BR336">
        <v>0</v>
      </c>
      <c r="BS336">
        <v>1</v>
      </c>
      <c r="BT336">
        <v>1</v>
      </c>
      <c r="BU336">
        <v>1</v>
      </c>
      <c r="BV336">
        <v>1</v>
      </c>
      <c r="BW336">
        <v>1</v>
      </c>
      <c r="BX336">
        <v>1</v>
      </c>
      <c r="BY336" t="s">
        <v>6</v>
      </c>
      <c r="BZ336">
        <v>123</v>
      </c>
      <c r="CA336">
        <v>75</v>
      </c>
      <c r="CF336">
        <v>0</v>
      </c>
      <c r="CG336">
        <v>0</v>
      </c>
      <c r="CM336">
        <v>0</v>
      </c>
      <c r="CN336" t="s">
        <v>705</v>
      </c>
      <c r="CO336">
        <v>0</v>
      </c>
      <c r="CP336">
        <f t="shared" si="323"/>
        <v>195.64000000000001</v>
      </c>
      <c r="CQ336">
        <f t="shared" si="324"/>
        <v>0</v>
      </c>
      <c r="CR336">
        <f t="shared" si="325"/>
        <v>9.28125</v>
      </c>
      <c r="CS336">
        <f t="shared" si="326"/>
        <v>2.3287499999999999</v>
      </c>
      <c r="CT336">
        <f t="shared" si="327"/>
        <v>351.68782499999998</v>
      </c>
      <c r="CU336">
        <f t="shared" si="328"/>
        <v>0</v>
      </c>
      <c r="CV336">
        <f t="shared" si="329"/>
        <v>36.980550000000001</v>
      </c>
      <c r="CW336">
        <f t="shared" si="330"/>
        <v>0.18562500000000004</v>
      </c>
      <c r="CX336">
        <f t="shared" si="331"/>
        <v>0</v>
      </c>
      <c r="CY336">
        <f t="shared" si="332"/>
        <v>212.97569999999999</v>
      </c>
      <c r="CZ336">
        <f t="shared" si="333"/>
        <v>122.7968</v>
      </c>
      <c r="DC336" t="s">
        <v>6</v>
      </c>
      <c r="DD336" t="s">
        <v>6</v>
      </c>
      <c r="DE336" t="s">
        <v>56</v>
      </c>
      <c r="DF336" t="s">
        <v>56</v>
      </c>
      <c r="DG336" t="s">
        <v>57</v>
      </c>
      <c r="DH336" t="s">
        <v>6</v>
      </c>
      <c r="DI336" t="s">
        <v>57</v>
      </c>
      <c r="DJ336" t="s">
        <v>56</v>
      </c>
      <c r="DK336" t="s">
        <v>6</v>
      </c>
      <c r="DL336" t="s">
        <v>6</v>
      </c>
      <c r="DM336" t="s">
        <v>6</v>
      </c>
      <c r="DN336">
        <v>0</v>
      </c>
      <c r="DO336">
        <v>0</v>
      </c>
      <c r="DP336">
        <v>1</v>
      </c>
      <c r="DQ336">
        <v>1</v>
      </c>
      <c r="DU336">
        <v>1003</v>
      </c>
      <c r="DV336" t="s">
        <v>34</v>
      </c>
      <c r="DW336" t="s">
        <v>34</v>
      </c>
      <c r="DX336">
        <v>100</v>
      </c>
      <c r="EE336">
        <v>27029024</v>
      </c>
      <c r="EF336">
        <v>2</v>
      </c>
      <c r="EG336" t="s">
        <v>16</v>
      </c>
      <c r="EH336">
        <v>0</v>
      </c>
      <c r="EI336" t="s">
        <v>6</v>
      </c>
      <c r="EJ336">
        <v>1</v>
      </c>
      <c r="EK336">
        <v>11001</v>
      </c>
      <c r="EL336" t="s">
        <v>24</v>
      </c>
      <c r="EM336" t="s">
        <v>177</v>
      </c>
      <c r="EO336" t="s">
        <v>60</v>
      </c>
      <c r="EQ336">
        <v>0</v>
      </c>
      <c r="ER336">
        <v>232.03</v>
      </c>
      <c r="ES336">
        <v>0</v>
      </c>
      <c r="ET336">
        <v>5.5</v>
      </c>
      <c r="EU336">
        <v>1.38</v>
      </c>
      <c r="EV336">
        <v>226.53</v>
      </c>
      <c r="EW336">
        <v>23.82</v>
      </c>
      <c r="EX336">
        <v>0.11</v>
      </c>
      <c r="EY336">
        <v>0</v>
      </c>
      <c r="FQ336">
        <v>0</v>
      </c>
      <c r="FR336">
        <f t="shared" si="334"/>
        <v>0</v>
      </c>
      <c r="FS336">
        <v>0</v>
      </c>
      <c r="FT336" t="s">
        <v>49</v>
      </c>
      <c r="FU336" t="s">
        <v>50</v>
      </c>
      <c r="FX336">
        <v>110.7</v>
      </c>
      <c r="FY336">
        <v>63.75</v>
      </c>
      <c r="GA336" t="s">
        <v>6</v>
      </c>
      <c r="GD336">
        <v>0</v>
      </c>
      <c r="GF336">
        <v>-736606269</v>
      </c>
      <c r="GG336">
        <v>1</v>
      </c>
      <c r="GH336">
        <v>1</v>
      </c>
      <c r="GI336">
        <v>-2</v>
      </c>
      <c r="GJ336">
        <v>0</v>
      </c>
      <c r="GK336">
        <f>ROUND(R336*(S12)/100,2)</f>
        <v>0</v>
      </c>
      <c r="GL336">
        <f t="shared" si="335"/>
        <v>0</v>
      </c>
      <c r="GM336">
        <f t="shared" si="336"/>
        <v>531.41999999999996</v>
      </c>
      <c r="GN336">
        <f t="shared" si="337"/>
        <v>531.41999999999996</v>
      </c>
      <c r="GO336">
        <f t="shared" si="338"/>
        <v>0</v>
      </c>
      <c r="GP336">
        <f t="shared" si="339"/>
        <v>0</v>
      </c>
      <c r="GR336">
        <v>0</v>
      </c>
      <c r="GS336">
        <v>3</v>
      </c>
      <c r="GT336">
        <v>0</v>
      </c>
      <c r="GU336" t="s">
        <v>6</v>
      </c>
      <c r="GV336">
        <f t="shared" si="340"/>
        <v>0</v>
      </c>
      <c r="GW336">
        <v>1</v>
      </c>
      <c r="GX336">
        <f t="shared" si="341"/>
        <v>0</v>
      </c>
      <c r="HA336">
        <v>0</v>
      </c>
      <c r="HB336">
        <v>0</v>
      </c>
      <c r="IK336">
        <v>0</v>
      </c>
    </row>
    <row r="337" spans="1:255" x14ac:dyDescent="0.2">
      <c r="A337" s="2">
        <v>18</v>
      </c>
      <c r="B337" s="2">
        <v>1</v>
      </c>
      <c r="C337" s="2">
        <v>649</v>
      </c>
      <c r="D337" s="2"/>
      <c r="E337" s="2" t="s">
        <v>392</v>
      </c>
      <c r="F337" s="2" t="s">
        <v>195</v>
      </c>
      <c r="G337" s="2" t="s">
        <v>196</v>
      </c>
      <c r="H337" s="2" t="s">
        <v>92</v>
      </c>
      <c r="I337" s="2">
        <f>I335*J337</f>
        <v>8.6720000000000005E-2</v>
      </c>
      <c r="J337" s="2">
        <v>0.16</v>
      </c>
      <c r="K337" s="2"/>
      <c r="L337" s="2"/>
      <c r="M337" s="2"/>
      <c r="N337" s="2"/>
      <c r="O337" s="2">
        <f t="shared" si="306"/>
        <v>43.05</v>
      </c>
      <c r="P337" s="2">
        <f t="shared" si="307"/>
        <v>43.05</v>
      </c>
      <c r="Q337" s="2">
        <f t="shared" si="308"/>
        <v>0</v>
      </c>
      <c r="R337" s="2">
        <f t="shared" si="309"/>
        <v>0</v>
      </c>
      <c r="S337" s="2">
        <f t="shared" si="310"/>
        <v>0</v>
      </c>
      <c r="T337" s="2">
        <f t="shared" si="311"/>
        <v>0</v>
      </c>
      <c r="U337" s="2">
        <f t="shared" si="312"/>
        <v>0</v>
      </c>
      <c r="V337" s="2">
        <f t="shared" si="313"/>
        <v>0</v>
      </c>
      <c r="W337" s="2">
        <f t="shared" si="314"/>
        <v>0</v>
      </c>
      <c r="X337" s="2">
        <f t="shared" si="315"/>
        <v>0</v>
      </c>
      <c r="Y337" s="2">
        <f t="shared" si="316"/>
        <v>0</v>
      </c>
      <c r="Z337" s="2"/>
      <c r="AA337" s="2">
        <v>27703374</v>
      </c>
      <c r="AB337" s="2">
        <f t="shared" si="317"/>
        <v>496.4</v>
      </c>
      <c r="AC337" s="2">
        <f t="shared" si="302"/>
        <v>496.4</v>
      </c>
      <c r="AD337" s="2">
        <f>ROUND((((ET337)-(EU337))+AE337),6)</f>
        <v>0</v>
      </c>
      <c r="AE337" s="2">
        <f t="shared" ref="AE337:AF340" si="342">ROUND((EU337),6)</f>
        <v>0</v>
      </c>
      <c r="AF337" s="2">
        <f t="shared" si="342"/>
        <v>0</v>
      </c>
      <c r="AG337" s="2">
        <f t="shared" si="320"/>
        <v>0</v>
      </c>
      <c r="AH337" s="2">
        <f t="shared" ref="AH337:AI340" si="343">(EW337)</f>
        <v>0</v>
      </c>
      <c r="AI337" s="2">
        <f t="shared" si="343"/>
        <v>0</v>
      </c>
      <c r="AJ337" s="2">
        <f t="shared" si="322"/>
        <v>0</v>
      </c>
      <c r="AK337" s="2">
        <v>496.4</v>
      </c>
      <c r="AL337" s="2">
        <v>496.4</v>
      </c>
      <c r="AM337" s="2">
        <v>0</v>
      </c>
      <c r="AN337" s="2">
        <v>0</v>
      </c>
      <c r="AO337" s="2">
        <v>0</v>
      </c>
      <c r="AP337" s="2">
        <v>0</v>
      </c>
      <c r="AQ337" s="2">
        <v>0</v>
      </c>
      <c r="AR337" s="2">
        <v>0</v>
      </c>
      <c r="AS337" s="2">
        <v>0</v>
      </c>
      <c r="AT337" s="2">
        <v>111</v>
      </c>
      <c r="AU337" s="2">
        <v>64</v>
      </c>
      <c r="AV337" s="2">
        <v>1</v>
      </c>
      <c r="AW337" s="2">
        <v>1</v>
      </c>
      <c r="AX337" s="2"/>
      <c r="AY337" s="2"/>
      <c r="AZ337" s="2">
        <v>1</v>
      </c>
      <c r="BA337" s="2">
        <v>1</v>
      </c>
      <c r="BB337" s="2">
        <v>1</v>
      </c>
      <c r="BC337" s="2">
        <v>1</v>
      </c>
      <c r="BD337" s="2" t="s">
        <v>6</v>
      </c>
      <c r="BE337" s="2" t="s">
        <v>6</v>
      </c>
      <c r="BF337" s="2" t="s">
        <v>6</v>
      </c>
      <c r="BG337" s="2" t="s">
        <v>6</v>
      </c>
      <c r="BH337" s="2">
        <v>3</v>
      </c>
      <c r="BI337" s="2">
        <v>1</v>
      </c>
      <c r="BJ337" s="2" t="s">
        <v>197</v>
      </c>
      <c r="BK337" s="2"/>
      <c r="BL337" s="2"/>
      <c r="BM337" s="2">
        <v>11001</v>
      </c>
      <c r="BN337" s="2">
        <v>0</v>
      </c>
      <c r="BO337" s="2" t="s">
        <v>6</v>
      </c>
      <c r="BP337" s="2">
        <v>0</v>
      </c>
      <c r="BQ337" s="2">
        <v>2</v>
      </c>
      <c r="BR337" s="2">
        <v>0</v>
      </c>
      <c r="BS337" s="2">
        <v>1</v>
      </c>
      <c r="BT337" s="2">
        <v>1</v>
      </c>
      <c r="BU337" s="2">
        <v>1</v>
      </c>
      <c r="BV337" s="2">
        <v>1</v>
      </c>
      <c r="BW337" s="2">
        <v>1</v>
      </c>
      <c r="BX337" s="2">
        <v>1</v>
      </c>
      <c r="BY337" s="2" t="s">
        <v>6</v>
      </c>
      <c r="BZ337" s="2">
        <v>123</v>
      </c>
      <c r="CA337" s="2">
        <v>75</v>
      </c>
      <c r="CB337" s="2"/>
      <c r="CC337" s="2"/>
      <c r="CD337" s="2"/>
      <c r="CE337" s="2"/>
      <c r="CF337" s="2">
        <v>0</v>
      </c>
      <c r="CG337" s="2">
        <v>0</v>
      </c>
      <c r="CH337" s="2"/>
      <c r="CI337" s="2"/>
      <c r="CJ337" s="2"/>
      <c r="CK337" s="2"/>
      <c r="CL337" s="2"/>
      <c r="CM337" s="2">
        <v>0</v>
      </c>
      <c r="CN337" s="2" t="s">
        <v>6</v>
      </c>
      <c r="CO337" s="2">
        <v>0</v>
      </c>
      <c r="CP337" s="2">
        <f t="shared" si="323"/>
        <v>43.05</v>
      </c>
      <c r="CQ337" s="2">
        <f t="shared" si="324"/>
        <v>496.4</v>
      </c>
      <c r="CR337" s="2">
        <f t="shared" si="325"/>
        <v>0</v>
      </c>
      <c r="CS337" s="2">
        <f t="shared" si="326"/>
        <v>0</v>
      </c>
      <c r="CT337" s="2">
        <f t="shared" si="327"/>
        <v>0</v>
      </c>
      <c r="CU337" s="2">
        <f t="shared" si="328"/>
        <v>0</v>
      </c>
      <c r="CV337" s="2">
        <f t="shared" si="329"/>
        <v>0</v>
      </c>
      <c r="CW337" s="2">
        <f t="shared" si="330"/>
        <v>0</v>
      </c>
      <c r="CX337" s="2">
        <f t="shared" si="331"/>
        <v>0</v>
      </c>
      <c r="CY337" s="2">
        <f t="shared" si="332"/>
        <v>0</v>
      </c>
      <c r="CZ337" s="2">
        <f t="shared" si="333"/>
        <v>0</v>
      </c>
      <c r="DA337" s="2"/>
      <c r="DB337" s="2"/>
      <c r="DC337" s="2" t="s">
        <v>6</v>
      </c>
      <c r="DD337" s="2" t="s">
        <v>6</v>
      </c>
      <c r="DE337" s="2" t="s">
        <v>6</v>
      </c>
      <c r="DF337" s="2" t="s">
        <v>6</v>
      </c>
      <c r="DG337" s="2" t="s">
        <v>6</v>
      </c>
      <c r="DH337" s="2" t="s">
        <v>6</v>
      </c>
      <c r="DI337" s="2" t="s">
        <v>6</v>
      </c>
      <c r="DJ337" s="2" t="s">
        <v>6</v>
      </c>
      <c r="DK337" s="2" t="s">
        <v>6</v>
      </c>
      <c r="DL337" s="2" t="s">
        <v>6</v>
      </c>
      <c r="DM337" s="2" t="s">
        <v>6</v>
      </c>
      <c r="DN337" s="2">
        <v>0</v>
      </c>
      <c r="DO337" s="2">
        <v>0</v>
      </c>
      <c r="DP337" s="2">
        <v>1</v>
      </c>
      <c r="DQ337" s="2">
        <v>1</v>
      </c>
      <c r="DR337" s="2"/>
      <c r="DS337" s="2"/>
      <c r="DT337" s="2"/>
      <c r="DU337" s="2">
        <v>1007</v>
      </c>
      <c r="DV337" s="2" t="s">
        <v>92</v>
      </c>
      <c r="DW337" s="2" t="s">
        <v>92</v>
      </c>
      <c r="DX337" s="2">
        <v>1</v>
      </c>
      <c r="DY337" s="2"/>
      <c r="DZ337" s="2"/>
      <c r="EA337" s="2"/>
      <c r="EB337" s="2"/>
      <c r="EC337" s="2"/>
      <c r="ED337" s="2"/>
      <c r="EE337" s="2">
        <v>27029024</v>
      </c>
      <c r="EF337" s="2">
        <v>2</v>
      </c>
      <c r="EG337" s="2" t="s">
        <v>16</v>
      </c>
      <c r="EH337" s="2">
        <v>0</v>
      </c>
      <c r="EI337" s="2" t="s">
        <v>6</v>
      </c>
      <c r="EJ337" s="2">
        <v>1</v>
      </c>
      <c r="EK337" s="2">
        <v>11001</v>
      </c>
      <c r="EL337" s="2" t="s">
        <v>24</v>
      </c>
      <c r="EM337" s="2" t="s">
        <v>177</v>
      </c>
      <c r="EN337" s="2"/>
      <c r="EO337" s="2" t="s">
        <v>6</v>
      </c>
      <c r="EP337" s="2"/>
      <c r="EQ337" s="2">
        <v>0</v>
      </c>
      <c r="ER337" s="2">
        <v>496.4</v>
      </c>
      <c r="ES337" s="2">
        <v>496.4</v>
      </c>
      <c r="ET337" s="2">
        <v>0</v>
      </c>
      <c r="EU337" s="2">
        <v>0</v>
      </c>
      <c r="EV337" s="2">
        <v>0</v>
      </c>
      <c r="EW337" s="2">
        <v>0</v>
      </c>
      <c r="EX337" s="2">
        <v>0</v>
      </c>
      <c r="EY337" s="2"/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>
        <v>0</v>
      </c>
      <c r="FR337" s="2">
        <f t="shared" si="334"/>
        <v>0</v>
      </c>
      <c r="FS337" s="2">
        <v>0</v>
      </c>
      <c r="FT337" s="2" t="s">
        <v>49</v>
      </c>
      <c r="FU337" s="2" t="s">
        <v>50</v>
      </c>
      <c r="FV337" s="2"/>
      <c r="FW337" s="2"/>
      <c r="FX337" s="2">
        <v>110.7</v>
      </c>
      <c r="FY337" s="2">
        <v>63.75</v>
      </c>
      <c r="FZ337" s="2"/>
      <c r="GA337" s="2" t="s">
        <v>6</v>
      </c>
      <c r="GB337" s="2"/>
      <c r="GC337" s="2"/>
      <c r="GD337" s="2">
        <v>0</v>
      </c>
      <c r="GE337" s="2"/>
      <c r="GF337" s="2">
        <v>-1848264733</v>
      </c>
      <c r="GG337" s="2">
        <v>2</v>
      </c>
      <c r="GH337" s="2">
        <v>1</v>
      </c>
      <c r="GI337" s="2">
        <v>-2</v>
      </c>
      <c r="GJ337" s="2">
        <v>0</v>
      </c>
      <c r="GK337" s="2">
        <f>ROUND(R337*(R12)/100,2)</f>
        <v>0</v>
      </c>
      <c r="GL337" s="2">
        <f t="shared" si="335"/>
        <v>0</v>
      </c>
      <c r="GM337" s="2">
        <f t="shared" si="336"/>
        <v>43.05</v>
      </c>
      <c r="GN337" s="2">
        <f t="shared" si="337"/>
        <v>43.05</v>
      </c>
      <c r="GO337" s="2">
        <f t="shared" si="338"/>
        <v>0</v>
      </c>
      <c r="GP337" s="2">
        <f t="shared" si="339"/>
        <v>0</v>
      </c>
      <c r="GQ337" s="2"/>
      <c r="GR337" s="2">
        <v>0</v>
      </c>
      <c r="GS337" s="2">
        <v>3</v>
      </c>
      <c r="GT337" s="2">
        <v>0</v>
      </c>
      <c r="GU337" s="2" t="s">
        <v>6</v>
      </c>
      <c r="GV337" s="2">
        <f t="shared" si="340"/>
        <v>0</v>
      </c>
      <c r="GW337" s="2">
        <v>1</v>
      </c>
      <c r="GX337" s="2">
        <f t="shared" si="341"/>
        <v>0</v>
      </c>
      <c r="GY337" s="2"/>
      <c r="GZ337" s="2"/>
      <c r="HA337" s="2">
        <v>0</v>
      </c>
      <c r="HB337" s="2">
        <v>0</v>
      </c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  <c r="HQ337" s="2"/>
      <c r="HR337" s="2"/>
      <c r="HS337" s="2"/>
      <c r="HT337" s="2"/>
      <c r="HU337" s="2"/>
      <c r="HV337" s="2"/>
      <c r="HW337" s="2"/>
      <c r="HX337" s="2"/>
      <c r="HY337" s="2"/>
      <c r="HZ337" s="2"/>
      <c r="IA337" s="2"/>
      <c r="IB337" s="2"/>
      <c r="IC337" s="2"/>
      <c r="ID337" s="2"/>
      <c r="IE337" s="2"/>
      <c r="IF337" s="2"/>
      <c r="IG337" s="2"/>
      <c r="IH337" s="2"/>
      <c r="II337" s="2"/>
      <c r="IJ337" s="2"/>
      <c r="IK337" s="2">
        <v>0</v>
      </c>
      <c r="IL337" s="2"/>
      <c r="IM337" s="2"/>
      <c r="IN337" s="2"/>
      <c r="IO337" s="2"/>
      <c r="IP337" s="2"/>
      <c r="IQ337" s="2"/>
      <c r="IR337" s="2"/>
      <c r="IS337" s="2"/>
      <c r="IT337" s="2"/>
      <c r="IU337" s="2"/>
    </row>
    <row r="338" spans="1:255" x14ac:dyDescent="0.2">
      <c r="A338">
        <v>18</v>
      </c>
      <c r="B338">
        <v>1</v>
      </c>
      <c r="C338">
        <v>655</v>
      </c>
      <c r="E338" t="s">
        <v>392</v>
      </c>
      <c r="F338" t="s">
        <v>195</v>
      </c>
      <c r="G338" t="s">
        <v>196</v>
      </c>
      <c r="H338" t="s">
        <v>92</v>
      </c>
      <c r="I338">
        <f>I336*J338</f>
        <v>8.6720000000000005E-2</v>
      </c>
      <c r="J338">
        <v>0.16</v>
      </c>
      <c r="O338">
        <f t="shared" si="306"/>
        <v>43.05</v>
      </c>
      <c r="P338">
        <f t="shared" si="307"/>
        <v>43.05</v>
      </c>
      <c r="Q338">
        <f t="shared" si="308"/>
        <v>0</v>
      </c>
      <c r="R338">
        <f t="shared" si="309"/>
        <v>0</v>
      </c>
      <c r="S338">
        <f t="shared" si="310"/>
        <v>0</v>
      </c>
      <c r="T338">
        <f t="shared" si="311"/>
        <v>0</v>
      </c>
      <c r="U338">
        <f t="shared" si="312"/>
        <v>0</v>
      </c>
      <c r="V338">
        <f t="shared" si="313"/>
        <v>0</v>
      </c>
      <c r="W338">
        <f t="shared" si="314"/>
        <v>0</v>
      </c>
      <c r="X338">
        <f t="shared" si="315"/>
        <v>0</v>
      </c>
      <c r="Y338">
        <f t="shared" si="316"/>
        <v>0</v>
      </c>
      <c r="AA338">
        <v>27703388</v>
      </c>
      <c r="AB338">
        <f t="shared" si="317"/>
        <v>496.4</v>
      </c>
      <c r="AC338">
        <f t="shared" si="302"/>
        <v>496.4</v>
      </c>
      <c r="AD338">
        <f>ROUND((((ET338)-(EU338))+AE338),6)</f>
        <v>0</v>
      </c>
      <c r="AE338">
        <f t="shared" si="342"/>
        <v>0</v>
      </c>
      <c r="AF338">
        <f t="shared" si="342"/>
        <v>0</v>
      </c>
      <c r="AG338">
        <f t="shared" si="320"/>
        <v>0</v>
      </c>
      <c r="AH338">
        <f t="shared" si="343"/>
        <v>0</v>
      </c>
      <c r="AI338">
        <f t="shared" si="343"/>
        <v>0</v>
      </c>
      <c r="AJ338">
        <f t="shared" si="322"/>
        <v>0</v>
      </c>
      <c r="AK338">
        <v>496.4</v>
      </c>
      <c r="AL338">
        <v>496.4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111</v>
      </c>
      <c r="AU338">
        <v>64</v>
      </c>
      <c r="AV338">
        <v>1</v>
      </c>
      <c r="AW338">
        <v>1</v>
      </c>
      <c r="AZ338">
        <v>1</v>
      </c>
      <c r="BA338">
        <v>1</v>
      </c>
      <c r="BB338">
        <v>1</v>
      </c>
      <c r="BC338">
        <v>1</v>
      </c>
      <c r="BD338" t="s">
        <v>6</v>
      </c>
      <c r="BE338" t="s">
        <v>6</v>
      </c>
      <c r="BF338" t="s">
        <v>6</v>
      </c>
      <c r="BG338" t="s">
        <v>6</v>
      </c>
      <c r="BH338">
        <v>3</v>
      </c>
      <c r="BI338">
        <v>1</v>
      </c>
      <c r="BJ338" t="s">
        <v>197</v>
      </c>
      <c r="BM338">
        <v>11001</v>
      </c>
      <c r="BN338">
        <v>0</v>
      </c>
      <c r="BO338" t="s">
        <v>6</v>
      </c>
      <c r="BP338">
        <v>0</v>
      </c>
      <c r="BQ338">
        <v>2</v>
      </c>
      <c r="BR338">
        <v>0</v>
      </c>
      <c r="BS338">
        <v>1</v>
      </c>
      <c r="BT338">
        <v>1</v>
      </c>
      <c r="BU338">
        <v>1</v>
      </c>
      <c r="BV338">
        <v>1</v>
      </c>
      <c r="BW338">
        <v>1</v>
      </c>
      <c r="BX338">
        <v>1</v>
      </c>
      <c r="BY338" t="s">
        <v>6</v>
      </c>
      <c r="BZ338">
        <v>123</v>
      </c>
      <c r="CA338">
        <v>75</v>
      </c>
      <c r="CF338">
        <v>0</v>
      </c>
      <c r="CG338">
        <v>0</v>
      </c>
      <c r="CM338">
        <v>0</v>
      </c>
      <c r="CN338" t="s">
        <v>6</v>
      </c>
      <c r="CO338">
        <v>0</v>
      </c>
      <c r="CP338">
        <f t="shared" si="323"/>
        <v>43.05</v>
      </c>
      <c r="CQ338">
        <f t="shared" si="324"/>
        <v>496.4</v>
      </c>
      <c r="CR338">
        <f t="shared" si="325"/>
        <v>0</v>
      </c>
      <c r="CS338">
        <f t="shared" si="326"/>
        <v>0</v>
      </c>
      <c r="CT338">
        <f t="shared" si="327"/>
        <v>0</v>
      </c>
      <c r="CU338">
        <f t="shared" si="328"/>
        <v>0</v>
      </c>
      <c r="CV338">
        <f t="shared" si="329"/>
        <v>0</v>
      </c>
      <c r="CW338">
        <f t="shared" si="330"/>
        <v>0</v>
      </c>
      <c r="CX338">
        <f t="shared" si="331"/>
        <v>0</v>
      </c>
      <c r="CY338">
        <f t="shared" si="332"/>
        <v>0</v>
      </c>
      <c r="CZ338">
        <f t="shared" si="333"/>
        <v>0</v>
      </c>
      <c r="DC338" t="s">
        <v>6</v>
      </c>
      <c r="DD338" t="s">
        <v>6</v>
      </c>
      <c r="DE338" t="s">
        <v>6</v>
      </c>
      <c r="DF338" t="s">
        <v>6</v>
      </c>
      <c r="DG338" t="s">
        <v>6</v>
      </c>
      <c r="DH338" t="s">
        <v>6</v>
      </c>
      <c r="DI338" t="s">
        <v>6</v>
      </c>
      <c r="DJ338" t="s">
        <v>6</v>
      </c>
      <c r="DK338" t="s">
        <v>6</v>
      </c>
      <c r="DL338" t="s">
        <v>6</v>
      </c>
      <c r="DM338" t="s">
        <v>6</v>
      </c>
      <c r="DN338">
        <v>0</v>
      </c>
      <c r="DO338">
        <v>0</v>
      </c>
      <c r="DP338">
        <v>1</v>
      </c>
      <c r="DQ338">
        <v>1</v>
      </c>
      <c r="DU338">
        <v>1007</v>
      </c>
      <c r="DV338" t="s">
        <v>92</v>
      </c>
      <c r="DW338" t="s">
        <v>92</v>
      </c>
      <c r="DX338">
        <v>1</v>
      </c>
      <c r="EE338">
        <v>27029024</v>
      </c>
      <c r="EF338">
        <v>2</v>
      </c>
      <c r="EG338" t="s">
        <v>16</v>
      </c>
      <c r="EH338">
        <v>0</v>
      </c>
      <c r="EI338" t="s">
        <v>6</v>
      </c>
      <c r="EJ338">
        <v>1</v>
      </c>
      <c r="EK338">
        <v>11001</v>
      </c>
      <c r="EL338" t="s">
        <v>24</v>
      </c>
      <c r="EM338" t="s">
        <v>177</v>
      </c>
      <c r="EO338" t="s">
        <v>6</v>
      </c>
      <c r="EQ338">
        <v>0</v>
      </c>
      <c r="ER338">
        <v>496.4</v>
      </c>
      <c r="ES338">
        <v>496.4</v>
      </c>
      <c r="ET338">
        <v>0</v>
      </c>
      <c r="EU338">
        <v>0</v>
      </c>
      <c r="EV338">
        <v>0</v>
      </c>
      <c r="EW338">
        <v>0</v>
      </c>
      <c r="EX338">
        <v>0</v>
      </c>
      <c r="FQ338">
        <v>0</v>
      </c>
      <c r="FR338">
        <f t="shared" si="334"/>
        <v>0</v>
      </c>
      <c r="FS338">
        <v>0</v>
      </c>
      <c r="FT338" t="s">
        <v>49</v>
      </c>
      <c r="FU338" t="s">
        <v>50</v>
      </c>
      <c r="FX338">
        <v>110.7</v>
      </c>
      <c r="FY338">
        <v>63.75</v>
      </c>
      <c r="GA338" t="s">
        <v>6</v>
      </c>
      <c r="GD338">
        <v>0</v>
      </c>
      <c r="GF338">
        <v>-1848264733</v>
      </c>
      <c r="GG338">
        <v>1</v>
      </c>
      <c r="GH338">
        <v>1</v>
      </c>
      <c r="GI338">
        <v>-2</v>
      </c>
      <c r="GJ338">
        <v>0</v>
      </c>
      <c r="GK338">
        <f>ROUND(R338*(S12)/100,2)</f>
        <v>0</v>
      </c>
      <c r="GL338">
        <f t="shared" si="335"/>
        <v>0</v>
      </c>
      <c r="GM338">
        <f t="shared" si="336"/>
        <v>43.05</v>
      </c>
      <c r="GN338">
        <f t="shared" si="337"/>
        <v>43.05</v>
      </c>
      <c r="GO338">
        <f t="shared" si="338"/>
        <v>0</v>
      </c>
      <c r="GP338">
        <f t="shared" si="339"/>
        <v>0</v>
      </c>
      <c r="GR338">
        <v>0</v>
      </c>
      <c r="GS338">
        <v>3</v>
      </c>
      <c r="GT338">
        <v>0</v>
      </c>
      <c r="GU338" t="s">
        <v>6</v>
      </c>
      <c r="GV338">
        <f t="shared" si="340"/>
        <v>0</v>
      </c>
      <c r="GW338">
        <v>1</v>
      </c>
      <c r="GX338">
        <f t="shared" si="341"/>
        <v>0</v>
      </c>
      <c r="HA338">
        <v>0</v>
      </c>
      <c r="HB338">
        <v>0</v>
      </c>
      <c r="IK338">
        <v>0</v>
      </c>
    </row>
    <row r="339" spans="1:255" x14ac:dyDescent="0.2">
      <c r="A339" s="2">
        <v>18</v>
      </c>
      <c r="B339" s="2">
        <v>1</v>
      </c>
      <c r="C339" s="2">
        <v>650</v>
      </c>
      <c r="D339" s="2"/>
      <c r="E339" s="2" t="s">
        <v>393</v>
      </c>
      <c r="F339" s="2" t="s">
        <v>187</v>
      </c>
      <c r="G339" s="2" t="s">
        <v>199</v>
      </c>
      <c r="H339" s="2" t="s">
        <v>54</v>
      </c>
      <c r="I339" s="2">
        <f>I335*J339</f>
        <v>3.7940000000000005</v>
      </c>
      <c r="J339" s="2">
        <v>7</v>
      </c>
      <c r="K339" s="2"/>
      <c r="L339" s="2"/>
      <c r="M339" s="2"/>
      <c r="N339" s="2"/>
      <c r="O339" s="2">
        <f t="shared" si="306"/>
        <v>219.26</v>
      </c>
      <c r="P339" s="2">
        <f t="shared" si="307"/>
        <v>219.26</v>
      </c>
      <c r="Q339" s="2">
        <f t="shared" si="308"/>
        <v>0</v>
      </c>
      <c r="R339" s="2">
        <f t="shared" si="309"/>
        <v>0</v>
      </c>
      <c r="S339" s="2">
        <f t="shared" si="310"/>
        <v>0</v>
      </c>
      <c r="T339" s="2">
        <f t="shared" si="311"/>
        <v>0</v>
      </c>
      <c r="U339" s="2">
        <f t="shared" si="312"/>
        <v>0</v>
      </c>
      <c r="V339" s="2">
        <f t="shared" si="313"/>
        <v>0</v>
      </c>
      <c r="W339" s="2">
        <f t="shared" si="314"/>
        <v>0</v>
      </c>
      <c r="X339" s="2">
        <f t="shared" si="315"/>
        <v>0</v>
      </c>
      <c r="Y339" s="2">
        <f t="shared" si="316"/>
        <v>0</v>
      </c>
      <c r="Z339" s="2"/>
      <c r="AA339" s="2">
        <v>27703374</v>
      </c>
      <c r="AB339" s="2">
        <f t="shared" si="317"/>
        <v>57.79</v>
      </c>
      <c r="AC339" s="2">
        <f t="shared" si="302"/>
        <v>57.79</v>
      </c>
      <c r="AD339" s="2">
        <f>ROUND((((ET339)-(EU339))+AE339),6)</f>
        <v>0</v>
      </c>
      <c r="AE339" s="2">
        <f t="shared" si="342"/>
        <v>0</v>
      </c>
      <c r="AF339" s="2">
        <f t="shared" si="342"/>
        <v>0</v>
      </c>
      <c r="AG339" s="2">
        <f t="shared" si="320"/>
        <v>0</v>
      </c>
      <c r="AH339" s="2">
        <f t="shared" si="343"/>
        <v>0</v>
      </c>
      <c r="AI339" s="2">
        <f t="shared" si="343"/>
        <v>0</v>
      </c>
      <c r="AJ339" s="2">
        <f t="shared" si="322"/>
        <v>0</v>
      </c>
      <c r="AK339" s="2">
        <v>57.79</v>
      </c>
      <c r="AL339" s="2">
        <v>57.79</v>
      </c>
      <c r="AM339" s="2">
        <v>0</v>
      </c>
      <c r="AN339" s="2">
        <v>0</v>
      </c>
      <c r="AO339" s="2">
        <v>0</v>
      </c>
      <c r="AP339" s="2">
        <v>0</v>
      </c>
      <c r="AQ339" s="2">
        <v>0</v>
      </c>
      <c r="AR339" s="2">
        <v>0</v>
      </c>
      <c r="AS339" s="2">
        <v>0</v>
      </c>
      <c r="AT339" s="2">
        <v>111</v>
      </c>
      <c r="AU339" s="2">
        <v>64</v>
      </c>
      <c r="AV339" s="2">
        <v>1</v>
      </c>
      <c r="AW339" s="2">
        <v>1</v>
      </c>
      <c r="AX339" s="2"/>
      <c r="AY339" s="2"/>
      <c r="AZ339" s="2">
        <v>1</v>
      </c>
      <c r="BA339" s="2">
        <v>1</v>
      </c>
      <c r="BB339" s="2">
        <v>1</v>
      </c>
      <c r="BC339" s="2">
        <v>1</v>
      </c>
      <c r="BD339" s="2" t="s">
        <v>6</v>
      </c>
      <c r="BE339" s="2" t="s">
        <v>6</v>
      </c>
      <c r="BF339" s="2" t="s">
        <v>6</v>
      </c>
      <c r="BG339" s="2" t="s">
        <v>6</v>
      </c>
      <c r="BH339" s="2">
        <v>3</v>
      </c>
      <c r="BI339" s="2">
        <v>1</v>
      </c>
      <c r="BJ339" s="2" t="s">
        <v>189</v>
      </c>
      <c r="BK339" s="2"/>
      <c r="BL339" s="2"/>
      <c r="BM339" s="2">
        <v>11001</v>
      </c>
      <c r="BN339" s="2">
        <v>0</v>
      </c>
      <c r="BO339" s="2" t="s">
        <v>6</v>
      </c>
      <c r="BP339" s="2">
        <v>0</v>
      </c>
      <c r="BQ339" s="2">
        <v>2</v>
      </c>
      <c r="BR339" s="2">
        <v>0</v>
      </c>
      <c r="BS339" s="2">
        <v>1</v>
      </c>
      <c r="BT339" s="2">
        <v>1</v>
      </c>
      <c r="BU339" s="2">
        <v>1</v>
      </c>
      <c r="BV339" s="2">
        <v>1</v>
      </c>
      <c r="BW339" s="2">
        <v>1</v>
      </c>
      <c r="BX339" s="2">
        <v>1</v>
      </c>
      <c r="BY339" s="2" t="s">
        <v>6</v>
      </c>
      <c r="BZ339" s="2">
        <v>123</v>
      </c>
      <c r="CA339" s="2">
        <v>75</v>
      </c>
      <c r="CB339" s="2"/>
      <c r="CC339" s="2"/>
      <c r="CD339" s="2"/>
      <c r="CE339" s="2"/>
      <c r="CF339" s="2">
        <v>0</v>
      </c>
      <c r="CG339" s="2">
        <v>0</v>
      </c>
      <c r="CH339" s="2"/>
      <c r="CI339" s="2"/>
      <c r="CJ339" s="2"/>
      <c r="CK339" s="2"/>
      <c r="CL339" s="2"/>
      <c r="CM339" s="2">
        <v>0</v>
      </c>
      <c r="CN339" s="2" t="s">
        <v>6</v>
      </c>
      <c r="CO339" s="2">
        <v>0</v>
      </c>
      <c r="CP339" s="2">
        <f t="shared" si="323"/>
        <v>219.26</v>
      </c>
      <c r="CQ339" s="2">
        <f t="shared" si="324"/>
        <v>57.79</v>
      </c>
      <c r="CR339" s="2">
        <f t="shared" si="325"/>
        <v>0</v>
      </c>
      <c r="CS339" s="2">
        <f t="shared" si="326"/>
        <v>0</v>
      </c>
      <c r="CT339" s="2">
        <f t="shared" si="327"/>
        <v>0</v>
      </c>
      <c r="CU339" s="2">
        <f t="shared" si="328"/>
        <v>0</v>
      </c>
      <c r="CV339" s="2">
        <f t="shared" si="329"/>
        <v>0</v>
      </c>
      <c r="CW339" s="2">
        <f t="shared" si="330"/>
        <v>0</v>
      </c>
      <c r="CX339" s="2">
        <f t="shared" si="331"/>
        <v>0</v>
      </c>
      <c r="CY339" s="2">
        <f t="shared" si="332"/>
        <v>0</v>
      </c>
      <c r="CZ339" s="2">
        <f t="shared" si="333"/>
        <v>0</v>
      </c>
      <c r="DA339" s="2"/>
      <c r="DB339" s="2"/>
      <c r="DC339" s="2" t="s">
        <v>6</v>
      </c>
      <c r="DD339" s="2" t="s">
        <v>6</v>
      </c>
      <c r="DE339" s="2" t="s">
        <v>6</v>
      </c>
      <c r="DF339" s="2" t="s">
        <v>6</v>
      </c>
      <c r="DG339" s="2" t="s">
        <v>6</v>
      </c>
      <c r="DH339" s="2" t="s">
        <v>6</v>
      </c>
      <c r="DI339" s="2" t="s">
        <v>6</v>
      </c>
      <c r="DJ339" s="2" t="s">
        <v>6</v>
      </c>
      <c r="DK339" s="2" t="s">
        <v>6</v>
      </c>
      <c r="DL339" s="2" t="s">
        <v>6</v>
      </c>
      <c r="DM339" s="2" t="s">
        <v>6</v>
      </c>
      <c r="DN339" s="2">
        <v>0</v>
      </c>
      <c r="DO339" s="2">
        <v>0</v>
      </c>
      <c r="DP339" s="2">
        <v>1</v>
      </c>
      <c r="DQ339" s="2">
        <v>1</v>
      </c>
      <c r="DR339" s="2"/>
      <c r="DS339" s="2"/>
      <c r="DT339" s="2"/>
      <c r="DU339" s="2">
        <v>1005</v>
      </c>
      <c r="DV339" s="2" t="s">
        <v>54</v>
      </c>
      <c r="DW339" s="2" t="s">
        <v>54</v>
      </c>
      <c r="DX339" s="2">
        <v>1</v>
      </c>
      <c r="DY339" s="2"/>
      <c r="DZ339" s="2"/>
      <c r="EA339" s="2"/>
      <c r="EB339" s="2"/>
      <c r="EC339" s="2"/>
      <c r="ED339" s="2"/>
      <c r="EE339" s="2">
        <v>27029024</v>
      </c>
      <c r="EF339" s="2">
        <v>2</v>
      </c>
      <c r="EG339" s="2" t="s">
        <v>16</v>
      </c>
      <c r="EH339" s="2">
        <v>0</v>
      </c>
      <c r="EI339" s="2" t="s">
        <v>6</v>
      </c>
      <c r="EJ339" s="2">
        <v>1</v>
      </c>
      <c r="EK339" s="2">
        <v>11001</v>
      </c>
      <c r="EL339" s="2" t="s">
        <v>24</v>
      </c>
      <c r="EM339" s="2" t="s">
        <v>177</v>
      </c>
      <c r="EN339" s="2"/>
      <c r="EO339" s="2" t="s">
        <v>6</v>
      </c>
      <c r="EP339" s="2"/>
      <c r="EQ339" s="2">
        <v>0</v>
      </c>
      <c r="ER339" s="2">
        <v>57.79</v>
      </c>
      <c r="ES339" s="2">
        <v>57.79</v>
      </c>
      <c r="ET339" s="2">
        <v>0</v>
      </c>
      <c r="EU339" s="2">
        <v>0</v>
      </c>
      <c r="EV339" s="2">
        <v>0</v>
      </c>
      <c r="EW339" s="2">
        <v>0</v>
      </c>
      <c r="EX339" s="2">
        <v>0</v>
      </c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>
        <v>0</v>
      </c>
      <c r="FR339" s="2">
        <f t="shared" si="334"/>
        <v>0</v>
      </c>
      <c r="FS339" s="2">
        <v>0</v>
      </c>
      <c r="FT339" s="2" t="s">
        <v>49</v>
      </c>
      <c r="FU339" s="2" t="s">
        <v>50</v>
      </c>
      <c r="FV339" s="2"/>
      <c r="FW339" s="2"/>
      <c r="FX339" s="2">
        <v>110.7</v>
      </c>
      <c r="FY339" s="2">
        <v>63.75</v>
      </c>
      <c r="FZ339" s="2"/>
      <c r="GA339" s="2" t="s">
        <v>6</v>
      </c>
      <c r="GB339" s="2"/>
      <c r="GC339" s="2"/>
      <c r="GD339" s="2">
        <v>0</v>
      </c>
      <c r="GE339" s="2"/>
      <c r="GF339" s="2">
        <v>-2066252447</v>
      </c>
      <c r="GG339" s="2">
        <v>2</v>
      </c>
      <c r="GH339" s="2">
        <v>1</v>
      </c>
      <c r="GI339" s="2">
        <v>-2</v>
      </c>
      <c r="GJ339" s="2">
        <v>0</v>
      </c>
      <c r="GK339" s="2">
        <f>ROUND(R339*(R12)/100,2)</f>
        <v>0</v>
      </c>
      <c r="GL339" s="2">
        <f t="shared" si="335"/>
        <v>0</v>
      </c>
      <c r="GM339" s="2">
        <f t="shared" si="336"/>
        <v>219.26</v>
      </c>
      <c r="GN339" s="2">
        <f t="shared" si="337"/>
        <v>219.26</v>
      </c>
      <c r="GO339" s="2">
        <f t="shared" si="338"/>
        <v>0</v>
      </c>
      <c r="GP339" s="2">
        <f t="shared" si="339"/>
        <v>0</v>
      </c>
      <c r="GQ339" s="2"/>
      <c r="GR339" s="2">
        <v>0</v>
      </c>
      <c r="GS339" s="2">
        <v>3</v>
      </c>
      <c r="GT339" s="2">
        <v>0</v>
      </c>
      <c r="GU339" s="2" t="s">
        <v>6</v>
      </c>
      <c r="GV339" s="2">
        <f t="shared" si="340"/>
        <v>0</v>
      </c>
      <c r="GW339" s="2">
        <v>1</v>
      </c>
      <c r="GX339" s="2">
        <f t="shared" si="341"/>
        <v>0</v>
      </c>
      <c r="GY339" s="2"/>
      <c r="GZ339" s="2"/>
      <c r="HA339" s="2">
        <v>0</v>
      </c>
      <c r="HB339" s="2">
        <v>0</v>
      </c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  <c r="HQ339" s="2"/>
      <c r="HR339" s="2"/>
      <c r="HS339" s="2"/>
      <c r="HT339" s="2"/>
      <c r="HU339" s="2"/>
      <c r="HV339" s="2"/>
      <c r="HW339" s="2"/>
      <c r="HX339" s="2"/>
      <c r="HY339" s="2"/>
      <c r="HZ339" s="2"/>
      <c r="IA339" s="2"/>
      <c r="IB339" s="2"/>
      <c r="IC339" s="2"/>
      <c r="ID339" s="2"/>
      <c r="IE339" s="2"/>
      <c r="IF339" s="2"/>
      <c r="IG339" s="2"/>
      <c r="IH339" s="2"/>
      <c r="II339" s="2"/>
      <c r="IJ339" s="2"/>
      <c r="IK339" s="2">
        <v>0</v>
      </c>
      <c r="IL339" s="2"/>
      <c r="IM339" s="2"/>
      <c r="IN339" s="2"/>
      <c r="IO339" s="2"/>
      <c r="IP339" s="2"/>
      <c r="IQ339" s="2"/>
      <c r="IR339" s="2"/>
      <c r="IS339" s="2"/>
      <c r="IT339" s="2"/>
      <c r="IU339" s="2"/>
    </row>
    <row r="340" spans="1:255" x14ac:dyDescent="0.2">
      <c r="A340">
        <v>18</v>
      </c>
      <c r="B340">
        <v>1</v>
      </c>
      <c r="C340">
        <v>656</v>
      </c>
      <c r="E340" t="s">
        <v>393</v>
      </c>
      <c r="F340" t="s">
        <v>187</v>
      </c>
      <c r="G340" t="s">
        <v>199</v>
      </c>
      <c r="H340" t="s">
        <v>54</v>
      </c>
      <c r="I340">
        <f>I336*J340</f>
        <v>3.7940000000000005</v>
      </c>
      <c r="J340">
        <v>7</v>
      </c>
      <c r="O340">
        <f t="shared" si="306"/>
        <v>219.26</v>
      </c>
      <c r="P340">
        <f t="shared" si="307"/>
        <v>219.26</v>
      </c>
      <c r="Q340">
        <f t="shared" si="308"/>
        <v>0</v>
      </c>
      <c r="R340">
        <f t="shared" si="309"/>
        <v>0</v>
      </c>
      <c r="S340">
        <f t="shared" si="310"/>
        <v>0</v>
      </c>
      <c r="T340">
        <f t="shared" si="311"/>
        <v>0</v>
      </c>
      <c r="U340">
        <f t="shared" si="312"/>
        <v>0</v>
      </c>
      <c r="V340">
        <f t="shared" si="313"/>
        <v>0</v>
      </c>
      <c r="W340">
        <f t="shared" si="314"/>
        <v>0</v>
      </c>
      <c r="X340">
        <f t="shared" si="315"/>
        <v>0</v>
      </c>
      <c r="Y340">
        <f t="shared" si="316"/>
        <v>0</v>
      </c>
      <c r="AA340">
        <v>27703388</v>
      </c>
      <c r="AB340">
        <f t="shared" si="317"/>
        <v>57.79</v>
      </c>
      <c r="AC340">
        <f t="shared" si="302"/>
        <v>57.79</v>
      </c>
      <c r="AD340">
        <f>ROUND((((ET340)-(EU340))+AE340),6)</f>
        <v>0</v>
      </c>
      <c r="AE340">
        <f t="shared" si="342"/>
        <v>0</v>
      </c>
      <c r="AF340">
        <f t="shared" si="342"/>
        <v>0</v>
      </c>
      <c r="AG340">
        <f t="shared" si="320"/>
        <v>0</v>
      </c>
      <c r="AH340">
        <f t="shared" si="343"/>
        <v>0</v>
      </c>
      <c r="AI340">
        <f t="shared" si="343"/>
        <v>0</v>
      </c>
      <c r="AJ340">
        <f t="shared" si="322"/>
        <v>0</v>
      </c>
      <c r="AK340">
        <v>57.79</v>
      </c>
      <c r="AL340">
        <v>57.79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111</v>
      </c>
      <c r="AU340">
        <v>64</v>
      </c>
      <c r="AV340">
        <v>1</v>
      </c>
      <c r="AW340">
        <v>1</v>
      </c>
      <c r="AZ340">
        <v>1</v>
      </c>
      <c r="BA340">
        <v>1</v>
      </c>
      <c r="BB340">
        <v>1</v>
      </c>
      <c r="BC340">
        <v>1</v>
      </c>
      <c r="BD340" t="s">
        <v>6</v>
      </c>
      <c r="BE340" t="s">
        <v>6</v>
      </c>
      <c r="BF340" t="s">
        <v>6</v>
      </c>
      <c r="BG340" t="s">
        <v>6</v>
      </c>
      <c r="BH340">
        <v>3</v>
      </c>
      <c r="BI340">
        <v>1</v>
      </c>
      <c r="BJ340" t="s">
        <v>189</v>
      </c>
      <c r="BM340">
        <v>11001</v>
      </c>
      <c r="BN340">
        <v>0</v>
      </c>
      <c r="BO340" t="s">
        <v>6</v>
      </c>
      <c r="BP340">
        <v>0</v>
      </c>
      <c r="BQ340">
        <v>2</v>
      </c>
      <c r="BR340">
        <v>0</v>
      </c>
      <c r="BS340">
        <v>1</v>
      </c>
      <c r="BT340">
        <v>1</v>
      </c>
      <c r="BU340">
        <v>1</v>
      </c>
      <c r="BV340">
        <v>1</v>
      </c>
      <c r="BW340">
        <v>1</v>
      </c>
      <c r="BX340">
        <v>1</v>
      </c>
      <c r="BY340" t="s">
        <v>6</v>
      </c>
      <c r="BZ340">
        <v>123</v>
      </c>
      <c r="CA340">
        <v>75</v>
      </c>
      <c r="CF340">
        <v>0</v>
      </c>
      <c r="CG340">
        <v>0</v>
      </c>
      <c r="CM340">
        <v>0</v>
      </c>
      <c r="CN340" t="s">
        <v>6</v>
      </c>
      <c r="CO340">
        <v>0</v>
      </c>
      <c r="CP340">
        <f t="shared" si="323"/>
        <v>219.26</v>
      </c>
      <c r="CQ340">
        <f t="shared" si="324"/>
        <v>57.79</v>
      </c>
      <c r="CR340">
        <f t="shared" si="325"/>
        <v>0</v>
      </c>
      <c r="CS340">
        <f t="shared" si="326"/>
        <v>0</v>
      </c>
      <c r="CT340">
        <f t="shared" si="327"/>
        <v>0</v>
      </c>
      <c r="CU340">
        <f t="shared" si="328"/>
        <v>0</v>
      </c>
      <c r="CV340">
        <f t="shared" si="329"/>
        <v>0</v>
      </c>
      <c r="CW340">
        <f t="shared" si="330"/>
        <v>0</v>
      </c>
      <c r="CX340">
        <f t="shared" si="331"/>
        <v>0</v>
      </c>
      <c r="CY340">
        <f t="shared" si="332"/>
        <v>0</v>
      </c>
      <c r="CZ340">
        <f t="shared" si="333"/>
        <v>0</v>
      </c>
      <c r="DC340" t="s">
        <v>6</v>
      </c>
      <c r="DD340" t="s">
        <v>6</v>
      </c>
      <c r="DE340" t="s">
        <v>6</v>
      </c>
      <c r="DF340" t="s">
        <v>6</v>
      </c>
      <c r="DG340" t="s">
        <v>6</v>
      </c>
      <c r="DH340" t="s">
        <v>6</v>
      </c>
      <c r="DI340" t="s">
        <v>6</v>
      </c>
      <c r="DJ340" t="s">
        <v>6</v>
      </c>
      <c r="DK340" t="s">
        <v>6</v>
      </c>
      <c r="DL340" t="s">
        <v>6</v>
      </c>
      <c r="DM340" t="s">
        <v>6</v>
      </c>
      <c r="DN340">
        <v>0</v>
      </c>
      <c r="DO340">
        <v>0</v>
      </c>
      <c r="DP340">
        <v>1</v>
      </c>
      <c r="DQ340">
        <v>1</v>
      </c>
      <c r="DU340">
        <v>1005</v>
      </c>
      <c r="DV340" t="s">
        <v>54</v>
      </c>
      <c r="DW340" t="s">
        <v>54</v>
      </c>
      <c r="DX340">
        <v>1</v>
      </c>
      <c r="EE340">
        <v>27029024</v>
      </c>
      <c r="EF340">
        <v>2</v>
      </c>
      <c r="EG340" t="s">
        <v>16</v>
      </c>
      <c r="EH340">
        <v>0</v>
      </c>
      <c r="EI340" t="s">
        <v>6</v>
      </c>
      <c r="EJ340">
        <v>1</v>
      </c>
      <c r="EK340">
        <v>11001</v>
      </c>
      <c r="EL340" t="s">
        <v>24</v>
      </c>
      <c r="EM340" t="s">
        <v>177</v>
      </c>
      <c r="EO340" t="s">
        <v>6</v>
      </c>
      <c r="EQ340">
        <v>0</v>
      </c>
      <c r="ER340">
        <v>57.79</v>
      </c>
      <c r="ES340">
        <v>57.79</v>
      </c>
      <c r="ET340">
        <v>0</v>
      </c>
      <c r="EU340">
        <v>0</v>
      </c>
      <c r="EV340">
        <v>0</v>
      </c>
      <c r="EW340">
        <v>0</v>
      </c>
      <c r="EX340">
        <v>0</v>
      </c>
      <c r="FQ340">
        <v>0</v>
      </c>
      <c r="FR340">
        <f t="shared" si="334"/>
        <v>0</v>
      </c>
      <c r="FS340">
        <v>0</v>
      </c>
      <c r="FT340" t="s">
        <v>49</v>
      </c>
      <c r="FU340" t="s">
        <v>50</v>
      </c>
      <c r="FX340">
        <v>110.7</v>
      </c>
      <c r="FY340">
        <v>63.75</v>
      </c>
      <c r="GA340" t="s">
        <v>6</v>
      </c>
      <c r="GD340">
        <v>0</v>
      </c>
      <c r="GF340">
        <v>-2066252447</v>
      </c>
      <c r="GG340">
        <v>1</v>
      </c>
      <c r="GH340">
        <v>1</v>
      </c>
      <c r="GI340">
        <v>-2</v>
      </c>
      <c r="GJ340">
        <v>0</v>
      </c>
      <c r="GK340">
        <f>ROUND(R340*(S12)/100,2)</f>
        <v>0</v>
      </c>
      <c r="GL340">
        <f t="shared" si="335"/>
        <v>0</v>
      </c>
      <c r="GM340">
        <f t="shared" si="336"/>
        <v>219.26</v>
      </c>
      <c r="GN340">
        <f t="shared" si="337"/>
        <v>219.26</v>
      </c>
      <c r="GO340">
        <f t="shared" si="338"/>
        <v>0</v>
      </c>
      <c r="GP340">
        <f t="shared" si="339"/>
        <v>0</v>
      </c>
      <c r="GR340">
        <v>0</v>
      </c>
      <c r="GS340">
        <v>3</v>
      </c>
      <c r="GT340">
        <v>0</v>
      </c>
      <c r="GU340" t="s">
        <v>6</v>
      </c>
      <c r="GV340">
        <f t="shared" si="340"/>
        <v>0</v>
      </c>
      <c r="GW340">
        <v>1</v>
      </c>
      <c r="GX340">
        <f t="shared" si="341"/>
        <v>0</v>
      </c>
      <c r="HA340">
        <v>0</v>
      </c>
      <c r="HB340">
        <v>0</v>
      </c>
      <c r="IK340">
        <v>0</v>
      </c>
    </row>
    <row r="341" spans="1:255" x14ac:dyDescent="0.2">
      <c r="A341" s="2">
        <v>17</v>
      </c>
      <c r="B341" s="2">
        <v>1</v>
      </c>
      <c r="C341" s="2">
        <f>ROW(SmtRes!A662)</f>
        <v>662</v>
      </c>
      <c r="D341" s="2">
        <f>ROW(EtalonRes!A678)</f>
        <v>678</v>
      </c>
      <c r="E341" s="2" t="s">
        <v>394</v>
      </c>
      <c r="F341" s="2" t="s">
        <v>201</v>
      </c>
      <c r="G341" s="2" t="s">
        <v>202</v>
      </c>
      <c r="H341" s="2" t="s">
        <v>20</v>
      </c>
      <c r="I341" s="2">
        <f>ROUND(6/100,9)</f>
        <v>0.06</v>
      </c>
      <c r="J341" s="2">
        <v>0</v>
      </c>
      <c r="K341" s="2"/>
      <c r="L341" s="2"/>
      <c r="M341" s="2"/>
      <c r="N341" s="2"/>
      <c r="O341" s="2">
        <f t="shared" si="306"/>
        <v>209.46</v>
      </c>
      <c r="P341" s="2">
        <f t="shared" si="307"/>
        <v>68.42</v>
      </c>
      <c r="Q341" s="2">
        <f t="shared" si="308"/>
        <v>1.44</v>
      </c>
      <c r="R341" s="2">
        <f t="shared" si="309"/>
        <v>0.62</v>
      </c>
      <c r="S341" s="2">
        <f t="shared" si="310"/>
        <v>139.6</v>
      </c>
      <c r="T341" s="2">
        <f t="shared" si="311"/>
        <v>0</v>
      </c>
      <c r="U341" s="2">
        <f t="shared" si="312"/>
        <v>15.756149999999998</v>
      </c>
      <c r="V341" s="2">
        <f t="shared" si="313"/>
        <v>4.6229999999999993E-2</v>
      </c>
      <c r="W341" s="2">
        <f t="shared" si="314"/>
        <v>0</v>
      </c>
      <c r="X341" s="2">
        <f t="shared" si="315"/>
        <v>110.77</v>
      </c>
      <c r="Y341" s="2">
        <f t="shared" si="316"/>
        <v>70.11</v>
      </c>
      <c r="Z341" s="2"/>
      <c r="AA341" s="2">
        <v>27703374</v>
      </c>
      <c r="AB341" s="2">
        <f t="shared" si="317"/>
        <v>3490.9879999999998</v>
      </c>
      <c r="AC341" s="2">
        <f t="shared" si="302"/>
        <v>1140.25</v>
      </c>
      <c r="AD341" s="2">
        <f>ROUND(((((ET341*1.15))-((EU341*1.15)))+AE341),6)</f>
        <v>24.081</v>
      </c>
      <c r="AE341" s="2">
        <f>ROUND(((EU341*1.15)),6)</f>
        <v>10.407500000000001</v>
      </c>
      <c r="AF341" s="2">
        <f>ROUND(((EV341*1.15)),6)</f>
        <v>2326.6570000000002</v>
      </c>
      <c r="AG341" s="2">
        <f t="shared" si="320"/>
        <v>0</v>
      </c>
      <c r="AH341" s="2">
        <f>((EW341*1.15))</f>
        <v>262.60249999999996</v>
      </c>
      <c r="AI341" s="2">
        <f>((EX341*1.15))</f>
        <v>0.77049999999999996</v>
      </c>
      <c r="AJ341" s="2">
        <f t="shared" si="322"/>
        <v>0</v>
      </c>
      <c r="AK341" s="2">
        <v>3184.37</v>
      </c>
      <c r="AL341" s="2">
        <v>1140.25</v>
      </c>
      <c r="AM341" s="2">
        <v>20.94</v>
      </c>
      <c r="AN341" s="2">
        <v>9.0500000000000007</v>
      </c>
      <c r="AO341" s="2">
        <v>2023.18</v>
      </c>
      <c r="AP341" s="2">
        <v>0</v>
      </c>
      <c r="AQ341" s="2">
        <v>228.35</v>
      </c>
      <c r="AR341" s="2">
        <v>0.67</v>
      </c>
      <c r="AS341" s="2">
        <v>0</v>
      </c>
      <c r="AT341" s="2">
        <v>79</v>
      </c>
      <c r="AU341" s="2">
        <v>50</v>
      </c>
      <c r="AV341" s="2">
        <v>1</v>
      </c>
      <c r="AW341" s="2">
        <v>1</v>
      </c>
      <c r="AX341" s="2"/>
      <c r="AY341" s="2"/>
      <c r="AZ341" s="2">
        <v>1</v>
      </c>
      <c r="BA341" s="2">
        <v>1</v>
      </c>
      <c r="BB341" s="2">
        <v>1</v>
      </c>
      <c r="BC341" s="2">
        <v>1</v>
      </c>
      <c r="BD341" s="2" t="s">
        <v>6</v>
      </c>
      <c r="BE341" s="2" t="s">
        <v>6</v>
      </c>
      <c r="BF341" s="2" t="s">
        <v>6</v>
      </c>
      <c r="BG341" s="2" t="s">
        <v>6</v>
      </c>
      <c r="BH341" s="2">
        <v>0</v>
      </c>
      <c r="BI341" s="2">
        <v>1</v>
      </c>
      <c r="BJ341" s="2" t="s">
        <v>203</v>
      </c>
      <c r="BK341" s="2"/>
      <c r="BL341" s="2"/>
      <c r="BM341" s="2">
        <v>61001</v>
      </c>
      <c r="BN341" s="2">
        <v>0</v>
      </c>
      <c r="BO341" s="2" t="s">
        <v>6</v>
      </c>
      <c r="BP341" s="2">
        <v>0</v>
      </c>
      <c r="BQ341" s="2">
        <v>6</v>
      </c>
      <c r="BR341" s="2">
        <v>0</v>
      </c>
      <c r="BS341" s="2">
        <v>1</v>
      </c>
      <c r="BT341" s="2">
        <v>1</v>
      </c>
      <c r="BU341" s="2">
        <v>1</v>
      </c>
      <c r="BV341" s="2">
        <v>1</v>
      </c>
      <c r="BW341" s="2">
        <v>1</v>
      </c>
      <c r="BX341" s="2">
        <v>1</v>
      </c>
      <c r="BY341" s="2" t="s">
        <v>6</v>
      </c>
      <c r="BZ341" s="2">
        <v>79</v>
      </c>
      <c r="CA341" s="2">
        <v>50</v>
      </c>
      <c r="CB341" s="2"/>
      <c r="CC341" s="2"/>
      <c r="CD341" s="2"/>
      <c r="CE341" s="2"/>
      <c r="CF341" s="2">
        <v>0</v>
      </c>
      <c r="CG341" s="2">
        <v>0</v>
      </c>
      <c r="CH341" s="2"/>
      <c r="CI341" s="2"/>
      <c r="CJ341" s="2"/>
      <c r="CK341" s="2"/>
      <c r="CL341" s="2"/>
      <c r="CM341" s="2">
        <v>0</v>
      </c>
      <c r="CN341" s="2" t="s">
        <v>703</v>
      </c>
      <c r="CO341" s="2">
        <v>0</v>
      </c>
      <c r="CP341" s="2">
        <f t="shared" si="323"/>
        <v>209.45999999999998</v>
      </c>
      <c r="CQ341" s="2">
        <f t="shared" si="324"/>
        <v>1140.25</v>
      </c>
      <c r="CR341" s="2">
        <f t="shared" si="325"/>
        <v>24.081</v>
      </c>
      <c r="CS341" s="2">
        <f t="shared" si="326"/>
        <v>10.407500000000001</v>
      </c>
      <c r="CT341" s="2">
        <f t="shared" si="327"/>
        <v>2326.6570000000002</v>
      </c>
      <c r="CU341" s="2">
        <f t="shared" si="328"/>
        <v>0</v>
      </c>
      <c r="CV341" s="2">
        <f t="shared" si="329"/>
        <v>262.60249999999996</v>
      </c>
      <c r="CW341" s="2">
        <f t="shared" si="330"/>
        <v>0.77049999999999996</v>
      </c>
      <c r="CX341" s="2">
        <f t="shared" si="331"/>
        <v>0</v>
      </c>
      <c r="CY341" s="2">
        <f t="shared" si="332"/>
        <v>110.77379999999999</v>
      </c>
      <c r="CZ341" s="2">
        <f t="shared" si="333"/>
        <v>70.11</v>
      </c>
      <c r="DA341" s="2"/>
      <c r="DB341" s="2"/>
      <c r="DC341" s="2" t="s">
        <v>6</v>
      </c>
      <c r="DD341" s="2" t="s">
        <v>6</v>
      </c>
      <c r="DE341" s="2" t="s">
        <v>22</v>
      </c>
      <c r="DF341" s="2" t="s">
        <v>22</v>
      </c>
      <c r="DG341" s="2" t="s">
        <v>22</v>
      </c>
      <c r="DH341" s="2" t="s">
        <v>6</v>
      </c>
      <c r="DI341" s="2" t="s">
        <v>22</v>
      </c>
      <c r="DJ341" s="2" t="s">
        <v>22</v>
      </c>
      <c r="DK341" s="2" t="s">
        <v>6</v>
      </c>
      <c r="DL341" s="2" t="s">
        <v>6</v>
      </c>
      <c r="DM341" s="2" t="s">
        <v>6</v>
      </c>
      <c r="DN341" s="2">
        <v>0</v>
      </c>
      <c r="DO341" s="2">
        <v>0</v>
      </c>
      <c r="DP341" s="2">
        <v>1</v>
      </c>
      <c r="DQ341" s="2">
        <v>1</v>
      </c>
      <c r="DR341" s="2"/>
      <c r="DS341" s="2"/>
      <c r="DT341" s="2"/>
      <c r="DU341" s="2">
        <v>1005</v>
      </c>
      <c r="DV341" s="2" t="s">
        <v>20</v>
      </c>
      <c r="DW341" s="2" t="s">
        <v>20</v>
      </c>
      <c r="DX341" s="2">
        <v>100</v>
      </c>
      <c r="DY341" s="2"/>
      <c r="DZ341" s="2"/>
      <c r="EA341" s="2"/>
      <c r="EB341" s="2"/>
      <c r="EC341" s="2"/>
      <c r="ED341" s="2"/>
      <c r="EE341" s="2">
        <v>27029106</v>
      </c>
      <c r="EF341" s="2">
        <v>6</v>
      </c>
      <c r="EG341" s="2" t="s">
        <v>23</v>
      </c>
      <c r="EH341" s="2">
        <v>0</v>
      </c>
      <c r="EI341" s="2" t="s">
        <v>6</v>
      </c>
      <c r="EJ341" s="2">
        <v>1</v>
      </c>
      <c r="EK341" s="2">
        <v>61001</v>
      </c>
      <c r="EL341" s="2" t="s">
        <v>142</v>
      </c>
      <c r="EM341" s="2" t="s">
        <v>143</v>
      </c>
      <c r="EN341" s="2"/>
      <c r="EO341" s="2" t="s">
        <v>26</v>
      </c>
      <c r="EP341" s="2"/>
      <c r="EQ341" s="2">
        <v>0</v>
      </c>
      <c r="ER341" s="2">
        <v>3184.37</v>
      </c>
      <c r="ES341" s="2">
        <v>1140.25</v>
      </c>
      <c r="ET341" s="2">
        <v>20.94</v>
      </c>
      <c r="EU341" s="2">
        <v>9.0500000000000007</v>
      </c>
      <c r="EV341" s="2">
        <v>2023.18</v>
      </c>
      <c r="EW341" s="2">
        <v>228.35</v>
      </c>
      <c r="EX341" s="2">
        <v>0.67</v>
      </c>
      <c r="EY341" s="2">
        <v>0</v>
      </c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>
        <v>0</v>
      </c>
      <c r="FR341" s="2">
        <f t="shared" si="334"/>
        <v>0</v>
      </c>
      <c r="FS341" s="2">
        <v>0</v>
      </c>
      <c r="FT341" s="2"/>
      <c r="FU341" s="2"/>
      <c r="FV341" s="2"/>
      <c r="FW341" s="2"/>
      <c r="FX341" s="2">
        <v>79</v>
      </c>
      <c r="FY341" s="2">
        <v>50</v>
      </c>
      <c r="FZ341" s="2"/>
      <c r="GA341" s="2" t="s">
        <v>6</v>
      </c>
      <c r="GB341" s="2"/>
      <c r="GC341" s="2"/>
      <c r="GD341" s="2">
        <v>0</v>
      </c>
      <c r="GE341" s="2"/>
      <c r="GF341" s="2">
        <v>-1050670095</v>
      </c>
      <c r="GG341" s="2">
        <v>2</v>
      </c>
      <c r="GH341" s="2">
        <v>1</v>
      </c>
      <c r="GI341" s="2">
        <v>-2</v>
      </c>
      <c r="GJ341" s="2">
        <v>0</v>
      </c>
      <c r="GK341" s="2">
        <f>ROUND(R341*(R12)/100,2)</f>
        <v>0</v>
      </c>
      <c r="GL341" s="2">
        <f t="shared" si="335"/>
        <v>0</v>
      </c>
      <c r="GM341" s="2">
        <f t="shared" si="336"/>
        <v>390.34</v>
      </c>
      <c r="GN341" s="2">
        <f t="shared" si="337"/>
        <v>390.34</v>
      </c>
      <c r="GO341" s="2">
        <f t="shared" si="338"/>
        <v>0</v>
      </c>
      <c r="GP341" s="2">
        <f t="shared" si="339"/>
        <v>0</v>
      </c>
      <c r="GQ341" s="2"/>
      <c r="GR341" s="2">
        <v>0</v>
      </c>
      <c r="GS341" s="2">
        <v>3</v>
      </c>
      <c r="GT341" s="2">
        <v>0</v>
      </c>
      <c r="GU341" s="2" t="s">
        <v>6</v>
      </c>
      <c r="GV341" s="2">
        <f t="shared" si="340"/>
        <v>0</v>
      </c>
      <c r="GW341" s="2">
        <v>1</v>
      </c>
      <c r="GX341" s="2">
        <f t="shared" si="341"/>
        <v>0</v>
      </c>
      <c r="GY341" s="2"/>
      <c r="GZ341" s="2"/>
      <c r="HA341" s="2">
        <v>0</v>
      </c>
      <c r="HB341" s="2">
        <v>0</v>
      </c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  <c r="HQ341" s="2"/>
      <c r="HR341" s="2"/>
      <c r="HS341" s="2"/>
      <c r="HT341" s="2"/>
      <c r="HU341" s="2"/>
      <c r="HV341" s="2"/>
      <c r="HW341" s="2"/>
      <c r="HX341" s="2"/>
      <c r="HY341" s="2"/>
      <c r="HZ341" s="2"/>
      <c r="IA341" s="2"/>
      <c r="IB341" s="2"/>
      <c r="IC341" s="2"/>
      <c r="ID341" s="2"/>
      <c r="IE341" s="2"/>
      <c r="IF341" s="2"/>
      <c r="IG341" s="2"/>
      <c r="IH341" s="2"/>
      <c r="II341" s="2"/>
      <c r="IJ341" s="2"/>
      <c r="IK341" s="2">
        <v>0</v>
      </c>
      <c r="IL341" s="2"/>
      <c r="IM341" s="2"/>
      <c r="IN341" s="2"/>
      <c r="IO341" s="2"/>
      <c r="IP341" s="2"/>
      <c r="IQ341" s="2"/>
      <c r="IR341" s="2"/>
      <c r="IS341" s="2"/>
      <c r="IT341" s="2"/>
      <c r="IU341" s="2"/>
    </row>
    <row r="342" spans="1:255" x14ac:dyDescent="0.2">
      <c r="A342">
        <v>17</v>
      </c>
      <c r="B342">
        <v>1</v>
      </c>
      <c r="C342">
        <f>ROW(SmtRes!A668)</f>
        <v>668</v>
      </c>
      <c r="D342">
        <f>ROW(EtalonRes!A684)</f>
        <v>684</v>
      </c>
      <c r="E342" t="s">
        <v>394</v>
      </c>
      <c r="F342" t="s">
        <v>201</v>
      </c>
      <c r="G342" t="s">
        <v>202</v>
      </c>
      <c r="H342" t="s">
        <v>20</v>
      </c>
      <c r="I342">
        <f>ROUND(6/100,9)</f>
        <v>0.06</v>
      </c>
      <c r="J342">
        <v>0</v>
      </c>
      <c r="O342">
        <f t="shared" si="306"/>
        <v>209.46</v>
      </c>
      <c r="P342">
        <f t="shared" si="307"/>
        <v>68.42</v>
      </c>
      <c r="Q342">
        <f t="shared" si="308"/>
        <v>1.44</v>
      </c>
      <c r="R342">
        <f t="shared" si="309"/>
        <v>0.62</v>
      </c>
      <c r="S342">
        <f t="shared" si="310"/>
        <v>139.6</v>
      </c>
      <c r="T342">
        <f t="shared" si="311"/>
        <v>0</v>
      </c>
      <c r="U342">
        <f t="shared" si="312"/>
        <v>15.756149999999998</v>
      </c>
      <c r="V342">
        <f t="shared" si="313"/>
        <v>4.6229999999999993E-2</v>
      </c>
      <c r="W342">
        <f t="shared" si="314"/>
        <v>0</v>
      </c>
      <c r="X342">
        <f t="shared" si="315"/>
        <v>110.77</v>
      </c>
      <c r="Y342">
        <f t="shared" si="316"/>
        <v>70.11</v>
      </c>
      <c r="AA342">
        <v>27703388</v>
      </c>
      <c r="AB342">
        <f t="shared" si="317"/>
        <v>3490.9879999999998</v>
      </c>
      <c r="AC342">
        <f t="shared" si="302"/>
        <v>1140.25</v>
      </c>
      <c r="AD342">
        <f>ROUND(((((ET342*1.15))-((EU342*1.15)))+AE342),6)</f>
        <v>24.081</v>
      </c>
      <c r="AE342">
        <f>ROUND(((EU342*1.15)),6)</f>
        <v>10.407500000000001</v>
      </c>
      <c r="AF342">
        <f>ROUND(((EV342*1.15)),6)</f>
        <v>2326.6570000000002</v>
      </c>
      <c r="AG342">
        <f t="shared" si="320"/>
        <v>0</v>
      </c>
      <c r="AH342">
        <f>((EW342*1.15))</f>
        <v>262.60249999999996</v>
      </c>
      <c r="AI342">
        <f>((EX342*1.15))</f>
        <v>0.77049999999999996</v>
      </c>
      <c r="AJ342">
        <f t="shared" si="322"/>
        <v>0</v>
      </c>
      <c r="AK342">
        <v>3184.37</v>
      </c>
      <c r="AL342">
        <v>1140.25</v>
      </c>
      <c r="AM342">
        <v>20.94</v>
      </c>
      <c r="AN342">
        <v>9.0500000000000007</v>
      </c>
      <c r="AO342">
        <v>2023.18</v>
      </c>
      <c r="AP342">
        <v>0</v>
      </c>
      <c r="AQ342">
        <v>228.35</v>
      </c>
      <c r="AR342">
        <v>0.67</v>
      </c>
      <c r="AS342">
        <v>0</v>
      </c>
      <c r="AT342">
        <v>79</v>
      </c>
      <c r="AU342">
        <v>50</v>
      </c>
      <c r="AV342">
        <v>1</v>
      </c>
      <c r="AW342">
        <v>1</v>
      </c>
      <c r="AZ342">
        <v>1</v>
      </c>
      <c r="BA342">
        <v>1</v>
      </c>
      <c r="BB342">
        <v>1</v>
      </c>
      <c r="BC342">
        <v>1</v>
      </c>
      <c r="BD342" t="s">
        <v>6</v>
      </c>
      <c r="BE342" t="s">
        <v>6</v>
      </c>
      <c r="BF342" t="s">
        <v>6</v>
      </c>
      <c r="BG342" t="s">
        <v>6</v>
      </c>
      <c r="BH342">
        <v>0</v>
      </c>
      <c r="BI342">
        <v>1</v>
      </c>
      <c r="BJ342" t="s">
        <v>203</v>
      </c>
      <c r="BM342">
        <v>61001</v>
      </c>
      <c r="BN342">
        <v>0</v>
      </c>
      <c r="BO342" t="s">
        <v>6</v>
      </c>
      <c r="BP342">
        <v>0</v>
      </c>
      <c r="BQ342">
        <v>6</v>
      </c>
      <c r="BR342">
        <v>0</v>
      </c>
      <c r="BS342">
        <v>1</v>
      </c>
      <c r="BT342">
        <v>1</v>
      </c>
      <c r="BU342">
        <v>1</v>
      </c>
      <c r="BV342">
        <v>1</v>
      </c>
      <c r="BW342">
        <v>1</v>
      </c>
      <c r="BX342">
        <v>1</v>
      </c>
      <c r="BY342" t="s">
        <v>6</v>
      </c>
      <c r="BZ342">
        <v>79</v>
      </c>
      <c r="CA342">
        <v>50</v>
      </c>
      <c r="CF342">
        <v>0</v>
      </c>
      <c r="CG342">
        <v>0</v>
      </c>
      <c r="CM342">
        <v>0</v>
      </c>
      <c r="CN342" t="s">
        <v>703</v>
      </c>
      <c r="CO342">
        <v>0</v>
      </c>
      <c r="CP342">
        <f t="shared" si="323"/>
        <v>209.45999999999998</v>
      </c>
      <c r="CQ342">
        <f t="shared" si="324"/>
        <v>1140.25</v>
      </c>
      <c r="CR342">
        <f t="shared" si="325"/>
        <v>24.081</v>
      </c>
      <c r="CS342">
        <f t="shared" si="326"/>
        <v>10.407500000000001</v>
      </c>
      <c r="CT342">
        <f t="shared" si="327"/>
        <v>2326.6570000000002</v>
      </c>
      <c r="CU342">
        <f t="shared" si="328"/>
        <v>0</v>
      </c>
      <c r="CV342">
        <f t="shared" si="329"/>
        <v>262.60249999999996</v>
      </c>
      <c r="CW342">
        <f t="shared" si="330"/>
        <v>0.77049999999999996</v>
      </c>
      <c r="CX342">
        <f t="shared" si="331"/>
        <v>0</v>
      </c>
      <c r="CY342">
        <f t="shared" si="332"/>
        <v>110.77379999999999</v>
      </c>
      <c r="CZ342">
        <f t="shared" si="333"/>
        <v>70.11</v>
      </c>
      <c r="DC342" t="s">
        <v>6</v>
      </c>
      <c r="DD342" t="s">
        <v>6</v>
      </c>
      <c r="DE342" t="s">
        <v>22</v>
      </c>
      <c r="DF342" t="s">
        <v>22</v>
      </c>
      <c r="DG342" t="s">
        <v>22</v>
      </c>
      <c r="DH342" t="s">
        <v>6</v>
      </c>
      <c r="DI342" t="s">
        <v>22</v>
      </c>
      <c r="DJ342" t="s">
        <v>22</v>
      </c>
      <c r="DK342" t="s">
        <v>6</v>
      </c>
      <c r="DL342" t="s">
        <v>6</v>
      </c>
      <c r="DM342" t="s">
        <v>6</v>
      </c>
      <c r="DN342">
        <v>0</v>
      </c>
      <c r="DO342">
        <v>0</v>
      </c>
      <c r="DP342">
        <v>1</v>
      </c>
      <c r="DQ342">
        <v>1</v>
      </c>
      <c r="DU342">
        <v>1005</v>
      </c>
      <c r="DV342" t="s">
        <v>20</v>
      </c>
      <c r="DW342" t="s">
        <v>20</v>
      </c>
      <c r="DX342">
        <v>100</v>
      </c>
      <c r="EE342">
        <v>27029106</v>
      </c>
      <c r="EF342">
        <v>6</v>
      </c>
      <c r="EG342" t="s">
        <v>23</v>
      </c>
      <c r="EH342">
        <v>0</v>
      </c>
      <c r="EI342" t="s">
        <v>6</v>
      </c>
      <c r="EJ342">
        <v>1</v>
      </c>
      <c r="EK342">
        <v>61001</v>
      </c>
      <c r="EL342" t="s">
        <v>142</v>
      </c>
      <c r="EM342" t="s">
        <v>143</v>
      </c>
      <c r="EO342" t="s">
        <v>26</v>
      </c>
      <c r="EQ342">
        <v>0</v>
      </c>
      <c r="ER342">
        <v>3184.37</v>
      </c>
      <c r="ES342">
        <v>1140.25</v>
      </c>
      <c r="ET342">
        <v>20.94</v>
      </c>
      <c r="EU342">
        <v>9.0500000000000007</v>
      </c>
      <c r="EV342">
        <v>2023.18</v>
      </c>
      <c r="EW342">
        <v>228.35</v>
      </c>
      <c r="EX342">
        <v>0.67</v>
      </c>
      <c r="EY342">
        <v>0</v>
      </c>
      <c r="FQ342">
        <v>0</v>
      </c>
      <c r="FR342">
        <f t="shared" si="334"/>
        <v>0</v>
      </c>
      <c r="FS342">
        <v>0</v>
      </c>
      <c r="FX342">
        <v>79</v>
      </c>
      <c r="FY342">
        <v>50</v>
      </c>
      <c r="GA342" t="s">
        <v>6</v>
      </c>
      <c r="GD342">
        <v>0</v>
      </c>
      <c r="GF342">
        <v>-1050670095</v>
      </c>
      <c r="GG342">
        <v>1</v>
      </c>
      <c r="GH342">
        <v>1</v>
      </c>
      <c r="GI342">
        <v>-2</v>
      </c>
      <c r="GJ342">
        <v>0</v>
      </c>
      <c r="GK342">
        <f>ROUND(R342*(S12)/100,2)</f>
        <v>0</v>
      </c>
      <c r="GL342">
        <f t="shared" si="335"/>
        <v>0</v>
      </c>
      <c r="GM342">
        <f t="shared" si="336"/>
        <v>390.34</v>
      </c>
      <c r="GN342">
        <f t="shared" si="337"/>
        <v>390.34</v>
      </c>
      <c r="GO342">
        <f t="shared" si="338"/>
        <v>0</v>
      </c>
      <c r="GP342">
        <f t="shared" si="339"/>
        <v>0</v>
      </c>
      <c r="GR342">
        <v>0</v>
      </c>
      <c r="GS342">
        <v>3</v>
      </c>
      <c r="GT342">
        <v>0</v>
      </c>
      <c r="GU342" t="s">
        <v>6</v>
      </c>
      <c r="GV342">
        <f t="shared" si="340"/>
        <v>0</v>
      </c>
      <c r="GW342">
        <v>1</v>
      </c>
      <c r="GX342">
        <f t="shared" si="341"/>
        <v>0</v>
      </c>
      <c r="HA342">
        <v>0</v>
      </c>
      <c r="HB342">
        <v>0</v>
      </c>
      <c r="IK342">
        <v>0</v>
      </c>
    </row>
    <row r="343" spans="1:255" x14ac:dyDescent="0.2">
      <c r="A343" s="2">
        <v>18</v>
      </c>
      <c r="B343" s="2">
        <v>1</v>
      </c>
      <c r="C343" s="2">
        <v>661</v>
      </c>
      <c r="D343" s="2"/>
      <c r="E343" s="2" t="s">
        <v>395</v>
      </c>
      <c r="F343" s="2" t="s">
        <v>28</v>
      </c>
      <c r="G343" s="2" t="s">
        <v>29</v>
      </c>
      <c r="H343" s="2" t="s">
        <v>30</v>
      </c>
      <c r="I343" s="2">
        <f>I341*J343</f>
        <v>0.20280000000000001</v>
      </c>
      <c r="J343" s="2">
        <v>3.3800000000000003</v>
      </c>
      <c r="K343" s="2"/>
      <c r="L343" s="2"/>
      <c r="M343" s="2"/>
      <c r="N343" s="2"/>
      <c r="O343" s="2">
        <f t="shared" si="306"/>
        <v>0</v>
      </c>
      <c r="P343" s="2">
        <f t="shared" si="307"/>
        <v>0</v>
      </c>
      <c r="Q343" s="2">
        <f t="shared" si="308"/>
        <v>0</v>
      </c>
      <c r="R343" s="2">
        <f t="shared" si="309"/>
        <v>0</v>
      </c>
      <c r="S343" s="2">
        <f t="shared" si="310"/>
        <v>0</v>
      </c>
      <c r="T343" s="2">
        <f t="shared" si="311"/>
        <v>0</v>
      </c>
      <c r="U343" s="2">
        <f t="shared" si="312"/>
        <v>0</v>
      </c>
      <c r="V343" s="2">
        <f t="shared" si="313"/>
        <v>0</v>
      </c>
      <c r="W343" s="2">
        <f t="shared" si="314"/>
        <v>0</v>
      </c>
      <c r="X343" s="2">
        <f t="shared" si="315"/>
        <v>0</v>
      </c>
      <c r="Y343" s="2">
        <f t="shared" si="316"/>
        <v>0</v>
      </c>
      <c r="Z343" s="2"/>
      <c r="AA343" s="2">
        <v>27703374</v>
      </c>
      <c r="AB343" s="2">
        <f t="shared" si="317"/>
        <v>0</v>
      </c>
      <c r="AC343" s="2">
        <f t="shared" si="302"/>
        <v>0</v>
      </c>
      <c r="AD343" s="2">
        <f>ROUND((((ET343)-(EU343))+AE343),6)</f>
        <v>0</v>
      </c>
      <c r="AE343" s="2">
        <f>ROUND((EU343),6)</f>
        <v>0</v>
      </c>
      <c r="AF343" s="2">
        <f>ROUND((EV343),6)</f>
        <v>0</v>
      </c>
      <c r="AG343" s="2">
        <f t="shared" si="320"/>
        <v>0</v>
      </c>
      <c r="AH343" s="2">
        <f>(EW343)</f>
        <v>0</v>
      </c>
      <c r="AI343" s="2">
        <f>(EX343)</f>
        <v>0</v>
      </c>
      <c r="AJ343" s="2">
        <f t="shared" si="322"/>
        <v>0</v>
      </c>
      <c r="AK343" s="2">
        <v>0</v>
      </c>
      <c r="AL343" s="2">
        <v>0</v>
      </c>
      <c r="AM343" s="2">
        <v>0</v>
      </c>
      <c r="AN343" s="2">
        <v>0</v>
      </c>
      <c r="AO343" s="2">
        <v>0</v>
      </c>
      <c r="AP343" s="2">
        <v>0</v>
      </c>
      <c r="AQ343" s="2">
        <v>0</v>
      </c>
      <c r="AR343" s="2">
        <v>0</v>
      </c>
      <c r="AS343" s="2">
        <v>0</v>
      </c>
      <c r="AT343" s="2">
        <v>79</v>
      </c>
      <c r="AU343" s="2">
        <v>50</v>
      </c>
      <c r="AV343" s="2">
        <v>1</v>
      </c>
      <c r="AW343" s="2">
        <v>1</v>
      </c>
      <c r="AX343" s="2"/>
      <c r="AY343" s="2"/>
      <c r="AZ343" s="2">
        <v>1</v>
      </c>
      <c r="BA343" s="2">
        <v>1</v>
      </c>
      <c r="BB343" s="2">
        <v>1</v>
      </c>
      <c r="BC343" s="2">
        <v>1</v>
      </c>
      <c r="BD343" s="2" t="s">
        <v>6</v>
      </c>
      <c r="BE343" s="2" t="s">
        <v>6</v>
      </c>
      <c r="BF343" s="2" t="s">
        <v>6</v>
      </c>
      <c r="BG343" s="2" t="s">
        <v>6</v>
      </c>
      <c r="BH343" s="2">
        <v>3</v>
      </c>
      <c r="BI343" s="2">
        <v>1</v>
      </c>
      <c r="BJ343" s="2" t="s">
        <v>6</v>
      </c>
      <c r="BK343" s="2"/>
      <c r="BL343" s="2"/>
      <c r="BM343" s="2">
        <v>61001</v>
      </c>
      <c r="BN343" s="2">
        <v>0</v>
      </c>
      <c r="BO343" s="2" t="s">
        <v>6</v>
      </c>
      <c r="BP343" s="2">
        <v>0</v>
      </c>
      <c r="BQ343" s="2">
        <v>6</v>
      </c>
      <c r="BR343" s="2">
        <v>0</v>
      </c>
      <c r="BS343" s="2">
        <v>1</v>
      </c>
      <c r="BT343" s="2">
        <v>1</v>
      </c>
      <c r="BU343" s="2">
        <v>1</v>
      </c>
      <c r="BV343" s="2">
        <v>1</v>
      </c>
      <c r="BW343" s="2">
        <v>1</v>
      </c>
      <c r="BX343" s="2">
        <v>1</v>
      </c>
      <c r="BY343" s="2" t="s">
        <v>6</v>
      </c>
      <c r="BZ343" s="2">
        <v>79</v>
      </c>
      <c r="CA343" s="2">
        <v>50</v>
      </c>
      <c r="CB343" s="2"/>
      <c r="CC343" s="2"/>
      <c r="CD343" s="2"/>
      <c r="CE343" s="2"/>
      <c r="CF343" s="2">
        <v>0</v>
      </c>
      <c r="CG343" s="2">
        <v>0</v>
      </c>
      <c r="CH343" s="2"/>
      <c r="CI343" s="2"/>
      <c r="CJ343" s="2"/>
      <c r="CK343" s="2"/>
      <c r="CL343" s="2"/>
      <c r="CM343" s="2">
        <v>0</v>
      </c>
      <c r="CN343" s="2" t="s">
        <v>6</v>
      </c>
      <c r="CO343" s="2">
        <v>0</v>
      </c>
      <c r="CP343" s="2">
        <f t="shared" si="323"/>
        <v>0</v>
      </c>
      <c r="CQ343" s="2">
        <f t="shared" si="324"/>
        <v>0</v>
      </c>
      <c r="CR343" s="2">
        <f t="shared" si="325"/>
        <v>0</v>
      </c>
      <c r="CS343" s="2">
        <f t="shared" si="326"/>
        <v>0</v>
      </c>
      <c r="CT343" s="2">
        <f t="shared" si="327"/>
        <v>0</v>
      </c>
      <c r="CU343" s="2">
        <f t="shared" si="328"/>
        <v>0</v>
      </c>
      <c r="CV343" s="2">
        <f t="shared" si="329"/>
        <v>0</v>
      </c>
      <c r="CW343" s="2">
        <f t="shared" si="330"/>
        <v>0</v>
      </c>
      <c r="CX343" s="2">
        <f t="shared" si="331"/>
        <v>0</v>
      </c>
      <c r="CY343" s="2">
        <f t="shared" si="332"/>
        <v>0</v>
      </c>
      <c r="CZ343" s="2">
        <f t="shared" si="333"/>
        <v>0</v>
      </c>
      <c r="DA343" s="2"/>
      <c r="DB343" s="2"/>
      <c r="DC343" s="2" t="s">
        <v>6</v>
      </c>
      <c r="DD343" s="2" t="s">
        <v>6</v>
      </c>
      <c r="DE343" s="2" t="s">
        <v>6</v>
      </c>
      <c r="DF343" s="2" t="s">
        <v>6</v>
      </c>
      <c r="DG343" s="2" t="s">
        <v>6</v>
      </c>
      <c r="DH343" s="2" t="s">
        <v>6</v>
      </c>
      <c r="DI343" s="2" t="s">
        <v>6</v>
      </c>
      <c r="DJ343" s="2" t="s">
        <v>6</v>
      </c>
      <c r="DK343" s="2" t="s">
        <v>6</v>
      </c>
      <c r="DL343" s="2" t="s">
        <v>6</v>
      </c>
      <c r="DM343" s="2" t="s">
        <v>6</v>
      </c>
      <c r="DN343" s="2">
        <v>0</v>
      </c>
      <c r="DO343" s="2">
        <v>0</v>
      </c>
      <c r="DP343" s="2">
        <v>1</v>
      </c>
      <c r="DQ343" s="2">
        <v>1</v>
      </c>
      <c r="DR343" s="2"/>
      <c r="DS343" s="2"/>
      <c r="DT343" s="2"/>
      <c r="DU343" s="2">
        <v>1009</v>
      </c>
      <c r="DV343" s="2" t="s">
        <v>30</v>
      </c>
      <c r="DW343" s="2" t="s">
        <v>30</v>
      </c>
      <c r="DX343" s="2">
        <v>1000</v>
      </c>
      <c r="DY343" s="2"/>
      <c r="DZ343" s="2"/>
      <c r="EA343" s="2"/>
      <c r="EB343" s="2"/>
      <c r="EC343" s="2"/>
      <c r="ED343" s="2"/>
      <c r="EE343" s="2">
        <v>27029106</v>
      </c>
      <c r="EF343" s="2">
        <v>6</v>
      </c>
      <c r="EG343" s="2" t="s">
        <v>23</v>
      </c>
      <c r="EH343" s="2">
        <v>0</v>
      </c>
      <c r="EI343" s="2" t="s">
        <v>6</v>
      </c>
      <c r="EJ343" s="2">
        <v>1</v>
      </c>
      <c r="EK343" s="2">
        <v>61001</v>
      </c>
      <c r="EL343" s="2" t="s">
        <v>142</v>
      </c>
      <c r="EM343" s="2" t="s">
        <v>143</v>
      </c>
      <c r="EN343" s="2"/>
      <c r="EO343" s="2" t="s">
        <v>6</v>
      </c>
      <c r="EP343" s="2"/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>
        <v>0</v>
      </c>
      <c r="FR343" s="2">
        <f t="shared" si="334"/>
        <v>0</v>
      </c>
      <c r="FS343" s="2">
        <v>0</v>
      </c>
      <c r="FT343" s="2"/>
      <c r="FU343" s="2"/>
      <c r="FV343" s="2"/>
      <c r="FW343" s="2"/>
      <c r="FX343" s="2">
        <v>79</v>
      </c>
      <c r="FY343" s="2">
        <v>50</v>
      </c>
      <c r="FZ343" s="2"/>
      <c r="GA343" s="2" t="s">
        <v>6</v>
      </c>
      <c r="GB343" s="2"/>
      <c r="GC343" s="2"/>
      <c r="GD343" s="2">
        <v>0</v>
      </c>
      <c r="GE343" s="2"/>
      <c r="GF343" s="2">
        <v>-179832266</v>
      </c>
      <c r="GG343" s="2">
        <v>2</v>
      </c>
      <c r="GH343" s="2">
        <v>1</v>
      </c>
      <c r="GI343" s="2">
        <v>-2</v>
      </c>
      <c r="GJ343" s="2">
        <v>0</v>
      </c>
      <c r="GK343" s="2">
        <f>ROUND(R343*(R12)/100,2)</f>
        <v>0</v>
      </c>
      <c r="GL343" s="2">
        <f t="shared" si="335"/>
        <v>0</v>
      </c>
      <c r="GM343" s="2">
        <f t="shared" si="336"/>
        <v>0</v>
      </c>
      <c r="GN343" s="2">
        <f t="shared" si="337"/>
        <v>0</v>
      </c>
      <c r="GO343" s="2">
        <f t="shared" si="338"/>
        <v>0</v>
      </c>
      <c r="GP343" s="2">
        <f t="shared" si="339"/>
        <v>0</v>
      </c>
      <c r="GQ343" s="2"/>
      <c r="GR343" s="2">
        <v>0</v>
      </c>
      <c r="GS343" s="2">
        <v>3</v>
      </c>
      <c r="GT343" s="2">
        <v>0</v>
      </c>
      <c r="GU343" s="2" t="s">
        <v>6</v>
      </c>
      <c r="GV343" s="2">
        <f t="shared" si="340"/>
        <v>0</v>
      </c>
      <c r="GW343" s="2">
        <v>1</v>
      </c>
      <c r="GX343" s="2">
        <f t="shared" si="341"/>
        <v>0</v>
      </c>
      <c r="GY343" s="2"/>
      <c r="GZ343" s="2"/>
      <c r="HA343" s="2">
        <v>0</v>
      </c>
      <c r="HB343" s="2">
        <v>0</v>
      </c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/>
      <c r="HR343" s="2"/>
      <c r="HS343" s="2"/>
      <c r="HT343" s="2"/>
      <c r="HU343" s="2"/>
      <c r="HV343" s="2"/>
      <c r="HW343" s="2"/>
      <c r="HX343" s="2"/>
      <c r="HY343" s="2"/>
      <c r="HZ343" s="2"/>
      <c r="IA343" s="2"/>
      <c r="IB343" s="2"/>
      <c r="IC343" s="2"/>
      <c r="ID343" s="2"/>
      <c r="IE343" s="2"/>
      <c r="IF343" s="2"/>
      <c r="IG343" s="2"/>
      <c r="IH343" s="2"/>
      <c r="II343" s="2"/>
      <c r="IJ343" s="2"/>
      <c r="IK343" s="2">
        <v>0</v>
      </c>
      <c r="IL343" s="2"/>
      <c r="IM343" s="2"/>
      <c r="IN343" s="2"/>
      <c r="IO343" s="2"/>
      <c r="IP343" s="2"/>
      <c r="IQ343" s="2"/>
      <c r="IR343" s="2"/>
      <c r="IS343" s="2"/>
      <c r="IT343" s="2"/>
      <c r="IU343" s="2"/>
    </row>
    <row r="344" spans="1:255" x14ac:dyDescent="0.2">
      <c r="A344">
        <v>18</v>
      </c>
      <c r="B344">
        <v>1</v>
      </c>
      <c r="C344">
        <v>667</v>
      </c>
      <c r="E344" t="s">
        <v>395</v>
      </c>
      <c r="F344" t="s">
        <v>28</v>
      </c>
      <c r="G344" t="s">
        <v>29</v>
      </c>
      <c r="H344" t="s">
        <v>30</v>
      </c>
      <c r="I344">
        <f>I342*J344</f>
        <v>0.20280000000000001</v>
      </c>
      <c r="J344">
        <v>3.3800000000000003</v>
      </c>
      <c r="O344">
        <f t="shared" si="306"/>
        <v>0</v>
      </c>
      <c r="P344">
        <f t="shared" si="307"/>
        <v>0</v>
      </c>
      <c r="Q344">
        <f t="shared" si="308"/>
        <v>0</v>
      </c>
      <c r="R344">
        <f t="shared" si="309"/>
        <v>0</v>
      </c>
      <c r="S344">
        <f t="shared" si="310"/>
        <v>0</v>
      </c>
      <c r="T344">
        <f t="shared" si="311"/>
        <v>0</v>
      </c>
      <c r="U344">
        <f t="shared" si="312"/>
        <v>0</v>
      </c>
      <c r="V344">
        <f t="shared" si="313"/>
        <v>0</v>
      </c>
      <c r="W344">
        <f t="shared" si="314"/>
        <v>0</v>
      </c>
      <c r="X344">
        <f t="shared" si="315"/>
        <v>0</v>
      </c>
      <c r="Y344">
        <f t="shared" si="316"/>
        <v>0</v>
      </c>
      <c r="AA344">
        <v>27703388</v>
      </c>
      <c r="AB344">
        <f t="shared" si="317"/>
        <v>0</v>
      </c>
      <c r="AC344">
        <f t="shared" si="302"/>
        <v>0</v>
      </c>
      <c r="AD344">
        <f>ROUND((((ET344)-(EU344))+AE344),6)</f>
        <v>0</v>
      </c>
      <c r="AE344">
        <f>ROUND((EU344),6)</f>
        <v>0</v>
      </c>
      <c r="AF344">
        <f>ROUND((EV344),6)</f>
        <v>0</v>
      </c>
      <c r="AG344">
        <f t="shared" si="320"/>
        <v>0</v>
      </c>
      <c r="AH344">
        <f>(EW344)</f>
        <v>0</v>
      </c>
      <c r="AI344">
        <f>(EX344)</f>
        <v>0</v>
      </c>
      <c r="AJ344">
        <f t="shared" si="322"/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79</v>
      </c>
      <c r="AU344">
        <v>50</v>
      </c>
      <c r="AV344">
        <v>1</v>
      </c>
      <c r="AW344">
        <v>1</v>
      </c>
      <c r="AZ344">
        <v>1</v>
      </c>
      <c r="BA344">
        <v>1</v>
      </c>
      <c r="BB344">
        <v>1</v>
      </c>
      <c r="BC344">
        <v>1</v>
      </c>
      <c r="BD344" t="s">
        <v>6</v>
      </c>
      <c r="BE344" t="s">
        <v>6</v>
      </c>
      <c r="BF344" t="s">
        <v>6</v>
      </c>
      <c r="BG344" t="s">
        <v>6</v>
      </c>
      <c r="BH344">
        <v>3</v>
      </c>
      <c r="BI344">
        <v>1</v>
      </c>
      <c r="BJ344" t="s">
        <v>6</v>
      </c>
      <c r="BM344">
        <v>61001</v>
      </c>
      <c r="BN344">
        <v>0</v>
      </c>
      <c r="BO344" t="s">
        <v>6</v>
      </c>
      <c r="BP344">
        <v>0</v>
      </c>
      <c r="BQ344">
        <v>6</v>
      </c>
      <c r="BR344">
        <v>0</v>
      </c>
      <c r="BS344">
        <v>1</v>
      </c>
      <c r="BT344">
        <v>1</v>
      </c>
      <c r="BU344">
        <v>1</v>
      </c>
      <c r="BV344">
        <v>1</v>
      </c>
      <c r="BW344">
        <v>1</v>
      </c>
      <c r="BX344">
        <v>1</v>
      </c>
      <c r="BY344" t="s">
        <v>6</v>
      </c>
      <c r="BZ344">
        <v>79</v>
      </c>
      <c r="CA344">
        <v>50</v>
      </c>
      <c r="CF344">
        <v>0</v>
      </c>
      <c r="CG344">
        <v>0</v>
      </c>
      <c r="CM344">
        <v>0</v>
      </c>
      <c r="CN344" t="s">
        <v>6</v>
      </c>
      <c r="CO344">
        <v>0</v>
      </c>
      <c r="CP344">
        <f t="shared" si="323"/>
        <v>0</v>
      </c>
      <c r="CQ344">
        <f t="shared" si="324"/>
        <v>0</v>
      </c>
      <c r="CR344">
        <f t="shared" si="325"/>
        <v>0</v>
      </c>
      <c r="CS344">
        <f t="shared" si="326"/>
        <v>0</v>
      </c>
      <c r="CT344">
        <f t="shared" si="327"/>
        <v>0</v>
      </c>
      <c r="CU344">
        <f t="shared" si="328"/>
        <v>0</v>
      </c>
      <c r="CV344">
        <f t="shared" si="329"/>
        <v>0</v>
      </c>
      <c r="CW344">
        <f t="shared" si="330"/>
        <v>0</v>
      </c>
      <c r="CX344">
        <f t="shared" si="331"/>
        <v>0</v>
      </c>
      <c r="CY344">
        <f t="shared" si="332"/>
        <v>0</v>
      </c>
      <c r="CZ344">
        <f t="shared" si="333"/>
        <v>0</v>
      </c>
      <c r="DC344" t="s">
        <v>6</v>
      </c>
      <c r="DD344" t="s">
        <v>6</v>
      </c>
      <c r="DE344" t="s">
        <v>6</v>
      </c>
      <c r="DF344" t="s">
        <v>6</v>
      </c>
      <c r="DG344" t="s">
        <v>6</v>
      </c>
      <c r="DH344" t="s">
        <v>6</v>
      </c>
      <c r="DI344" t="s">
        <v>6</v>
      </c>
      <c r="DJ344" t="s">
        <v>6</v>
      </c>
      <c r="DK344" t="s">
        <v>6</v>
      </c>
      <c r="DL344" t="s">
        <v>6</v>
      </c>
      <c r="DM344" t="s">
        <v>6</v>
      </c>
      <c r="DN344">
        <v>0</v>
      </c>
      <c r="DO344">
        <v>0</v>
      </c>
      <c r="DP344">
        <v>1</v>
      </c>
      <c r="DQ344">
        <v>1</v>
      </c>
      <c r="DU344">
        <v>1009</v>
      </c>
      <c r="DV344" t="s">
        <v>30</v>
      </c>
      <c r="DW344" t="s">
        <v>30</v>
      </c>
      <c r="DX344">
        <v>1000</v>
      </c>
      <c r="EE344">
        <v>27029106</v>
      </c>
      <c r="EF344">
        <v>6</v>
      </c>
      <c r="EG344" t="s">
        <v>23</v>
      </c>
      <c r="EH344">
        <v>0</v>
      </c>
      <c r="EI344" t="s">
        <v>6</v>
      </c>
      <c r="EJ344">
        <v>1</v>
      </c>
      <c r="EK344">
        <v>61001</v>
      </c>
      <c r="EL344" t="s">
        <v>142</v>
      </c>
      <c r="EM344" t="s">
        <v>143</v>
      </c>
      <c r="EO344" t="s">
        <v>6</v>
      </c>
      <c r="EQ344">
        <v>0</v>
      </c>
      <c r="ER344">
        <v>0</v>
      </c>
      <c r="ES344">
        <v>0</v>
      </c>
      <c r="ET344">
        <v>0</v>
      </c>
      <c r="EU344">
        <v>0</v>
      </c>
      <c r="EV344">
        <v>0</v>
      </c>
      <c r="EW344">
        <v>0</v>
      </c>
      <c r="EX344">
        <v>0</v>
      </c>
      <c r="FQ344">
        <v>0</v>
      </c>
      <c r="FR344">
        <f t="shared" si="334"/>
        <v>0</v>
      </c>
      <c r="FS344">
        <v>0</v>
      </c>
      <c r="FX344">
        <v>79</v>
      </c>
      <c r="FY344">
        <v>50</v>
      </c>
      <c r="GA344" t="s">
        <v>6</v>
      </c>
      <c r="GD344">
        <v>0</v>
      </c>
      <c r="GF344">
        <v>-179832266</v>
      </c>
      <c r="GG344">
        <v>1</v>
      </c>
      <c r="GH344">
        <v>1</v>
      </c>
      <c r="GI344">
        <v>-2</v>
      </c>
      <c r="GJ344">
        <v>0</v>
      </c>
      <c r="GK344">
        <f>ROUND(R344*(S12)/100,2)</f>
        <v>0</v>
      </c>
      <c r="GL344">
        <f t="shared" si="335"/>
        <v>0</v>
      </c>
      <c r="GM344">
        <f t="shared" si="336"/>
        <v>0</v>
      </c>
      <c r="GN344">
        <f t="shared" si="337"/>
        <v>0</v>
      </c>
      <c r="GO344">
        <f t="shared" si="338"/>
        <v>0</v>
      </c>
      <c r="GP344">
        <f t="shared" si="339"/>
        <v>0</v>
      </c>
      <c r="GR344">
        <v>0</v>
      </c>
      <c r="GS344">
        <v>3</v>
      </c>
      <c r="GT344">
        <v>0</v>
      </c>
      <c r="GU344" t="s">
        <v>6</v>
      </c>
      <c r="GV344">
        <f t="shared" si="340"/>
        <v>0</v>
      </c>
      <c r="GW344">
        <v>1</v>
      </c>
      <c r="GX344">
        <f t="shared" si="341"/>
        <v>0</v>
      </c>
      <c r="HA344">
        <v>0</v>
      </c>
      <c r="HB344">
        <v>0</v>
      </c>
      <c r="IK344">
        <v>0</v>
      </c>
    </row>
    <row r="345" spans="1:255" x14ac:dyDescent="0.2">
      <c r="A345" s="2">
        <v>17</v>
      </c>
      <c r="B345" s="2">
        <v>1</v>
      </c>
      <c r="C345" s="2">
        <f>ROW(SmtRes!A676)</f>
        <v>676</v>
      </c>
      <c r="D345" s="2">
        <f>ROW(EtalonRes!A692)</f>
        <v>692</v>
      </c>
      <c r="E345" s="2" t="s">
        <v>396</v>
      </c>
      <c r="F345" s="2" t="s">
        <v>206</v>
      </c>
      <c r="G345" s="2" t="s">
        <v>207</v>
      </c>
      <c r="H345" s="2" t="s">
        <v>20</v>
      </c>
      <c r="I345" s="2">
        <f>ROUND(288.5/100,9)</f>
        <v>2.8849999999999998</v>
      </c>
      <c r="J345" s="2">
        <v>0</v>
      </c>
      <c r="K345" s="2"/>
      <c r="L345" s="2"/>
      <c r="M345" s="2"/>
      <c r="N345" s="2"/>
      <c r="O345" s="2">
        <f t="shared" si="306"/>
        <v>1066.22</v>
      </c>
      <c r="P345" s="2">
        <f t="shared" si="307"/>
        <v>3.61</v>
      </c>
      <c r="Q345" s="2">
        <f t="shared" si="308"/>
        <v>56.93</v>
      </c>
      <c r="R345" s="2">
        <f t="shared" si="309"/>
        <v>33.770000000000003</v>
      </c>
      <c r="S345" s="2">
        <f t="shared" si="310"/>
        <v>1005.68</v>
      </c>
      <c r="T345" s="2">
        <f t="shared" si="311"/>
        <v>0</v>
      </c>
      <c r="U345" s="2">
        <f t="shared" si="312"/>
        <v>118.87498249999997</v>
      </c>
      <c r="V345" s="2">
        <f t="shared" si="313"/>
        <v>3.1186849999999997</v>
      </c>
      <c r="W345" s="2">
        <f t="shared" si="314"/>
        <v>0</v>
      </c>
      <c r="X345" s="2">
        <f t="shared" si="315"/>
        <v>821.17</v>
      </c>
      <c r="Y345" s="2">
        <f t="shared" si="316"/>
        <v>519.73</v>
      </c>
      <c r="Z345" s="2"/>
      <c r="AA345" s="2">
        <v>27703374</v>
      </c>
      <c r="AB345" s="2">
        <f t="shared" si="317"/>
        <v>369.572</v>
      </c>
      <c r="AC345" s="2">
        <f t="shared" si="302"/>
        <v>1.25</v>
      </c>
      <c r="AD345" s="2">
        <f>ROUND(((((ET345*1.15))-((EU345*1.15)))+AE345),6)</f>
        <v>19.734000000000002</v>
      </c>
      <c r="AE345" s="2">
        <f>ROUND(((EU345*1.15)),6)</f>
        <v>11.707000000000001</v>
      </c>
      <c r="AF345" s="2">
        <f>ROUND(((EV345*1.15)),6)</f>
        <v>348.58800000000002</v>
      </c>
      <c r="AG345" s="2">
        <f t="shared" si="320"/>
        <v>0</v>
      </c>
      <c r="AH345" s="2">
        <f>((EW345*1.15))</f>
        <v>41.204499999999996</v>
      </c>
      <c r="AI345" s="2">
        <f>((EX345*1.15))</f>
        <v>1.081</v>
      </c>
      <c r="AJ345" s="2">
        <f t="shared" si="322"/>
        <v>0</v>
      </c>
      <c r="AK345" s="2">
        <v>321.52999999999997</v>
      </c>
      <c r="AL345" s="2">
        <v>1.25</v>
      </c>
      <c r="AM345" s="2">
        <v>17.16</v>
      </c>
      <c r="AN345" s="2">
        <v>10.18</v>
      </c>
      <c r="AO345" s="2">
        <v>303.12</v>
      </c>
      <c r="AP345" s="2">
        <v>0</v>
      </c>
      <c r="AQ345" s="2">
        <v>35.83</v>
      </c>
      <c r="AR345" s="2">
        <v>0.94</v>
      </c>
      <c r="AS345" s="2">
        <v>0</v>
      </c>
      <c r="AT345" s="2">
        <v>79</v>
      </c>
      <c r="AU345" s="2">
        <v>50</v>
      </c>
      <c r="AV345" s="2">
        <v>1</v>
      </c>
      <c r="AW345" s="2">
        <v>1</v>
      </c>
      <c r="AX345" s="2"/>
      <c r="AY345" s="2"/>
      <c r="AZ345" s="2">
        <v>1</v>
      </c>
      <c r="BA345" s="2">
        <v>1</v>
      </c>
      <c r="BB345" s="2">
        <v>1</v>
      </c>
      <c r="BC345" s="2">
        <v>1</v>
      </c>
      <c r="BD345" s="2" t="s">
        <v>6</v>
      </c>
      <c r="BE345" s="2" t="s">
        <v>6</v>
      </c>
      <c r="BF345" s="2" t="s">
        <v>6</v>
      </c>
      <c r="BG345" s="2" t="s">
        <v>6</v>
      </c>
      <c r="BH345" s="2">
        <v>0</v>
      </c>
      <c r="BI345" s="2">
        <v>1</v>
      </c>
      <c r="BJ345" s="2" t="s">
        <v>208</v>
      </c>
      <c r="BK345" s="2"/>
      <c r="BL345" s="2"/>
      <c r="BM345" s="2">
        <v>61001</v>
      </c>
      <c r="BN345" s="2">
        <v>0</v>
      </c>
      <c r="BO345" s="2" t="s">
        <v>6</v>
      </c>
      <c r="BP345" s="2">
        <v>0</v>
      </c>
      <c r="BQ345" s="2">
        <v>6</v>
      </c>
      <c r="BR345" s="2">
        <v>0</v>
      </c>
      <c r="BS345" s="2">
        <v>1</v>
      </c>
      <c r="BT345" s="2">
        <v>1</v>
      </c>
      <c r="BU345" s="2">
        <v>1</v>
      </c>
      <c r="BV345" s="2">
        <v>1</v>
      </c>
      <c r="BW345" s="2">
        <v>1</v>
      </c>
      <c r="BX345" s="2">
        <v>1</v>
      </c>
      <c r="BY345" s="2" t="s">
        <v>6</v>
      </c>
      <c r="BZ345" s="2">
        <v>79</v>
      </c>
      <c r="CA345" s="2">
        <v>50</v>
      </c>
      <c r="CB345" s="2"/>
      <c r="CC345" s="2"/>
      <c r="CD345" s="2"/>
      <c r="CE345" s="2"/>
      <c r="CF345" s="2">
        <v>0</v>
      </c>
      <c r="CG345" s="2">
        <v>0</v>
      </c>
      <c r="CH345" s="2"/>
      <c r="CI345" s="2"/>
      <c r="CJ345" s="2"/>
      <c r="CK345" s="2"/>
      <c r="CL345" s="2"/>
      <c r="CM345" s="2">
        <v>0</v>
      </c>
      <c r="CN345" s="2" t="s">
        <v>703</v>
      </c>
      <c r="CO345" s="2">
        <v>0</v>
      </c>
      <c r="CP345" s="2">
        <f t="shared" si="323"/>
        <v>1066.22</v>
      </c>
      <c r="CQ345" s="2">
        <f t="shared" si="324"/>
        <v>1.25</v>
      </c>
      <c r="CR345" s="2">
        <f t="shared" si="325"/>
        <v>19.734000000000002</v>
      </c>
      <c r="CS345" s="2">
        <f t="shared" si="326"/>
        <v>11.707000000000001</v>
      </c>
      <c r="CT345" s="2">
        <f t="shared" si="327"/>
        <v>348.58800000000002</v>
      </c>
      <c r="CU345" s="2">
        <f t="shared" si="328"/>
        <v>0</v>
      </c>
      <c r="CV345" s="2">
        <f t="shared" si="329"/>
        <v>41.204499999999996</v>
      </c>
      <c r="CW345" s="2">
        <f t="shared" si="330"/>
        <v>1.081</v>
      </c>
      <c r="CX345" s="2">
        <f t="shared" si="331"/>
        <v>0</v>
      </c>
      <c r="CY345" s="2">
        <f t="shared" si="332"/>
        <v>821.16550000000007</v>
      </c>
      <c r="CZ345" s="2">
        <f t="shared" si="333"/>
        <v>519.72500000000002</v>
      </c>
      <c r="DA345" s="2"/>
      <c r="DB345" s="2"/>
      <c r="DC345" s="2" t="s">
        <v>6</v>
      </c>
      <c r="DD345" s="2" t="s">
        <v>6</v>
      </c>
      <c r="DE345" s="2" t="s">
        <v>22</v>
      </c>
      <c r="DF345" s="2" t="s">
        <v>22</v>
      </c>
      <c r="DG345" s="2" t="s">
        <v>22</v>
      </c>
      <c r="DH345" s="2" t="s">
        <v>6</v>
      </c>
      <c r="DI345" s="2" t="s">
        <v>22</v>
      </c>
      <c r="DJ345" s="2" t="s">
        <v>22</v>
      </c>
      <c r="DK345" s="2" t="s">
        <v>6</v>
      </c>
      <c r="DL345" s="2" t="s">
        <v>6</v>
      </c>
      <c r="DM345" s="2" t="s">
        <v>6</v>
      </c>
      <c r="DN345" s="2">
        <v>0</v>
      </c>
      <c r="DO345" s="2">
        <v>0</v>
      </c>
      <c r="DP345" s="2">
        <v>1</v>
      </c>
      <c r="DQ345" s="2">
        <v>1</v>
      </c>
      <c r="DR345" s="2"/>
      <c r="DS345" s="2"/>
      <c r="DT345" s="2"/>
      <c r="DU345" s="2">
        <v>1005</v>
      </c>
      <c r="DV345" s="2" t="s">
        <v>20</v>
      </c>
      <c r="DW345" s="2" t="s">
        <v>20</v>
      </c>
      <c r="DX345" s="2">
        <v>100</v>
      </c>
      <c r="DY345" s="2"/>
      <c r="DZ345" s="2"/>
      <c r="EA345" s="2"/>
      <c r="EB345" s="2"/>
      <c r="EC345" s="2"/>
      <c r="ED345" s="2"/>
      <c r="EE345" s="2">
        <v>27029106</v>
      </c>
      <c r="EF345" s="2">
        <v>6</v>
      </c>
      <c r="EG345" s="2" t="s">
        <v>23</v>
      </c>
      <c r="EH345" s="2">
        <v>0</v>
      </c>
      <c r="EI345" s="2" t="s">
        <v>6</v>
      </c>
      <c r="EJ345" s="2">
        <v>1</v>
      </c>
      <c r="EK345" s="2">
        <v>61001</v>
      </c>
      <c r="EL345" s="2" t="s">
        <v>142</v>
      </c>
      <c r="EM345" s="2" t="s">
        <v>143</v>
      </c>
      <c r="EN345" s="2"/>
      <c r="EO345" s="2" t="s">
        <v>26</v>
      </c>
      <c r="EP345" s="2"/>
      <c r="EQ345" s="2">
        <v>0</v>
      </c>
      <c r="ER345" s="2">
        <v>321.52999999999997</v>
      </c>
      <c r="ES345" s="2">
        <v>1.25</v>
      </c>
      <c r="ET345" s="2">
        <v>17.16</v>
      </c>
      <c r="EU345" s="2">
        <v>10.18</v>
      </c>
      <c r="EV345" s="2">
        <v>303.12</v>
      </c>
      <c r="EW345" s="2">
        <v>35.83</v>
      </c>
      <c r="EX345" s="2">
        <v>0.94</v>
      </c>
      <c r="EY345" s="2">
        <v>0</v>
      </c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>
        <v>0</v>
      </c>
      <c r="FR345" s="2">
        <f t="shared" si="334"/>
        <v>0</v>
      </c>
      <c r="FS345" s="2">
        <v>0</v>
      </c>
      <c r="FT345" s="2"/>
      <c r="FU345" s="2"/>
      <c r="FV345" s="2"/>
      <c r="FW345" s="2"/>
      <c r="FX345" s="2">
        <v>79</v>
      </c>
      <c r="FY345" s="2">
        <v>50</v>
      </c>
      <c r="FZ345" s="2"/>
      <c r="GA345" s="2" t="s">
        <v>6</v>
      </c>
      <c r="GB345" s="2"/>
      <c r="GC345" s="2"/>
      <c r="GD345" s="2">
        <v>0</v>
      </c>
      <c r="GE345" s="2"/>
      <c r="GF345" s="2">
        <v>1493145722</v>
      </c>
      <c r="GG345" s="2">
        <v>2</v>
      </c>
      <c r="GH345" s="2">
        <v>1</v>
      </c>
      <c r="GI345" s="2">
        <v>-2</v>
      </c>
      <c r="GJ345" s="2">
        <v>0</v>
      </c>
      <c r="GK345" s="2">
        <f>ROUND(R345*(R12)/100,2)</f>
        <v>0</v>
      </c>
      <c r="GL345" s="2">
        <f t="shared" si="335"/>
        <v>0</v>
      </c>
      <c r="GM345" s="2">
        <f t="shared" si="336"/>
        <v>2407.12</v>
      </c>
      <c r="GN345" s="2">
        <f t="shared" si="337"/>
        <v>2407.12</v>
      </c>
      <c r="GO345" s="2">
        <f t="shared" si="338"/>
        <v>0</v>
      </c>
      <c r="GP345" s="2">
        <f t="shared" si="339"/>
        <v>0</v>
      </c>
      <c r="GQ345" s="2"/>
      <c r="GR345" s="2">
        <v>0</v>
      </c>
      <c r="GS345" s="2">
        <v>3</v>
      </c>
      <c r="GT345" s="2">
        <v>0</v>
      </c>
      <c r="GU345" s="2" t="s">
        <v>6</v>
      </c>
      <c r="GV345" s="2">
        <f t="shared" si="340"/>
        <v>0</v>
      </c>
      <c r="GW345" s="2">
        <v>1</v>
      </c>
      <c r="GX345" s="2">
        <f t="shared" si="341"/>
        <v>0</v>
      </c>
      <c r="GY345" s="2"/>
      <c r="GZ345" s="2"/>
      <c r="HA345" s="2">
        <v>0</v>
      </c>
      <c r="HB345" s="2">
        <v>0</v>
      </c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  <c r="HQ345" s="2"/>
      <c r="HR345" s="2"/>
      <c r="HS345" s="2"/>
      <c r="HT345" s="2"/>
      <c r="HU345" s="2"/>
      <c r="HV345" s="2"/>
      <c r="HW345" s="2"/>
      <c r="HX345" s="2"/>
      <c r="HY345" s="2"/>
      <c r="HZ345" s="2"/>
      <c r="IA345" s="2"/>
      <c r="IB345" s="2"/>
      <c r="IC345" s="2"/>
      <c r="ID345" s="2"/>
      <c r="IE345" s="2"/>
      <c r="IF345" s="2"/>
      <c r="IG345" s="2"/>
      <c r="IH345" s="2"/>
      <c r="II345" s="2"/>
      <c r="IJ345" s="2"/>
      <c r="IK345" s="2">
        <v>0</v>
      </c>
      <c r="IL345" s="2"/>
      <c r="IM345" s="2"/>
      <c r="IN345" s="2"/>
      <c r="IO345" s="2"/>
      <c r="IP345" s="2"/>
      <c r="IQ345" s="2"/>
      <c r="IR345" s="2"/>
      <c r="IS345" s="2"/>
      <c r="IT345" s="2"/>
      <c r="IU345" s="2"/>
    </row>
    <row r="346" spans="1:255" x14ac:dyDescent="0.2">
      <c r="A346">
        <v>17</v>
      </c>
      <c r="B346">
        <v>1</v>
      </c>
      <c r="C346">
        <f>ROW(SmtRes!A684)</f>
        <v>684</v>
      </c>
      <c r="D346">
        <f>ROW(EtalonRes!A700)</f>
        <v>700</v>
      </c>
      <c r="E346" t="s">
        <v>396</v>
      </c>
      <c r="F346" t="s">
        <v>206</v>
      </c>
      <c r="G346" t="s">
        <v>207</v>
      </c>
      <c r="H346" t="s">
        <v>20</v>
      </c>
      <c r="I346">
        <f>ROUND(288.5/100,9)</f>
        <v>2.8849999999999998</v>
      </c>
      <c r="J346">
        <v>0</v>
      </c>
      <c r="O346">
        <f t="shared" si="306"/>
        <v>1066.22</v>
      </c>
      <c r="P346">
        <f t="shared" si="307"/>
        <v>3.61</v>
      </c>
      <c r="Q346">
        <f t="shared" si="308"/>
        <v>56.93</v>
      </c>
      <c r="R346">
        <f t="shared" si="309"/>
        <v>33.770000000000003</v>
      </c>
      <c r="S346">
        <f t="shared" si="310"/>
        <v>1005.68</v>
      </c>
      <c r="T346">
        <f t="shared" si="311"/>
        <v>0</v>
      </c>
      <c r="U346">
        <f t="shared" si="312"/>
        <v>118.87498249999997</v>
      </c>
      <c r="V346">
        <f t="shared" si="313"/>
        <v>3.1186849999999997</v>
      </c>
      <c r="W346">
        <f t="shared" si="314"/>
        <v>0</v>
      </c>
      <c r="X346">
        <f t="shared" si="315"/>
        <v>821.17</v>
      </c>
      <c r="Y346">
        <f t="shared" si="316"/>
        <v>519.73</v>
      </c>
      <c r="AA346">
        <v>27703388</v>
      </c>
      <c r="AB346">
        <f t="shared" si="317"/>
        <v>369.572</v>
      </c>
      <c r="AC346">
        <f t="shared" si="302"/>
        <v>1.25</v>
      </c>
      <c r="AD346">
        <f>ROUND(((((ET346*1.15))-((EU346*1.15)))+AE346),6)</f>
        <v>19.734000000000002</v>
      </c>
      <c r="AE346">
        <f>ROUND(((EU346*1.15)),6)</f>
        <v>11.707000000000001</v>
      </c>
      <c r="AF346">
        <f>ROUND(((EV346*1.15)),6)</f>
        <v>348.58800000000002</v>
      </c>
      <c r="AG346">
        <f t="shared" si="320"/>
        <v>0</v>
      </c>
      <c r="AH346">
        <f>((EW346*1.15))</f>
        <v>41.204499999999996</v>
      </c>
      <c r="AI346">
        <f>((EX346*1.15))</f>
        <v>1.081</v>
      </c>
      <c r="AJ346">
        <f t="shared" si="322"/>
        <v>0</v>
      </c>
      <c r="AK346">
        <v>321.52999999999997</v>
      </c>
      <c r="AL346">
        <v>1.25</v>
      </c>
      <c r="AM346">
        <v>17.16</v>
      </c>
      <c r="AN346">
        <v>10.18</v>
      </c>
      <c r="AO346">
        <v>303.12</v>
      </c>
      <c r="AP346">
        <v>0</v>
      </c>
      <c r="AQ346">
        <v>35.83</v>
      </c>
      <c r="AR346">
        <v>0.94</v>
      </c>
      <c r="AS346">
        <v>0</v>
      </c>
      <c r="AT346">
        <v>79</v>
      </c>
      <c r="AU346">
        <v>50</v>
      </c>
      <c r="AV346">
        <v>1</v>
      </c>
      <c r="AW346">
        <v>1</v>
      </c>
      <c r="AZ346">
        <v>1</v>
      </c>
      <c r="BA346">
        <v>1</v>
      </c>
      <c r="BB346">
        <v>1</v>
      </c>
      <c r="BC346">
        <v>1</v>
      </c>
      <c r="BD346" t="s">
        <v>6</v>
      </c>
      <c r="BE346" t="s">
        <v>6</v>
      </c>
      <c r="BF346" t="s">
        <v>6</v>
      </c>
      <c r="BG346" t="s">
        <v>6</v>
      </c>
      <c r="BH346">
        <v>0</v>
      </c>
      <c r="BI346">
        <v>1</v>
      </c>
      <c r="BJ346" t="s">
        <v>208</v>
      </c>
      <c r="BM346">
        <v>61001</v>
      </c>
      <c r="BN346">
        <v>0</v>
      </c>
      <c r="BO346" t="s">
        <v>6</v>
      </c>
      <c r="BP346">
        <v>0</v>
      </c>
      <c r="BQ346">
        <v>6</v>
      </c>
      <c r="BR346">
        <v>0</v>
      </c>
      <c r="BS346">
        <v>1</v>
      </c>
      <c r="BT346">
        <v>1</v>
      </c>
      <c r="BU346">
        <v>1</v>
      </c>
      <c r="BV346">
        <v>1</v>
      </c>
      <c r="BW346">
        <v>1</v>
      </c>
      <c r="BX346">
        <v>1</v>
      </c>
      <c r="BY346" t="s">
        <v>6</v>
      </c>
      <c r="BZ346">
        <v>79</v>
      </c>
      <c r="CA346">
        <v>50</v>
      </c>
      <c r="CF346">
        <v>0</v>
      </c>
      <c r="CG346">
        <v>0</v>
      </c>
      <c r="CM346">
        <v>0</v>
      </c>
      <c r="CN346" t="s">
        <v>703</v>
      </c>
      <c r="CO346">
        <v>0</v>
      </c>
      <c r="CP346">
        <f t="shared" si="323"/>
        <v>1066.22</v>
      </c>
      <c r="CQ346">
        <f t="shared" si="324"/>
        <v>1.25</v>
      </c>
      <c r="CR346">
        <f t="shared" si="325"/>
        <v>19.734000000000002</v>
      </c>
      <c r="CS346">
        <f t="shared" si="326"/>
        <v>11.707000000000001</v>
      </c>
      <c r="CT346">
        <f t="shared" si="327"/>
        <v>348.58800000000002</v>
      </c>
      <c r="CU346">
        <f t="shared" si="328"/>
        <v>0</v>
      </c>
      <c r="CV346">
        <f t="shared" si="329"/>
        <v>41.204499999999996</v>
      </c>
      <c r="CW346">
        <f t="shared" si="330"/>
        <v>1.081</v>
      </c>
      <c r="CX346">
        <f t="shared" si="331"/>
        <v>0</v>
      </c>
      <c r="CY346">
        <f t="shared" si="332"/>
        <v>821.16550000000007</v>
      </c>
      <c r="CZ346">
        <f t="shared" si="333"/>
        <v>519.72500000000002</v>
      </c>
      <c r="DC346" t="s">
        <v>6</v>
      </c>
      <c r="DD346" t="s">
        <v>6</v>
      </c>
      <c r="DE346" t="s">
        <v>22</v>
      </c>
      <c r="DF346" t="s">
        <v>22</v>
      </c>
      <c r="DG346" t="s">
        <v>22</v>
      </c>
      <c r="DH346" t="s">
        <v>6</v>
      </c>
      <c r="DI346" t="s">
        <v>22</v>
      </c>
      <c r="DJ346" t="s">
        <v>22</v>
      </c>
      <c r="DK346" t="s">
        <v>6</v>
      </c>
      <c r="DL346" t="s">
        <v>6</v>
      </c>
      <c r="DM346" t="s">
        <v>6</v>
      </c>
      <c r="DN346">
        <v>0</v>
      </c>
      <c r="DO346">
        <v>0</v>
      </c>
      <c r="DP346">
        <v>1</v>
      </c>
      <c r="DQ346">
        <v>1</v>
      </c>
      <c r="DU346">
        <v>1005</v>
      </c>
      <c r="DV346" t="s">
        <v>20</v>
      </c>
      <c r="DW346" t="s">
        <v>20</v>
      </c>
      <c r="DX346">
        <v>100</v>
      </c>
      <c r="EE346">
        <v>27029106</v>
      </c>
      <c r="EF346">
        <v>6</v>
      </c>
      <c r="EG346" t="s">
        <v>23</v>
      </c>
      <c r="EH346">
        <v>0</v>
      </c>
      <c r="EI346" t="s">
        <v>6</v>
      </c>
      <c r="EJ346">
        <v>1</v>
      </c>
      <c r="EK346">
        <v>61001</v>
      </c>
      <c r="EL346" t="s">
        <v>142</v>
      </c>
      <c r="EM346" t="s">
        <v>143</v>
      </c>
      <c r="EO346" t="s">
        <v>26</v>
      </c>
      <c r="EQ346">
        <v>0</v>
      </c>
      <c r="ER346">
        <v>321.52999999999997</v>
      </c>
      <c r="ES346">
        <v>1.25</v>
      </c>
      <c r="ET346">
        <v>17.16</v>
      </c>
      <c r="EU346">
        <v>10.18</v>
      </c>
      <c r="EV346">
        <v>303.12</v>
      </c>
      <c r="EW346">
        <v>35.83</v>
      </c>
      <c r="EX346">
        <v>0.94</v>
      </c>
      <c r="EY346">
        <v>0</v>
      </c>
      <c r="FQ346">
        <v>0</v>
      </c>
      <c r="FR346">
        <f t="shared" si="334"/>
        <v>0</v>
      </c>
      <c r="FS346">
        <v>0</v>
      </c>
      <c r="FX346">
        <v>79</v>
      </c>
      <c r="FY346">
        <v>50</v>
      </c>
      <c r="GA346" t="s">
        <v>6</v>
      </c>
      <c r="GD346">
        <v>0</v>
      </c>
      <c r="GF346">
        <v>1493145722</v>
      </c>
      <c r="GG346">
        <v>1</v>
      </c>
      <c r="GH346">
        <v>1</v>
      </c>
      <c r="GI346">
        <v>-2</v>
      </c>
      <c r="GJ346">
        <v>0</v>
      </c>
      <c r="GK346">
        <f>ROUND(R346*(S12)/100,2)</f>
        <v>0</v>
      </c>
      <c r="GL346">
        <f t="shared" si="335"/>
        <v>0</v>
      </c>
      <c r="GM346">
        <f t="shared" si="336"/>
        <v>2407.12</v>
      </c>
      <c r="GN346">
        <f t="shared" si="337"/>
        <v>2407.12</v>
      </c>
      <c r="GO346">
        <f t="shared" si="338"/>
        <v>0</v>
      </c>
      <c r="GP346">
        <f t="shared" si="339"/>
        <v>0</v>
      </c>
      <c r="GR346">
        <v>0</v>
      </c>
      <c r="GS346">
        <v>3</v>
      </c>
      <c r="GT346">
        <v>0</v>
      </c>
      <c r="GU346" t="s">
        <v>6</v>
      </c>
      <c r="GV346">
        <f t="shared" si="340"/>
        <v>0</v>
      </c>
      <c r="GW346">
        <v>1</v>
      </c>
      <c r="GX346">
        <f t="shared" si="341"/>
        <v>0</v>
      </c>
      <c r="HA346">
        <v>0</v>
      </c>
      <c r="HB346">
        <v>0</v>
      </c>
      <c r="IK346">
        <v>0</v>
      </c>
    </row>
    <row r="347" spans="1:255" x14ac:dyDescent="0.2">
      <c r="A347" s="2">
        <v>18</v>
      </c>
      <c r="B347" s="2">
        <v>1</v>
      </c>
      <c r="C347" s="2">
        <v>675</v>
      </c>
      <c r="D347" s="2"/>
      <c r="E347" s="2" t="s">
        <v>397</v>
      </c>
      <c r="F347" s="2" t="s">
        <v>145</v>
      </c>
      <c r="G347" s="2" t="s">
        <v>146</v>
      </c>
      <c r="H347" s="2" t="s">
        <v>147</v>
      </c>
      <c r="I347" s="2">
        <f>I345*J347</f>
        <v>2466.6750000000002</v>
      </c>
      <c r="J347" s="2">
        <v>855.00000000000011</v>
      </c>
      <c r="K347" s="2"/>
      <c r="L347" s="2"/>
      <c r="M347" s="2"/>
      <c r="N347" s="2"/>
      <c r="O347" s="2">
        <f t="shared" si="306"/>
        <v>5106.0200000000004</v>
      </c>
      <c r="P347" s="2">
        <f t="shared" si="307"/>
        <v>5106.0200000000004</v>
      </c>
      <c r="Q347" s="2">
        <f t="shared" si="308"/>
        <v>0</v>
      </c>
      <c r="R347" s="2">
        <f t="shared" si="309"/>
        <v>0</v>
      </c>
      <c r="S347" s="2">
        <f t="shared" si="310"/>
        <v>0</v>
      </c>
      <c r="T347" s="2">
        <f t="shared" si="311"/>
        <v>0</v>
      </c>
      <c r="U347" s="2">
        <f t="shared" si="312"/>
        <v>0</v>
      </c>
      <c r="V347" s="2">
        <f t="shared" si="313"/>
        <v>0</v>
      </c>
      <c r="W347" s="2">
        <f t="shared" si="314"/>
        <v>0</v>
      </c>
      <c r="X347" s="2">
        <f t="shared" si="315"/>
        <v>0</v>
      </c>
      <c r="Y347" s="2">
        <f t="shared" si="316"/>
        <v>0</v>
      </c>
      <c r="Z347" s="2"/>
      <c r="AA347" s="2">
        <v>27703374</v>
      </c>
      <c r="AB347" s="2">
        <f t="shared" si="317"/>
        <v>2.0699999999999998</v>
      </c>
      <c r="AC347" s="2">
        <f t="shared" ref="AC347:AC378" si="344">ROUND((ES347),6)</f>
        <v>2.0699999999999998</v>
      </c>
      <c r="AD347" s="2">
        <f>ROUND((((ET347)-(EU347))+AE347),6)</f>
        <v>0</v>
      </c>
      <c r="AE347" s="2">
        <f t="shared" ref="AE347:AF350" si="345">ROUND((EU347),6)</f>
        <v>0</v>
      </c>
      <c r="AF347" s="2">
        <f t="shared" si="345"/>
        <v>0</v>
      </c>
      <c r="AG347" s="2">
        <f t="shared" si="320"/>
        <v>0</v>
      </c>
      <c r="AH347" s="2">
        <f t="shared" ref="AH347:AI350" si="346">(EW347)</f>
        <v>0</v>
      </c>
      <c r="AI347" s="2">
        <f t="shared" si="346"/>
        <v>0</v>
      </c>
      <c r="AJ347" s="2">
        <f t="shared" si="322"/>
        <v>0</v>
      </c>
      <c r="AK347" s="2">
        <v>2.0699999999999998</v>
      </c>
      <c r="AL347" s="2">
        <v>2.0699999999999998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 s="2">
        <v>0</v>
      </c>
      <c r="AT347" s="2">
        <v>79</v>
      </c>
      <c r="AU347" s="2">
        <v>50</v>
      </c>
      <c r="AV347" s="2">
        <v>1</v>
      </c>
      <c r="AW347" s="2">
        <v>1</v>
      </c>
      <c r="AX347" s="2"/>
      <c r="AY347" s="2"/>
      <c r="AZ347" s="2">
        <v>1</v>
      </c>
      <c r="BA347" s="2">
        <v>1</v>
      </c>
      <c r="BB347" s="2">
        <v>1</v>
      </c>
      <c r="BC347" s="2">
        <v>1</v>
      </c>
      <c r="BD347" s="2" t="s">
        <v>6</v>
      </c>
      <c r="BE347" s="2" t="s">
        <v>6</v>
      </c>
      <c r="BF347" s="2" t="s">
        <v>6</v>
      </c>
      <c r="BG347" s="2" t="s">
        <v>6</v>
      </c>
      <c r="BH347" s="2">
        <v>3</v>
      </c>
      <c r="BI347" s="2">
        <v>1</v>
      </c>
      <c r="BJ347" s="2" t="s">
        <v>148</v>
      </c>
      <c r="BK347" s="2"/>
      <c r="BL347" s="2"/>
      <c r="BM347" s="2">
        <v>61001</v>
      </c>
      <c r="BN347" s="2">
        <v>0</v>
      </c>
      <c r="BO347" s="2" t="s">
        <v>6</v>
      </c>
      <c r="BP347" s="2">
        <v>0</v>
      </c>
      <c r="BQ347" s="2">
        <v>6</v>
      </c>
      <c r="BR347" s="2">
        <v>0</v>
      </c>
      <c r="BS347" s="2">
        <v>1</v>
      </c>
      <c r="BT347" s="2">
        <v>1</v>
      </c>
      <c r="BU347" s="2">
        <v>1</v>
      </c>
      <c r="BV347" s="2">
        <v>1</v>
      </c>
      <c r="BW347" s="2">
        <v>1</v>
      </c>
      <c r="BX347" s="2">
        <v>1</v>
      </c>
      <c r="BY347" s="2" t="s">
        <v>6</v>
      </c>
      <c r="BZ347" s="2">
        <v>79</v>
      </c>
      <c r="CA347" s="2">
        <v>50</v>
      </c>
      <c r="CB347" s="2"/>
      <c r="CC347" s="2"/>
      <c r="CD347" s="2"/>
      <c r="CE347" s="2"/>
      <c r="CF347" s="2">
        <v>0</v>
      </c>
      <c r="CG347" s="2">
        <v>0</v>
      </c>
      <c r="CH347" s="2"/>
      <c r="CI347" s="2"/>
      <c r="CJ347" s="2"/>
      <c r="CK347" s="2"/>
      <c r="CL347" s="2"/>
      <c r="CM347" s="2">
        <v>0</v>
      </c>
      <c r="CN347" s="2" t="s">
        <v>6</v>
      </c>
      <c r="CO347" s="2">
        <v>0</v>
      </c>
      <c r="CP347" s="2">
        <f t="shared" si="323"/>
        <v>5106.0200000000004</v>
      </c>
      <c r="CQ347" s="2">
        <f t="shared" si="324"/>
        <v>2.0699999999999998</v>
      </c>
      <c r="CR347" s="2">
        <f t="shared" si="325"/>
        <v>0</v>
      </c>
      <c r="CS347" s="2">
        <f t="shared" si="326"/>
        <v>0</v>
      </c>
      <c r="CT347" s="2">
        <f t="shared" si="327"/>
        <v>0</v>
      </c>
      <c r="CU347" s="2">
        <f t="shared" si="328"/>
        <v>0</v>
      </c>
      <c r="CV347" s="2">
        <f t="shared" si="329"/>
        <v>0</v>
      </c>
      <c r="CW347" s="2">
        <f t="shared" si="330"/>
        <v>0</v>
      </c>
      <c r="CX347" s="2">
        <f t="shared" si="331"/>
        <v>0</v>
      </c>
      <c r="CY347" s="2">
        <f t="shared" si="332"/>
        <v>0</v>
      </c>
      <c r="CZ347" s="2">
        <f t="shared" si="333"/>
        <v>0</v>
      </c>
      <c r="DA347" s="2"/>
      <c r="DB347" s="2"/>
      <c r="DC347" s="2" t="s">
        <v>6</v>
      </c>
      <c r="DD347" s="2" t="s">
        <v>6</v>
      </c>
      <c r="DE347" s="2" t="s">
        <v>6</v>
      </c>
      <c r="DF347" s="2" t="s">
        <v>6</v>
      </c>
      <c r="DG347" s="2" t="s">
        <v>6</v>
      </c>
      <c r="DH347" s="2" t="s">
        <v>6</v>
      </c>
      <c r="DI347" s="2" t="s">
        <v>6</v>
      </c>
      <c r="DJ347" s="2" t="s">
        <v>6</v>
      </c>
      <c r="DK347" s="2" t="s">
        <v>6</v>
      </c>
      <c r="DL347" s="2" t="s">
        <v>6</v>
      </c>
      <c r="DM347" s="2" t="s">
        <v>6</v>
      </c>
      <c r="DN347" s="2">
        <v>0</v>
      </c>
      <c r="DO347" s="2">
        <v>0</v>
      </c>
      <c r="DP347" s="2">
        <v>1</v>
      </c>
      <c r="DQ347" s="2">
        <v>1</v>
      </c>
      <c r="DR347" s="2"/>
      <c r="DS347" s="2"/>
      <c r="DT347" s="2"/>
      <c r="DU347" s="2">
        <v>1009</v>
      </c>
      <c r="DV347" s="2" t="s">
        <v>147</v>
      </c>
      <c r="DW347" s="2" t="s">
        <v>147</v>
      </c>
      <c r="DX347" s="2">
        <v>1</v>
      </c>
      <c r="DY347" s="2"/>
      <c r="DZ347" s="2"/>
      <c r="EA347" s="2"/>
      <c r="EB347" s="2"/>
      <c r="EC347" s="2"/>
      <c r="ED347" s="2"/>
      <c r="EE347" s="2">
        <v>27029106</v>
      </c>
      <c r="EF347" s="2">
        <v>6</v>
      </c>
      <c r="EG347" s="2" t="s">
        <v>23</v>
      </c>
      <c r="EH347" s="2">
        <v>0</v>
      </c>
      <c r="EI347" s="2" t="s">
        <v>6</v>
      </c>
      <c r="EJ347" s="2">
        <v>1</v>
      </c>
      <c r="EK347" s="2">
        <v>61001</v>
      </c>
      <c r="EL347" s="2" t="s">
        <v>142</v>
      </c>
      <c r="EM347" s="2" t="s">
        <v>143</v>
      </c>
      <c r="EN347" s="2"/>
      <c r="EO347" s="2" t="s">
        <v>6</v>
      </c>
      <c r="EP347" s="2"/>
      <c r="EQ347" s="2">
        <v>0</v>
      </c>
      <c r="ER347" s="2">
        <v>2.0699999999999998</v>
      </c>
      <c r="ES347" s="2">
        <v>2.0699999999999998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>
        <v>0</v>
      </c>
      <c r="FR347" s="2">
        <f t="shared" si="334"/>
        <v>0</v>
      </c>
      <c r="FS347" s="2">
        <v>0</v>
      </c>
      <c r="FT347" s="2"/>
      <c r="FU347" s="2"/>
      <c r="FV347" s="2"/>
      <c r="FW347" s="2"/>
      <c r="FX347" s="2">
        <v>79</v>
      </c>
      <c r="FY347" s="2">
        <v>50</v>
      </c>
      <c r="FZ347" s="2"/>
      <c r="GA347" s="2" t="s">
        <v>6</v>
      </c>
      <c r="GB347" s="2"/>
      <c r="GC347" s="2"/>
      <c r="GD347" s="2">
        <v>0</v>
      </c>
      <c r="GE347" s="2"/>
      <c r="GF347" s="2">
        <v>-119095564</v>
      </c>
      <c r="GG347" s="2">
        <v>2</v>
      </c>
      <c r="GH347" s="2">
        <v>1</v>
      </c>
      <c r="GI347" s="2">
        <v>-2</v>
      </c>
      <c r="GJ347" s="2">
        <v>0</v>
      </c>
      <c r="GK347" s="2">
        <f>ROUND(R347*(R12)/100,2)</f>
        <v>0</v>
      </c>
      <c r="GL347" s="2">
        <f t="shared" si="335"/>
        <v>0</v>
      </c>
      <c r="GM347" s="2">
        <f t="shared" si="336"/>
        <v>5106.0200000000004</v>
      </c>
      <c r="GN347" s="2">
        <f t="shared" si="337"/>
        <v>5106.0200000000004</v>
      </c>
      <c r="GO347" s="2">
        <f t="shared" si="338"/>
        <v>0</v>
      </c>
      <c r="GP347" s="2">
        <f t="shared" si="339"/>
        <v>0</v>
      </c>
      <c r="GQ347" s="2"/>
      <c r="GR347" s="2">
        <v>0</v>
      </c>
      <c r="GS347" s="2">
        <v>3</v>
      </c>
      <c r="GT347" s="2">
        <v>0</v>
      </c>
      <c r="GU347" s="2" t="s">
        <v>6</v>
      </c>
      <c r="GV347" s="2">
        <f t="shared" si="340"/>
        <v>0</v>
      </c>
      <c r="GW347" s="2">
        <v>1</v>
      </c>
      <c r="GX347" s="2">
        <f t="shared" si="341"/>
        <v>0</v>
      </c>
      <c r="GY347" s="2"/>
      <c r="GZ347" s="2"/>
      <c r="HA347" s="2">
        <v>0</v>
      </c>
      <c r="HB347" s="2">
        <v>0</v>
      </c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/>
      <c r="HR347" s="2"/>
      <c r="HS347" s="2"/>
      <c r="HT347" s="2"/>
      <c r="HU347" s="2"/>
      <c r="HV347" s="2"/>
      <c r="HW347" s="2"/>
      <c r="HX347" s="2"/>
      <c r="HY347" s="2"/>
      <c r="HZ347" s="2"/>
      <c r="IA347" s="2"/>
      <c r="IB347" s="2"/>
      <c r="IC347" s="2"/>
      <c r="ID347" s="2"/>
      <c r="IE347" s="2"/>
      <c r="IF347" s="2"/>
      <c r="IG347" s="2"/>
      <c r="IH347" s="2"/>
      <c r="II347" s="2"/>
      <c r="IJ347" s="2"/>
      <c r="IK347" s="2">
        <v>0</v>
      </c>
      <c r="IL347" s="2"/>
      <c r="IM347" s="2"/>
      <c r="IN347" s="2"/>
      <c r="IO347" s="2"/>
      <c r="IP347" s="2"/>
      <c r="IQ347" s="2"/>
      <c r="IR347" s="2"/>
      <c r="IS347" s="2"/>
      <c r="IT347" s="2"/>
      <c r="IU347" s="2"/>
    </row>
    <row r="348" spans="1:255" x14ac:dyDescent="0.2">
      <c r="A348">
        <v>18</v>
      </c>
      <c r="B348">
        <v>1</v>
      </c>
      <c r="C348">
        <v>683</v>
      </c>
      <c r="E348" t="s">
        <v>397</v>
      </c>
      <c r="F348" t="s">
        <v>145</v>
      </c>
      <c r="G348" t="s">
        <v>146</v>
      </c>
      <c r="H348" t="s">
        <v>147</v>
      </c>
      <c r="I348">
        <f>I346*J348</f>
        <v>2466.6750000000002</v>
      </c>
      <c r="J348">
        <v>855.00000000000011</v>
      </c>
      <c r="O348">
        <f t="shared" si="306"/>
        <v>5106.0200000000004</v>
      </c>
      <c r="P348">
        <f t="shared" si="307"/>
        <v>5106.0200000000004</v>
      </c>
      <c r="Q348">
        <f t="shared" si="308"/>
        <v>0</v>
      </c>
      <c r="R348">
        <f t="shared" si="309"/>
        <v>0</v>
      </c>
      <c r="S348">
        <f t="shared" si="310"/>
        <v>0</v>
      </c>
      <c r="T348">
        <f t="shared" si="311"/>
        <v>0</v>
      </c>
      <c r="U348">
        <f t="shared" si="312"/>
        <v>0</v>
      </c>
      <c r="V348">
        <f t="shared" si="313"/>
        <v>0</v>
      </c>
      <c r="W348">
        <f t="shared" si="314"/>
        <v>0</v>
      </c>
      <c r="X348">
        <f t="shared" si="315"/>
        <v>0</v>
      </c>
      <c r="Y348">
        <f t="shared" si="316"/>
        <v>0</v>
      </c>
      <c r="AA348">
        <v>27703388</v>
      </c>
      <c r="AB348">
        <f t="shared" si="317"/>
        <v>2.0699999999999998</v>
      </c>
      <c r="AC348">
        <f t="shared" si="344"/>
        <v>2.0699999999999998</v>
      </c>
      <c r="AD348">
        <f>ROUND((((ET348)-(EU348))+AE348),6)</f>
        <v>0</v>
      </c>
      <c r="AE348">
        <f t="shared" si="345"/>
        <v>0</v>
      </c>
      <c r="AF348">
        <f t="shared" si="345"/>
        <v>0</v>
      </c>
      <c r="AG348">
        <f t="shared" si="320"/>
        <v>0</v>
      </c>
      <c r="AH348">
        <f t="shared" si="346"/>
        <v>0</v>
      </c>
      <c r="AI348">
        <f t="shared" si="346"/>
        <v>0</v>
      </c>
      <c r="AJ348">
        <f t="shared" si="322"/>
        <v>0</v>
      </c>
      <c r="AK348">
        <v>2.0699999999999998</v>
      </c>
      <c r="AL348">
        <v>2.0699999999999998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79</v>
      </c>
      <c r="AU348">
        <v>50</v>
      </c>
      <c r="AV348">
        <v>1</v>
      </c>
      <c r="AW348">
        <v>1</v>
      </c>
      <c r="AZ348">
        <v>1</v>
      </c>
      <c r="BA348">
        <v>1</v>
      </c>
      <c r="BB348">
        <v>1</v>
      </c>
      <c r="BC348">
        <v>1</v>
      </c>
      <c r="BD348" t="s">
        <v>6</v>
      </c>
      <c r="BE348" t="s">
        <v>6</v>
      </c>
      <c r="BF348" t="s">
        <v>6</v>
      </c>
      <c r="BG348" t="s">
        <v>6</v>
      </c>
      <c r="BH348">
        <v>3</v>
      </c>
      <c r="BI348">
        <v>1</v>
      </c>
      <c r="BJ348" t="s">
        <v>148</v>
      </c>
      <c r="BM348">
        <v>61001</v>
      </c>
      <c r="BN348">
        <v>0</v>
      </c>
      <c r="BO348" t="s">
        <v>6</v>
      </c>
      <c r="BP348">
        <v>0</v>
      </c>
      <c r="BQ348">
        <v>6</v>
      </c>
      <c r="BR348">
        <v>0</v>
      </c>
      <c r="BS348">
        <v>1</v>
      </c>
      <c r="BT348">
        <v>1</v>
      </c>
      <c r="BU348">
        <v>1</v>
      </c>
      <c r="BV348">
        <v>1</v>
      </c>
      <c r="BW348">
        <v>1</v>
      </c>
      <c r="BX348">
        <v>1</v>
      </c>
      <c r="BY348" t="s">
        <v>6</v>
      </c>
      <c r="BZ348">
        <v>79</v>
      </c>
      <c r="CA348">
        <v>50</v>
      </c>
      <c r="CF348">
        <v>0</v>
      </c>
      <c r="CG348">
        <v>0</v>
      </c>
      <c r="CM348">
        <v>0</v>
      </c>
      <c r="CN348" t="s">
        <v>6</v>
      </c>
      <c r="CO348">
        <v>0</v>
      </c>
      <c r="CP348">
        <f t="shared" si="323"/>
        <v>5106.0200000000004</v>
      </c>
      <c r="CQ348">
        <f t="shared" si="324"/>
        <v>2.0699999999999998</v>
      </c>
      <c r="CR348">
        <f t="shared" si="325"/>
        <v>0</v>
      </c>
      <c r="CS348">
        <f t="shared" si="326"/>
        <v>0</v>
      </c>
      <c r="CT348">
        <f t="shared" si="327"/>
        <v>0</v>
      </c>
      <c r="CU348">
        <f t="shared" si="328"/>
        <v>0</v>
      </c>
      <c r="CV348">
        <f t="shared" si="329"/>
        <v>0</v>
      </c>
      <c r="CW348">
        <f t="shared" si="330"/>
        <v>0</v>
      </c>
      <c r="CX348">
        <f t="shared" si="331"/>
        <v>0</v>
      </c>
      <c r="CY348">
        <f t="shared" si="332"/>
        <v>0</v>
      </c>
      <c r="CZ348">
        <f t="shared" si="333"/>
        <v>0</v>
      </c>
      <c r="DC348" t="s">
        <v>6</v>
      </c>
      <c r="DD348" t="s">
        <v>6</v>
      </c>
      <c r="DE348" t="s">
        <v>6</v>
      </c>
      <c r="DF348" t="s">
        <v>6</v>
      </c>
      <c r="DG348" t="s">
        <v>6</v>
      </c>
      <c r="DH348" t="s">
        <v>6</v>
      </c>
      <c r="DI348" t="s">
        <v>6</v>
      </c>
      <c r="DJ348" t="s">
        <v>6</v>
      </c>
      <c r="DK348" t="s">
        <v>6</v>
      </c>
      <c r="DL348" t="s">
        <v>6</v>
      </c>
      <c r="DM348" t="s">
        <v>6</v>
      </c>
      <c r="DN348">
        <v>0</v>
      </c>
      <c r="DO348">
        <v>0</v>
      </c>
      <c r="DP348">
        <v>1</v>
      </c>
      <c r="DQ348">
        <v>1</v>
      </c>
      <c r="DU348">
        <v>1009</v>
      </c>
      <c r="DV348" t="s">
        <v>147</v>
      </c>
      <c r="DW348" t="s">
        <v>147</v>
      </c>
      <c r="DX348">
        <v>1</v>
      </c>
      <c r="EE348">
        <v>27029106</v>
      </c>
      <c r="EF348">
        <v>6</v>
      </c>
      <c r="EG348" t="s">
        <v>23</v>
      </c>
      <c r="EH348">
        <v>0</v>
      </c>
      <c r="EI348" t="s">
        <v>6</v>
      </c>
      <c r="EJ348">
        <v>1</v>
      </c>
      <c r="EK348">
        <v>61001</v>
      </c>
      <c r="EL348" t="s">
        <v>142</v>
      </c>
      <c r="EM348" t="s">
        <v>143</v>
      </c>
      <c r="EO348" t="s">
        <v>6</v>
      </c>
      <c r="EQ348">
        <v>0</v>
      </c>
      <c r="ER348">
        <v>2.0699999999999998</v>
      </c>
      <c r="ES348">
        <v>2.0699999999999998</v>
      </c>
      <c r="ET348">
        <v>0</v>
      </c>
      <c r="EU348">
        <v>0</v>
      </c>
      <c r="EV348">
        <v>0</v>
      </c>
      <c r="EW348">
        <v>0</v>
      </c>
      <c r="EX348">
        <v>0</v>
      </c>
      <c r="FQ348">
        <v>0</v>
      </c>
      <c r="FR348">
        <f t="shared" si="334"/>
        <v>0</v>
      </c>
      <c r="FS348">
        <v>0</v>
      </c>
      <c r="FX348">
        <v>79</v>
      </c>
      <c r="FY348">
        <v>50</v>
      </c>
      <c r="GA348" t="s">
        <v>6</v>
      </c>
      <c r="GD348">
        <v>0</v>
      </c>
      <c r="GF348">
        <v>-119095564</v>
      </c>
      <c r="GG348">
        <v>1</v>
      </c>
      <c r="GH348">
        <v>1</v>
      </c>
      <c r="GI348">
        <v>-2</v>
      </c>
      <c r="GJ348">
        <v>0</v>
      </c>
      <c r="GK348">
        <f>ROUND(R348*(S12)/100,2)</f>
        <v>0</v>
      </c>
      <c r="GL348">
        <f t="shared" si="335"/>
        <v>0</v>
      </c>
      <c r="GM348">
        <f t="shared" si="336"/>
        <v>5106.0200000000004</v>
      </c>
      <c r="GN348">
        <f t="shared" si="337"/>
        <v>5106.0200000000004</v>
      </c>
      <c r="GO348">
        <f t="shared" si="338"/>
        <v>0</v>
      </c>
      <c r="GP348">
        <f t="shared" si="339"/>
        <v>0</v>
      </c>
      <c r="GR348">
        <v>0</v>
      </c>
      <c r="GS348">
        <v>3</v>
      </c>
      <c r="GT348">
        <v>0</v>
      </c>
      <c r="GU348" t="s">
        <v>6</v>
      </c>
      <c r="GV348">
        <f t="shared" si="340"/>
        <v>0</v>
      </c>
      <c r="GW348">
        <v>1</v>
      </c>
      <c r="GX348">
        <f t="shared" si="341"/>
        <v>0</v>
      </c>
      <c r="HA348">
        <v>0</v>
      </c>
      <c r="HB348">
        <v>0</v>
      </c>
      <c r="IK348">
        <v>0</v>
      </c>
    </row>
    <row r="349" spans="1:255" x14ac:dyDescent="0.2">
      <c r="A349" s="2">
        <v>18</v>
      </c>
      <c r="B349" s="2">
        <v>1</v>
      </c>
      <c r="C349" s="2">
        <v>676</v>
      </c>
      <c r="D349" s="2"/>
      <c r="E349" s="2" t="s">
        <v>398</v>
      </c>
      <c r="F349" s="2" t="s">
        <v>150</v>
      </c>
      <c r="G349" s="2" t="s">
        <v>151</v>
      </c>
      <c r="H349" s="2" t="s">
        <v>147</v>
      </c>
      <c r="I349" s="2">
        <f>I345*J349</f>
        <v>37.505000000000003</v>
      </c>
      <c r="J349" s="2">
        <v>13.000000000000002</v>
      </c>
      <c r="K349" s="2"/>
      <c r="L349" s="2"/>
      <c r="M349" s="2"/>
      <c r="N349" s="2"/>
      <c r="O349" s="2">
        <f t="shared" si="306"/>
        <v>565.95000000000005</v>
      </c>
      <c r="P349" s="2">
        <f t="shared" si="307"/>
        <v>565.95000000000005</v>
      </c>
      <c r="Q349" s="2">
        <f t="shared" si="308"/>
        <v>0</v>
      </c>
      <c r="R349" s="2">
        <f t="shared" si="309"/>
        <v>0</v>
      </c>
      <c r="S349" s="2">
        <f t="shared" si="310"/>
        <v>0</v>
      </c>
      <c r="T349" s="2">
        <f t="shared" si="311"/>
        <v>0</v>
      </c>
      <c r="U349" s="2">
        <f t="shared" si="312"/>
        <v>0</v>
      </c>
      <c r="V349" s="2">
        <f t="shared" si="313"/>
        <v>0</v>
      </c>
      <c r="W349" s="2">
        <f t="shared" si="314"/>
        <v>0</v>
      </c>
      <c r="X349" s="2">
        <f t="shared" si="315"/>
        <v>0</v>
      </c>
      <c r="Y349" s="2">
        <f t="shared" si="316"/>
        <v>0</v>
      </c>
      <c r="Z349" s="2"/>
      <c r="AA349" s="2">
        <v>27703374</v>
      </c>
      <c r="AB349" s="2">
        <f t="shared" si="317"/>
        <v>15.09</v>
      </c>
      <c r="AC349" s="2">
        <f t="shared" si="344"/>
        <v>15.09</v>
      </c>
      <c r="AD349" s="2">
        <f>ROUND((((ET349)-(EU349))+AE349),6)</f>
        <v>0</v>
      </c>
      <c r="AE349" s="2">
        <f t="shared" si="345"/>
        <v>0</v>
      </c>
      <c r="AF349" s="2">
        <f t="shared" si="345"/>
        <v>0</v>
      </c>
      <c r="AG349" s="2">
        <f t="shared" si="320"/>
        <v>0</v>
      </c>
      <c r="AH349" s="2">
        <f t="shared" si="346"/>
        <v>0</v>
      </c>
      <c r="AI349" s="2">
        <f t="shared" si="346"/>
        <v>0</v>
      </c>
      <c r="AJ349" s="2">
        <f t="shared" si="322"/>
        <v>0</v>
      </c>
      <c r="AK349" s="2">
        <v>15.09</v>
      </c>
      <c r="AL349" s="2">
        <v>15.09</v>
      </c>
      <c r="AM349" s="2">
        <v>0</v>
      </c>
      <c r="AN349" s="2">
        <v>0</v>
      </c>
      <c r="AO349" s="2">
        <v>0</v>
      </c>
      <c r="AP349" s="2">
        <v>0</v>
      </c>
      <c r="AQ349" s="2">
        <v>0</v>
      </c>
      <c r="AR349" s="2">
        <v>0</v>
      </c>
      <c r="AS349" s="2">
        <v>0</v>
      </c>
      <c r="AT349" s="2">
        <v>79</v>
      </c>
      <c r="AU349" s="2">
        <v>50</v>
      </c>
      <c r="AV349" s="2">
        <v>1</v>
      </c>
      <c r="AW349" s="2">
        <v>1</v>
      </c>
      <c r="AX349" s="2"/>
      <c r="AY349" s="2"/>
      <c r="AZ349" s="2">
        <v>1</v>
      </c>
      <c r="BA349" s="2">
        <v>1</v>
      </c>
      <c r="BB349" s="2">
        <v>1</v>
      </c>
      <c r="BC349" s="2">
        <v>1</v>
      </c>
      <c r="BD349" s="2" t="s">
        <v>6</v>
      </c>
      <c r="BE349" s="2" t="s">
        <v>6</v>
      </c>
      <c r="BF349" s="2" t="s">
        <v>6</v>
      </c>
      <c r="BG349" s="2" t="s">
        <v>6</v>
      </c>
      <c r="BH349" s="2">
        <v>3</v>
      </c>
      <c r="BI349" s="2">
        <v>1</v>
      </c>
      <c r="BJ349" s="2" t="s">
        <v>152</v>
      </c>
      <c r="BK349" s="2"/>
      <c r="BL349" s="2"/>
      <c r="BM349" s="2">
        <v>61001</v>
      </c>
      <c r="BN349" s="2">
        <v>0</v>
      </c>
      <c r="BO349" s="2" t="s">
        <v>6</v>
      </c>
      <c r="BP349" s="2">
        <v>0</v>
      </c>
      <c r="BQ349" s="2">
        <v>6</v>
      </c>
      <c r="BR349" s="2">
        <v>0</v>
      </c>
      <c r="BS349" s="2">
        <v>1</v>
      </c>
      <c r="BT349" s="2">
        <v>1</v>
      </c>
      <c r="BU349" s="2">
        <v>1</v>
      </c>
      <c r="BV349" s="2">
        <v>1</v>
      </c>
      <c r="BW349" s="2">
        <v>1</v>
      </c>
      <c r="BX349" s="2">
        <v>1</v>
      </c>
      <c r="BY349" s="2" t="s">
        <v>6</v>
      </c>
      <c r="BZ349" s="2">
        <v>79</v>
      </c>
      <c r="CA349" s="2">
        <v>50</v>
      </c>
      <c r="CB349" s="2"/>
      <c r="CC349" s="2"/>
      <c r="CD349" s="2"/>
      <c r="CE349" s="2"/>
      <c r="CF349" s="2">
        <v>0</v>
      </c>
      <c r="CG349" s="2">
        <v>0</v>
      </c>
      <c r="CH349" s="2"/>
      <c r="CI349" s="2"/>
      <c r="CJ349" s="2"/>
      <c r="CK349" s="2"/>
      <c r="CL349" s="2"/>
      <c r="CM349" s="2">
        <v>0</v>
      </c>
      <c r="CN349" s="2" t="s">
        <v>6</v>
      </c>
      <c r="CO349" s="2">
        <v>0</v>
      </c>
      <c r="CP349" s="2">
        <f t="shared" si="323"/>
        <v>565.95000000000005</v>
      </c>
      <c r="CQ349" s="2">
        <f t="shared" si="324"/>
        <v>15.09</v>
      </c>
      <c r="CR349" s="2">
        <f t="shared" si="325"/>
        <v>0</v>
      </c>
      <c r="CS349" s="2">
        <f t="shared" si="326"/>
        <v>0</v>
      </c>
      <c r="CT349" s="2">
        <f t="shared" si="327"/>
        <v>0</v>
      </c>
      <c r="CU349" s="2">
        <f t="shared" si="328"/>
        <v>0</v>
      </c>
      <c r="CV349" s="2">
        <f t="shared" si="329"/>
        <v>0</v>
      </c>
      <c r="CW349" s="2">
        <f t="shared" si="330"/>
        <v>0</v>
      </c>
      <c r="CX349" s="2">
        <f t="shared" si="331"/>
        <v>0</v>
      </c>
      <c r="CY349" s="2">
        <f t="shared" si="332"/>
        <v>0</v>
      </c>
      <c r="CZ349" s="2">
        <f t="shared" si="333"/>
        <v>0</v>
      </c>
      <c r="DA349" s="2"/>
      <c r="DB349" s="2"/>
      <c r="DC349" s="2" t="s">
        <v>6</v>
      </c>
      <c r="DD349" s="2" t="s">
        <v>6</v>
      </c>
      <c r="DE349" s="2" t="s">
        <v>6</v>
      </c>
      <c r="DF349" s="2" t="s">
        <v>6</v>
      </c>
      <c r="DG349" s="2" t="s">
        <v>6</v>
      </c>
      <c r="DH349" s="2" t="s">
        <v>6</v>
      </c>
      <c r="DI349" s="2" t="s">
        <v>6</v>
      </c>
      <c r="DJ349" s="2" t="s">
        <v>6</v>
      </c>
      <c r="DK349" s="2" t="s">
        <v>6</v>
      </c>
      <c r="DL349" s="2" t="s">
        <v>6</v>
      </c>
      <c r="DM349" s="2" t="s">
        <v>6</v>
      </c>
      <c r="DN349" s="2">
        <v>0</v>
      </c>
      <c r="DO349" s="2">
        <v>0</v>
      </c>
      <c r="DP349" s="2">
        <v>1</v>
      </c>
      <c r="DQ349" s="2">
        <v>1</v>
      </c>
      <c r="DR349" s="2"/>
      <c r="DS349" s="2"/>
      <c r="DT349" s="2"/>
      <c r="DU349" s="2">
        <v>1009</v>
      </c>
      <c r="DV349" s="2" t="s">
        <v>147</v>
      </c>
      <c r="DW349" s="2" t="s">
        <v>147</v>
      </c>
      <c r="DX349" s="2">
        <v>1</v>
      </c>
      <c r="DY349" s="2"/>
      <c r="DZ349" s="2"/>
      <c r="EA349" s="2"/>
      <c r="EB349" s="2"/>
      <c r="EC349" s="2"/>
      <c r="ED349" s="2"/>
      <c r="EE349" s="2">
        <v>27029106</v>
      </c>
      <c r="EF349" s="2">
        <v>6</v>
      </c>
      <c r="EG349" s="2" t="s">
        <v>23</v>
      </c>
      <c r="EH349" s="2">
        <v>0</v>
      </c>
      <c r="EI349" s="2" t="s">
        <v>6</v>
      </c>
      <c r="EJ349" s="2">
        <v>1</v>
      </c>
      <c r="EK349" s="2">
        <v>61001</v>
      </c>
      <c r="EL349" s="2" t="s">
        <v>142</v>
      </c>
      <c r="EM349" s="2" t="s">
        <v>143</v>
      </c>
      <c r="EN349" s="2"/>
      <c r="EO349" s="2" t="s">
        <v>6</v>
      </c>
      <c r="EP349" s="2"/>
      <c r="EQ349" s="2">
        <v>0</v>
      </c>
      <c r="ER349" s="2">
        <v>15.09</v>
      </c>
      <c r="ES349" s="2">
        <v>15.09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>
        <v>0</v>
      </c>
      <c r="FR349" s="2">
        <f t="shared" si="334"/>
        <v>0</v>
      </c>
      <c r="FS349" s="2">
        <v>0</v>
      </c>
      <c r="FT349" s="2"/>
      <c r="FU349" s="2"/>
      <c r="FV349" s="2"/>
      <c r="FW349" s="2"/>
      <c r="FX349" s="2">
        <v>79</v>
      </c>
      <c r="FY349" s="2">
        <v>50</v>
      </c>
      <c r="FZ349" s="2"/>
      <c r="GA349" s="2" t="s">
        <v>6</v>
      </c>
      <c r="GB349" s="2"/>
      <c r="GC349" s="2"/>
      <c r="GD349" s="2">
        <v>0</v>
      </c>
      <c r="GE349" s="2"/>
      <c r="GF349" s="2">
        <v>270253964</v>
      </c>
      <c r="GG349" s="2">
        <v>2</v>
      </c>
      <c r="GH349" s="2">
        <v>1</v>
      </c>
      <c r="GI349" s="2">
        <v>-2</v>
      </c>
      <c r="GJ349" s="2">
        <v>0</v>
      </c>
      <c r="GK349" s="2">
        <f>ROUND(R349*(R12)/100,2)</f>
        <v>0</v>
      </c>
      <c r="GL349" s="2">
        <f t="shared" si="335"/>
        <v>0</v>
      </c>
      <c r="GM349" s="2">
        <f t="shared" si="336"/>
        <v>565.95000000000005</v>
      </c>
      <c r="GN349" s="2">
        <f t="shared" si="337"/>
        <v>565.95000000000005</v>
      </c>
      <c r="GO349" s="2">
        <f t="shared" si="338"/>
        <v>0</v>
      </c>
      <c r="GP349" s="2">
        <f t="shared" si="339"/>
        <v>0</v>
      </c>
      <c r="GQ349" s="2"/>
      <c r="GR349" s="2">
        <v>0</v>
      </c>
      <c r="GS349" s="2">
        <v>3</v>
      </c>
      <c r="GT349" s="2">
        <v>0</v>
      </c>
      <c r="GU349" s="2" t="s">
        <v>6</v>
      </c>
      <c r="GV349" s="2">
        <f t="shared" si="340"/>
        <v>0</v>
      </c>
      <c r="GW349" s="2">
        <v>1</v>
      </c>
      <c r="GX349" s="2">
        <f t="shared" si="341"/>
        <v>0</v>
      </c>
      <c r="GY349" s="2"/>
      <c r="GZ349" s="2"/>
      <c r="HA349" s="2">
        <v>0</v>
      </c>
      <c r="HB349" s="2">
        <v>0</v>
      </c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  <c r="HQ349" s="2"/>
      <c r="HR349" s="2"/>
      <c r="HS349" s="2"/>
      <c r="HT349" s="2"/>
      <c r="HU349" s="2"/>
      <c r="HV349" s="2"/>
      <c r="HW349" s="2"/>
      <c r="HX349" s="2"/>
      <c r="HY349" s="2"/>
      <c r="HZ349" s="2"/>
      <c r="IA349" s="2"/>
      <c r="IB349" s="2"/>
      <c r="IC349" s="2"/>
      <c r="ID349" s="2"/>
      <c r="IE349" s="2"/>
      <c r="IF349" s="2"/>
      <c r="IG349" s="2"/>
      <c r="IH349" s="2"/>
      <c r="II349" s="2"/>
      <c r="IJ349" s="2"/>
      <c r="IK349" s="2">
        <v>0</v>
      </c>
      <c r="IL349" s="2"/>
      <c r="IM349" s="2"/>
      <c r="IN349" s="2"/>
      <c r="IO349" s="2"/>
      <c r="IP349" s="2"/>
      <c r="IQ349" s="2"/>
      <c r="IR349" s="2"/>
      <c r="IS349" s="2"/>
      <c r="IT349" s="2"/>
      <c r="IU349" s="2"/>
    </row>
    <row r="350" spans="1:255" x14ac:dyDescent="0.2">
      <c r="A350">
        <v>18</v>
      </c>
      <c r="B350">
        <v>1</v>
      </c>
      <c r="C350">
        <v>684</v>
      </c>
      <c r="E350" t="s">
        <v>398</v>
      </c>
      <c r="F350" t="s">
        <v>150</v>
      </c>
      <c r="G350" t="s">
        <v>151</v>
      </c>
      <c r="H350" t="s">
        <v>147</v>
      </c>
      <c r="I350">
        <f>I346*J350</f>
        <v>37.505000000000003</v>
      </c>
      <c r="J350">
        <v>13.000000000000002</v>
      </c>
      <c r="O350">
        <f t="shared" si="306"/>
        <v>565.95000000000005</v>
      </c>
      <c r="P350">
        <f t="shared" si="307"/>
        <v>565.95000000000005</v>
      </c>
      <c r="Q350">
        <f t="shared" si="308"/>
        <v>0</v>
      </c>
      <c r="R350">
        <f t="shared" si="309"/>
        <v>0</v>
      </c>
      <c r="S350">
        <f t="shared" si="310"/>
        <v>0</v>
      </c>
      <c r="T350">
        <f t="shared" si="311"/>
        <v>0</v>
      </c>
      <c r="U350">
        <f t="shared" si="312"/>
        <v>0</v>
      </c>
      <c r="V350">
        <f t="shared" si="313"/>
        <v>0</v>
      </c>
      <c r="W350">
        <f t="shared" si="314"/>
        <v>0</v>
      </c>
      <c r="X350">
        <f t="shared" si="315"/>
        <v>0</v>
      </c>
      <c r="Y350">
        <f t="shared" si="316"/>
        <v>0</v>
      </c>
      <c r="AA350">
        <v>27703388</v>
      </c>
      <c r="AB350">
        <f t="shared" si="317"/>
        <v>15.09</v>
      </c>
      <c r="AC350">
        <f t="shared" si="344"/>
        <v>15.09</v>
      </c>
      <c r="AD350">
        <f>ROUND((((ET350)-(EU350))+AE350),6)</f>
        <v>0</v>
      </c>
      <c r="AE350">
        <f t="shared" si="345"/>
        <v>0</v>
      </c>
      <c r="AF350">
        <f t="shared" si="345"/>
        <v>0</v>
      </c>
      <c r="AG350">
        <f t="shared" si="320"/>
        <v>0</v>
      </c>
      <c r="AH350">
        <f t="shared" si="346"/>
        <v>0</v>
      </c>
      <c r="AI350">
        <f t="shared" si="346"/>
        <v>0</v>
      </c>
      <c r="AJ350">
        <f t="shared" si="322"/>
        <v>0</v>
      </c>
      <c r="AK350">
        <v>15.09</v>
      </c>
      <c r="AL350">
        <v>15.09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79</v>
      </c>
      <c r="AU350">
        <v>50</v>
      </c>
      <c r="AV350">
        <v>1</v>
      </c>
      <c r="AW350">
        <v>1</v>
      </c>
      <c r="AZ350">
        <v>1</v>
      </c>
      <c r="BA350">
        <v>1</v>
      </c>
      <c r="BB350">
        <v>1</v>
      </c>
      <c r="BC350">
        <v>1</v>
      </c>
      <c r="BD350" t="s">
        <v>6</v>
      </c>
      <c r="BE350" t="s">
        <v>6</v>
      </c>
      <c r="BF350" t="s">
        <v>6</v>
      </c>
      <c r="BG350" t="s">
        <v>6</v>
      </c>
      <c r="BH350">
        <v>3</v>
      </c>
      <c r="BI350">
        <v>1</v>
      </c>
      <c r="BJ350" t="s">
        <v>152</v>
      </c>
      <c r="BM350">
        <v>61001</v>
      </c>
      <c r="BN350">
        <v>0</v>
      </c>
      <c r="BO350" t="s">
        <v>6</v>
      </c>
      <c r="BP350">
        <v>0</v>
      </c>
      <c r="BQ350">
        <v>6</v>
      </c>
      <c r="BR350">
        <v>0</v>
      </c>
      <c r="BS350">
        <v>1</v>
      </c>
      <c r="BT350">
        <v>1</v>
      </c>
      <c r="BU350">
        <v>1</v>
      </c>
      <c r="BV350">
        <v>1</v>
      </c>
      <c r="BW350">
        <v>1</v>
      </c>
      <c r="BX350">
        <v>1</v>
      </c>
      <c r="BY350" t="s">
        <v>6</v>
      </c>
      <c r="BZ350">
        <v>79</v>
      </c>
      <c r="CA350">
        <v>50</v>
      </c>
      <c r="CF350">
        <v>0</v>
      </c>
      <c r="CG350">
        <v>0</v>
      </c>
      <c r="CM350">
        <v>0</v>
      </c>
      <c r="CN350" t="s">
        <v>6</v>
      </c>
      <c r="CO350">
        <v>0</v>
      </c>
      <c r="CP350">
        <f t="shared" si="323"/>
        <v>565.95000000000005</v>
      </c>
      <c r="CQ350">
        <f t="shared" si="324"/>
        <v>15.09</v>
      </c>
      <c r="CR350">
        <f t="shared" si="325"/>
        <v>0</v>
      </c>
      <c r="CS350">
        <f t="shared" si="326"/>
        <v>0</v>
      </c>
      <c r="CT350">
        <f t="shared" si="327"/>
        <v>0</v>
      </c>
      <c r="CU350">
        <f t="shared" si="328"/>
        <v>0</v>
      </c>
      <c r="CV350">
        <f t="shared" si="329"/>
        <v>0</v>
      </c>
      <c r="CW350">
        <f t="shared" si="330"/>
        <v>0</v>
      </c>
      <c r="CX350">
        <f t="shared" si="331"/>
        <v>0</v>
      </c>
      <c r="CY350">
        <f t="shared" si="332"/>
        <v>0</v>
      </c>
      <c r="CZ350">
        <f t="shared" si="333"/>
        <v>0</v>
      </c>
      <c r="DC350" t="s">
        <v>6</v>
      </c>
      <c r="DD350" t="s">
        <v>6</v>
      </c>
      <c r="DE350" t="s">
        <v>6</v>
      </c>
      <c r="DF350" t="s">
        <v>6</v>
      </c>
      <c r="DG350" t="s">
        <v>6</v>
      </c>
      <c r="DH350" t="s">
        <v>6</v>
      </c>
      <c r="DI350" t="s">
        <v>6</v>
      </c>
      <c r="DJ350" t="s">
        <v>6</v>
      </c>
      <c r="DK350" t="s">
        <v>6</v>
      </c>
      <c r="DL350" t="s">
        <v>6</v>
      </c>
      <c r="DM350" t="s">
        <v>6</v>
      </c>
      <c r="DN350">
        <v>0</v>
      </c>
      <c r="DO350">
        <v>0</v>
      </c>
      <c r="DP350">
        <v>1</v>
      </c>
      <c r="DQ350">
        <v>1</v>
      </c>
      <c r="DU350">
        <v>1009</v>
      </c>
      <c r="DV350" t="s">
        <v>147</v>
      </c>
      <c r="DW350" t="s">
        <v>147</v>
      </c>
      <c r="DX350">
        <v>1</v>
      </c>
      <c r="EE350">
        <v>27029106</v>
      </c>
      <c r="EF350">
        <v>6</v>
      </c>
      <c r="EG350" t="s">
        <v>23</v>
      </c>
      <c r="EH350">
        <v>0</v>
      </c>
      <c r="EI350" t="s">
        <v>6</v>
      </c>
      <c r="EJ350">
        <v>1</v>
      </c>
      <c r="EK350">
        <v>61001</v>
      </c>
      <c r="EL350" t="s">
        <v>142</v>
      </c>
      <c r="EM350" t="s">
        <v>143</v>
      </c>
      <c r="EO350" t="s">
        <v>6</v>
      </c>
      <c r="EQ350">
        <v>0</v>
      </c>
      <c r="ER350">
        <v>15.09</v>
      </c>
      <c r="ES350">
        <v>15.09</v>
      </c>
      <c r="ET350">
        <v>0</v>
      </c>
      <c r="EU350">
        <v>0</v>
      </c>
      <c r="EV350">
        <v>0</v>
      </c>
      <c r="EW350">
        <v>0</v>
      </c>
      <c r="EX350">
        <v>0</v>
      </c>
      <c r="FQ350">
        <v>0</v>
      </c>
      <c r="FR350">
        <f t="shared" si="334"/>
        <v>0</v>
      </c>
      <c r="FS350">
        <v>0</v>
      </c>
      <c r="FX350">
        <v>79</v>
      </c>
      <c r="FY350">
        <v>50</v>
      </c>
      <c r="GA350" t="s">
        <v>6</v>
      </c>
      <c r="GD350">
        <v>0</v>
      </c>
      <c r="GF350">
        <v>270253964</v>
      </c>
      <c r="GG350">
        <v>1</v>
      </c>
      <c r="GH350">
        <v>1</v>
      </c>
      <c r="GI350">
        <v>-2</v>
      </c>
      <c r="GJ350">
        <v>0</v>
      </c>
      <c r="GK350">
        <f>ROUND(R350*(S12)/100,2)</f>
        <v>0</v>
      </c>
      <c r="GL350">
        <f t="shared" si="335"/>
        <v>0</v>
      </c>
      <c r="GM350">
        <f t="shared" si="336"/>
        <v>565.95000000000005</v>
      </c>
      <c r="GN350">
        <f t="shared" si="337"/>
        <v>565.95000000000005</v>
      </c>
      <c r="GO350">
        <f t="shared" si="338"/>
        <v>0</v>
      </c>
      <c r="GP350">
        <f t="shared" si="339"/>
        <v>0</v>
      </c>
      <c r="GR350">
        <v>0</v>
      </c>
      <c r="GS350">
        <v>3</v>
      </c>
      <c r="GT350">
        <v>0</v>
      </c>
      <c r="GU350" t="s">
        <v>6</v>
      </c>
      <c r="GV350">
        <f t="shared" si="340"/>
        <v>0</v>
      </c>
      <c r="GW350">
        <v>1</v>
      </c>
      <c r="GX350">
        <f t="shared" si="341"/>
        <v>0</v>
      </c>
      <c r="HA350">
        <v>0</v>
      </c>
      <c r="HB350">
        <v>0</v>
      </c>
      <c r="IK350">
        <v>0</v>
      </c>
    </row>
    <row r="351" spans="1:255" x14ac:dyDescent="0.2">
      <c r="A351" s="2">
        <v>17</v>
      </c>
      <c r="B351" s="2">
        <v>1</v>
      </c>
      <c r="C351" s="2">
        <f>ROW(SmtRes!A693)</f>
        <v>693</v>
      </c>
      <c r="D351" s="2">
        <f>ROW(EtalonRes!A709)</f>
        <v>709</v>
      </c>
      <c r="E351" s="2" t="s">
        <v>399</v>
      </c>
      <c r="F351" s="2" t="s">
        <v>212</v>
      </c>
      <c r="G351" s="2" t="s">
        <v>213</v>
      </c>
      <c r="H351" s="2" t="s">
        <v>20</v>
      </c>
      <c r="I351" s="2">
        <f>ROUND((13.37+288.5)/100,9)</f>
        <v>3.0186999999999999</v>
      </c>
      <c r="J351" s="2">
        <v>0</v>
      </c>
      <c r="K351" s="2"/>
      <c r="L351" s="2"/>
      <c r="M351" s="2"/>
      <c r="N351" s="2"/>
      <c r="O351" s="2">
        <f t="shared" si="306"/>
        <v>3776.94</v>
      </c>
      <c r="P351" s="2">
        <f t="shared" si="307"/>
        <v>1939.7</v>
      </c>
      <c r="Q351" s="2">
        <f t="shared" si="308"/>
        <v>53.03</v>
      </c>
      <c r="R351" s="2">
        <f t="shared" si="309"/>
        <v>10.039999999999999</v>
      </c>
      <c r="S351" s="2">
        <f t="shared" si="310"/>
        <v>1784.21</v>
      </c>
      <c r="T351" s="2">
        <f t="shared" si="311"/>
        <v>0</v>
      </c>
      <c r="U351" s="2">
        <f t="shared" si="312"/>
        <v>204.14532303000001</v>
      </c>
      <c r="V351" s="2">
        <f t="shared" si="313"/>
        <v>0.86598956250000014</v>
      </c>
      <c r="W351" s="2">
        <f t="shared" si="314"/>
        <v>0</v>
      </c>
      <c r="X351" s="2">
        <f t="shared" si="315"/>
        <v>1704.54</v>
      </c>
      <c r="Y351" s="2">
        <f t="shared" si="316"/>
        <v>843.3</v>
      </c>
      <c r="Z351" s="2"/>
      <c r="AA351" s="2">
        <v>27703374</v>
      </c>
      <c r="AB351" s="2">
        <f t="shared" si="317"/>
        <v>1251.1791499999999</v>
      </c>
      <c r="AC351" s="2">
        <f t="shared" si="344"/>
        <v>642.55999999999995</v>
      </c>
      <c r="AD351" s="2">
        <f>ROUND((((((ET351*1.25)*1.35))-(((EU351*1.25)*1.35)))+AE351),6)</f>
        <v>17.566875</v>
      </c>
      <c r="AE351" s="2">
        <f>ROUND((((EU351*1.25)*1.35)),6)</f>
        <v>3.3243749999999999</v>
      </c>
      <c r="AF351" s="2">
        <f>ROUND((((EV351*1.15)*1.35)),6)</f>
        <v>591.05227500000001</v>
      </c>
      <c r="AG351" s="2">
        <f t="shared" si="320"/>
        <v>0</v>
      </c>
      <c r="AH351" s="2">
        <f>(((EW351*1.15)*1.35))</f>
        <v>67.626900000000006</v>
      </c>
      <c r="AI351" s="2">
        <f>(((EX351*1.25)*1.35))</f>
        <v>0.28687500000000005</v>
      </c>
      <c r="AJ351" s="2">
        <f t="shared" si="322"/>
        <v>0</v>
      </c>
      <c r="AK351" s="2">
        <v>1033.68</v>
      </c>
      <c r="AL351" s="2">
        <v>642.55999999999995</v>
      </c>
      <c r="AM351" s="2">
        <v>10.41</v>
      </c>
      <c r="AN351" s="2">
        <v>1.97</v>
      </c>
      <c r="AO351" s="2">
        <v>380.71</v>
      </c>
      <c r="AP351" s="2">
        <v>0</v>
      </c>
      <c r="AQ351" s="2">
        <v>43.56</v>
      </c>
      <c r="AR351" s="2">
        <v>0.17</v>
      </c>
      <c r="AS351" s="2">
        <v>0</v>
      </c>
      <c r="AT351" s="2">
        <v>95</v>
      </c>
      <c r="AU351" s="2">
        <v>47</v>
      </c>
      <c r="AV351" s="2">
        <v>1</v>
      </c>
      <c r="AW351" s="2">
        <v>1</v>
      </c>
      <c r="AX351" s="2"/>
      <c r="AY351" s="2"/>
      <c r="AZ351" s="2">
        <v>1</v>
      </c>
      <c r="BA351" s="2">
        <v>1</v>
      </c>
      <c r="BB351" s="2">
        <v>1</v>
      </c>
      <c r="BC351" s="2">
        <v>1</v>
      </c>
      <c r="BD351" s="2" t="s">
        <v>6</v>
      </c>
      <c r="BE351" s="2" t="s">
        <v>6</v>
      </c>
      <c r="BF351" s="2" t="s">
        <v>6</v>
      </c>
      <c r="BG351" s="2" t="s">
        <v>6</v>
      </c>
      <c r="BH351" s="2">
        <v>0</v>
      </c>
      <c r="BI351" s="2">
        <v>1</v>
      </c>
      <c r="BJ351" s="2" t="s">
        <v>214</v>
      </c>
      <c r="BK351" s="2"/>
      <c r="BL351" s="2"/>
      <c r="BM351" s="2">
        <v>15001</v>
      </c>
      <c r="BN351" s="2">
        <v>0</v>
      </c>
      <c r="BO351" s="2" t="s">
        <v>6</v>
      </c>
      <c r="BP351" s="2">
        <v>0</v>
      </c>
      <c r="BQ351" s="2">
        <v>2</v>
      </c>
      <c r="BR351" s="2">
        <v>0</v>
      </c>
      <c r="BS351" s="2">
        <v>1</v>
      </c>
      <c r="BT351" s="2">
        <v>1</v>
      </c>
      <c r="BU351" s="2">
        <v>1</v>
      </c>
      <c r="BV351" s="2">
        <v>1</v>
      </c>
      <c r="BW351" s="2">
        <v>1</v>
      </c>
      <c r="BX351" s="2">
        <v>1</v>
      </c>
      <c r="BY351" s="2" t="s">
        <v>6</v>
      </c>
      <c r="BZ351" s="2">
        <v>105</v>
      </c>
      <c r="CA351" s="2">
        <v>55</v>
      </c>
      <c r="CB351" s="2"/>
      <c r="CC351" s="2"/>
      <c r="CD351" s="2"/>
      <c r="CE351" s="2"/>
      <c r="CF351" s="2">
        <v>0</v>
      </c>
      <c r="CG351" s="2">
        <v>0</v>
      </c>
      <c r="CH351" s="2"/>
      <c r="CI351" s="2"/>
      <c r="CJ351" s="2"/>
      <c r="CK351" s="2"/>
      <c r="CL351" s="2"/>
      <c r="CM351" s="2">
        <v>0</v>
      </c>
      <c r="CN351" s="2" t="s">
        <v>705</v>
      </c>
      <c r="CO351" s="2">
        <v>0</v>
      </c>
      <c r="CP351" s="2">
        <f t="shared" si="323"/>
        <v>3776.94</v>
      </c>
      <c r="CQ351" s="2">
        <f t="shared" si="324"/>
        <v>642.55999999999995</v>
      </c>
      <c r="CR351" s="2">
        <f t="shared" si="325"/>
        <v>17.566875</v>
      </c>
      <c r="CS351" s="2">
        <f t="shared" si="326"/>
        <v>3.3243749999999999</v>
      </c>
      <c r="CT351" s="2">
        <f t="shared" si="327"/>
        <v>591.05227500000001</v>
      </c>
      <c r="CU351" s="2">
        <f t="shared" si="328"/>
        <v>0</v>
      </c>
      <c r="CV351" s="2">
        <f t="shared" si="329"/>
        <v>67.626900000000006</v>
      </c>
      <c r="CW351" s="2">
        <f t="shared" si="330"/>
        <v>0.28687500000000005</v>
      </c>
      <c r="CX351" s="2">
        <f t="shared" si="331"/>
        <v>0</v>
      </c>
      <c r="CY351" s="2">
        <f t="shared" si="332"/>
        <v>1704.5374999999999</v>
      </c>
      <c r="CZ351" s="2">
        <f t="shared" si="333"/>
        <v>843.29750000000001</v>
      </c>
      <c r="DA351" s="2"/>
      <c r="DB351" s="2"/>
      <c r="DC351" s="2" t="s">
        <v>6</v>
      </c>
      <c r="DD351" s="2" t="s">
        <v>6</v>
      </c>
      <c r="DE351" s="2" t="s">
        <v>56</v>
      </c>
      <c r="DF351" s="2" t="s">
        <v>56</v>
      </c>
      <c r="DG351" s="2" t="s">
        <v>57</v>
      </c>
      <c r="DH351" s="2" t="s">
        <v>6</v>
      </c>
      <c r="DI351" s="2" t="s">
        <v>57</v>
      </c>
      <c r="DJ351" s="2" t="s">
        <v>56</v>
      </c>
      <c r="DK351" s="2" t="s">
        <v>6</v>
      </c>
      <c r="DL351" s="2" t="s">
        <v>6</v>
      </c>
      <c r="DM351" s="2" t="s">
        <v>6</v>
      </c>
      <c r="DN351" s="2">
        <v>0</v>
      </c>
      <c r="DO351" s="2">
        <v>0</v>
      </c>
      <c r="DP351" s="2">
        <v>1</v>
      </c>
      <c r="DQ351" s="2">
        <v>1</v>
      </c>
      <c r="DR351" s="2"/>
      <c r="DS351" s="2"/>
      <c r="DT351" s="2"/>
      <c r="DU351" s="2">
        <v>1005</v>
      </c>
      <c r="DV351" s="2" t="s">
        <v>20</v>
      </c>
      <c r="DW351" s="2" t="s">
        <v>20</v>
      </c>
      <c r="DX351" s="2">
        <v>100</v>
      </c>
      <c r="DY351" s="2"/>
      <c r="DZ351" s="2"/>
      <c r="EA351" s="2"/>
      <c r="EB351" s="2"/>
      <c r="EC351" s="2"/>
      <c r="ED351" s="2"/>
      <c r="EE351" s="2">
        <v>27029049</v>
      </c>
      <c r="EF351" s="2">
        <v>2</v>
      </c>
      <c r="EG351" s="2" t="s">
        <v>16</v>
      </c>
      <c r="EH351" s="2">
        <v>0</v>
      </c>
      <c r="EI351" s="2" t="s">
        <v>6</v>
      </c>
      <c r="EJ351" s="2">
        <v>1</v>
      </c>
      <c r="EK351" s="2">
        <v>15001</v>
      </c>
      <c r="EL351" s="2" t="s">
        <v>157</v>
      </c>
      <c r="EM351" s="2" t="s">
        <v>158</v>
      </c>
      <c r="EN351" s="2"/>
      <c r="EO351" s="2" t="s">
        <v>60</v>
      </c>
      <c r="EP351" s="2"/>
      <c r="EQ351" s="2">
        <v>0</v>
      </c>
      <c r="ER351" s="2">
        <v>1033.68</v>
      </c>
      <c r="ES351" s="2">
        <v>642.55999999999995</v>
      </c>
      <c r="ET351" s="2">
        <v>10.41</v>
      </c>
      <c r="EU351" s="2">
        <v>1.97</v>
      </c>
      <c r="EV351" s="2">
        <v>380.71</v>
      </c>
      <c r="EW351" s="2">
        <v>43.56</v>
      </c>
      <c r="EX351" s="2">
        <v>0.17</v>
      </c>
      <c r="EY351" s="2">
        <v>0</v>
      </c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>
        <v>0</v>
      </c>
      <c r="FR351" s="2">
        <f t="shared" si="334"/>
        <v>0</v>
      </c>
      <c r="FS351" s="2">
        <v>0</v>
      </c>
      <c r="FT351" s="2" t="s">
        <v>49</v>
      </c>
      <c r="FU351" s="2" t="s">
        <v>50</v>
      </c>
      <c r="FV351" s="2"/>
      <c r="FW351" s="2"/>
      <c r="FX351" s="2">
        <v>94.5</v>
      </c>
      <c r="FY351" s="2">
        <v>46.75</v>
      </c>
      <c r="FZ351" s="2"/>
      <c r="GA351" s="2" t="s">
        <v>6</v>
      </c>
      <c r="GB351" s="2"/>
      <c r="GC351" s="2"/>
      <c r="GD351" s="2">
        <v>0</v>
      </c>
      <c r="GE351" s="2"/>
      <c r="GF351" s="2">
        <v>325170472</v>
      </c>
      <c r="GG351" s="2">
        <v>2</v>
      </c>
      <c r="GH351" s="2">
        <v>1</v>
      </c>
      <c r="GI351" s="2">
        <v>-2</v>
      </c>
      <c r="GJ351" s="2">
        <v>0</v>
      </c>
      <c r="GK351" s="2">
        <f>ROUND(R351*(R12)/100,2)</f>
        <v>0</v>
      </c>
      <c r="GL351" s="2">
        <f t="shared" si="335"/>
        <v>0</v>
      </c>
      <c r="GM351" s="2">
        <f t="shared" si="336"/>
        <v>6324.78</v>
      </c>
      <c r="GN351" s="2">
        <f t="shared" si="337"/>
        <v>6324.78</v>
      </c>
      <c r="GO351" s="2">
        <f t="shared" si="338"/>
        <v>0</v>
      </c>
      <c r="GP351" s="2">
        <f t="shared" si="339"/>
        <v>0</v>
      </c>
      <c r="GQ351" s="2"/>
      <c r="GR351" s="2">
        <v>0</v>
      </c>
      <c r="GS351" s="2">
        <v>3</v>
      </c>
      <c r="GT351" s="2">
        <v>0</v>
      </c>
      <c r="GU351" s="2" t="s">
        <v>6</v>
      </c>
      <c r="GV351" s="2">
        <f t="shared" si="340"/>
        <v>0</v>
      </c>
      <c r="GW351" s="2">
        <v>1</v>
      </c>
      <c r="GX351" s="2">
        <f t="shared" si="341"/>
        <v>0</v>
      </c>
      <c r="GY351" s="2"/>
      <c r="GZ351" s="2"/>
      <c r="HA351" s="2">
        <v>0</v>
      </c>
      <c r="HB351" s="2">
        <v>0</v>
      </c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/>
      <c r="HR351" s="2"/>
      <c r="HS351" s="2"/>
      <c r="HT351" s="2"/>
      <c r="HU351" s="2"/>
      <c r="HV351" s="2"/>
      <c r="HW351" s="2"/>
      <c r="HX351" s="2"/>
      <c r="HY351" s="2"/>
      <c r="HZ351" s="2"/>
      <c r="IA351" s="2"/>
      <c r="IB351" s="2"/>
      <c r="IC351" s="2"/>
      <c r="ID351" s="2"/>
      <c r="IE351" s="2"/>
      <c r="IF351" s="2"/>
      <c r="IG351" s="2"/>
      <c r="IH351" s="2"/>
      <c r="II351" s="2"/>
      <c r="IJ351" s="2"/>
      <c r="IK351" s="2">
        <v>0</v>
      </c>
      <c r="IL351" s="2"/>
      <c r="IM351" s="2"/>
      <c r="IN351" s="2"/>
      <c r="IO351" s="2"/>
      <c r="IP351" s="2"/>
      <c r="IQ351" s="2"/>
      <c r="IR351" s="2"/>
      <c r="IS351" s="2"/>
      <c r="IT351" s="2"/>
      <c r="IU351" s="2"/>
    </row>
    <row r="352" spans="1:255" x14ac:dyDescent="0.2">
      <c r="A352">
        <v>17</v>
      </c>
      <c r="B352">
        <v>1</v>
      </c>
      <c r="C352">
        <f>ROW(SmtRes!A702)</f>
        <v>702</v>
      </c>
      <c r="D352">
        <f>ROW(EtalonRes!A718)</f>
        <v>718</v>
      </c>
      <c r="E352" t="s">
        <v>399</v>
      </c>
      <c r="F352" t="s">
        <v>212</v>
      </c>
      <c r="G352" t="s">
        <v>213</v>
      </c>
      <c r="H352" t="s">
        <v>20</v>
      </c>
      <c r="I352">
        <f>ROUND((13.37+288.5)/100,9)</f>
        <v>3.0186999999999999</v>
      </c>
      <c r="J352">
        <v>0</v>
      </c>
      <c r="O352">
        <f t="shared" si="306"/>
        <v>3776.94</v>
      </c>
      <c r="P352">
        <f t="shared" si="307"/>
        <v>1939.7</v>
      </c>
      <c r="Q352">
        <f t="shared" si="308"/>
        <v>53.03</v>
      </c>
      <c r="R352">
        <f t="shared" si="309"/>
        <v>10.039999999999999</v>
      </c>
      <c r="S352">
        <f t="shared" si="310"/>
        <v>1784.21</v>
      </c>
      <c r="T352">
        <f t="shared" si="311"/>
        <v>0</v>
      </c>
      <c r="U352">
        <f t="shared" si="312"/>
        <v>204.14532303000001</v>
      </c>
      <c r="V352">
        <f t="shared" si="313"/>
        <v>0.86598956250000014</v>
      </c>
      <c r="W352">
        <f t="shared" si="314"/>
        <v>0</v>
      </c>
      <c r="X352">
        <f t="shared" si="315"/>
        <v>1704.54</v>
      </c>
      <c r="Y352">
        <f t="shared" si="316"/>
        <v>843.3</v>
      </c>
      <c r="AA352">
        <v>27703388</v>
      </c>
      <c r="AB352">
        <f t="shared" si="317"/>
        <v>1251.1791499999999</v>
      </c>
      <c r="AC352">
        <f t="shared" si="344"/>
        <v>642.55999999999995</v>
      </c>
      <c r="AD352">
        <f>ROUND((((((ET352*1.25)*1.35))-(((EU352*1.25)*1.35)))+AE352),6)</f>
        <v>17.566875</v>
      </c>
      <c r="AE352">
        <f>ROUND((((EU352*1.25)*1.35)),6)</f>
        <v>3.3243749999999999</v>
      </c>
      <c r="AF352">
        <f>ROUND((((EV352*1.15)*1.35)),6)</f>
        <v>591.05227500000001</v>
      </c>
      <c r="AG352">
        <f t="shared" si="320"/>
        <v>0</v>
      </c>
      <c r="AH352">
        <f>(((EW352*1.15)*1.35))</f>
        <v>67.626900000000006</v>
      </c>
      <c r="AI352">
        <f>(((EX352*1.25)*1.35))</f>
        <v>0.28687500000000005</v>
      </c>
      <c r="AJ352">
        <f t="shared" si="322"/>
        <v>0</v>
      </c>
      <c r="AK352">
        <v>1033.68</v>
      </c>
      <c r="AL352">
        <v>642.55999999999995</v>
      </c>
      <c r="AM352">
        <v>10.41</v>
      </c>
      <c r="AN352">
        <v>1.97</v>
      </c>
      <c r="AO352">
        <v>380.71</v>
      </c>
      <c r="AP352">
        <v>0</v>
      </c>
      <c r="AQ352">
        <v>43.56</v>
      </c>
      <c r="AR352">
        <v>0.17</v>
      </c>
      <c r="AS352">
        <v>0</v>
      </c>
      <c r="AT352">
        <v>95</v>
      </c>
      <c r="AU352">
        <v>47</v>
      </c>
      <c r="AV352">
        <v>1</v>
      </c>
      <c r="AW352">
        <v>1</v>
      </c>
      <c r="AZ352">
        <v>1</v>
      </c>
      <c r="BA352">
        <v>1</v>
      </c>
      <c r="BB352">
        <v>1</v>
      </c>
      <c r="BC352">
        <v>1</v>
      </c>
      <c r="BD352" t="s">
        <v>6</v>
      </c>
      <c r="BE352" t="s">
        <v>6</v>
      </c>
      <c r="BF352" t="s">
        <v>6</v>
      </c>
      <c r="BG352" t="s">
        <v>6</v>
      </c>
      <c r="BH352">
        <v>0</v>
      </c>
      <c r="BI352">
        <v>1</v>
      </c>
      <c r="BJ352" t="s">
        <v>214</v>
      </c>
      <c r="BM352">
        <v>15001</v>
      </c>
      <c r="BN352">
        <v>0</v>
      </c>
      <c r="BO352" t="s">
        <v>6</v>
      </c>
      <c r="BP352">
        <v>0</v>
      </c>
      <c r="BQ352">
        <v>2</v>
      </c>
      <c r="BR352">
        <v>0</v>
      </c>
      <c r="BS352">
        <v>1</v>
      </c>
      <c r="BT352">
        <v>1</v>
      </c>
      <c r="BU352">
        <v>1</v>
      </c>
      <c r="BV352">
        <v>1</v>
      </c>
      <c r="BW352">
        <v>1</v>
      </c>
      <c r="BX352">
        <v>1</v>
      </c>
      <c r="BY352" t="s">
        <v>6</v>
      </c>
      <c r="BZ352">
        <v>105</v>
      </c>
      <c r="CA352">
        <v>55</v>
      </c>
      <c r="CF352">
        <v>0</v>
      </c>
      <c r="CG352">
        <v>0</v>
      </c>
      <c r="CM352">
        <v>0</v>
      </c>
      <c r="CN352" t="s">
        <v>705</v>
      </c>
      <c r="CO352">
        <v>0</v>
      </c>
      <c r="CP352">
        <f t="shared" si="323"/>
        <v>3776.94</v>
      </c>
      <c r="CQ352">
        <f t="shared" si="324"/>
        <v>642.55999999999995</v>
      </c>
      <c r="CR352">
        <f t="shared" si="325"/>
        <v>17.566875</v>
      </c>
      <c r="CS352">
        <f t="shared" si="326"/>
        <v>3.3243749999999999</v>
      </c>
      <c r="CT352">
        <f t="shared" si="327"/>
        <v>591.05227500000001</v>
      </c>
      <c r="CU352">
        <f t="shared" si="328"/>
        <v>0</v>
      </c>
      <c r="CV352">
        <f t="shared" si="329"/>
        <v>67.626900000000006</v>
      </c>
      <c r="CW352">
        <f t="shared" si="330"/>
        <v>0.28687500000000005</v>
      </c>
      <c r="CX352">
        <f t="shared" si="331"/>
        <v>0</v>
      </c>
      <c r="CY352">
        <f t="shared" si="332"/>
        <v>1704.5374999999999</v>
      </c>
      <c r="CZ352">
        <f t="shared" si="333"/>
        <v>843.29750000000001</v>
      </c>
      <c r="DC352" t="s">
        <v>6</v>
      </c>
      <c r="DD352" t="s">
        <v>6</v>
      </c>
      <c r="DE352" t="s">
        <v>56</v>
      </c>
      <c r="DF352" t="s">
        <v>56</v>
      </c>
      <c r="DG352" t="s">
        <v>57</v>
      </c>
      <c r="DH352" t="s">
        <v>6</v>
      </c>
      <c r="DI352" t="s">
        <v>57</v>
      </c>
      <c r="DJ352" t="s">
        <v>56</v>
      </c>
      <c r="DK352" t="s">
        <v>6</v>
      </c>
      <c r="DL352" t="s">
        <v>6</v>
      </c>
      <c r="DM352" t="s">
        <v>6</v>
      </c>
      <c r="DN352">
        <v>0</v>
      </c>
      <c r="DO352">
        <v>0</v>
      </c>
      <c r="DP352">
        <v>1</v>
      </c>
      <c r="DQ352">
        <v>1</v>
      </c>
      <c r="DU352">
        <v>1005</v>
      </c>
      <c r="DV352" t="s">
        <v>20</v>
      </c>
      <c r="DW352" t="s">
        <v>20</v>
      </c>
      <c r="DX352">
        <v>100</v>
      </c>
      <c r="EE352">
        <v>27029049</v>
      </c>
      <c r="EF352">
        <v>2</v>
      </c>
      <c r="EG352" t="s">
        <v>16</v>
      </c>
      <c r="EH352">
        <v>0</v>
      </c>
      <c r="EI352" t="s">
        <v>6</v>
      </c>
      <c r="EJ352">
        <v>1</v>
      </c>
      <c r="EK352">
        <v>15001</v>
      </c>
      <c r="EL352" t="s">
        <v>157</v>
      </c>
      <c r="EM352" t="s">
        <v>158</v>
      </c>
      <c r="EO352" t="s">
        <v>60</v>
      </c>
      <c r="EQ352">
        <v>0</v>
      </c>
      <c r="ER352">
        <v>1033.68</v>
      </c>
      <c r="ES352">
        <v>642.55999999999995</v>
      </c>
      <c r="ET352">
        <v>10.41</v>
      </c>
      <c r="EU352">
        <v>1.97</v>
      </c>
      <c r="EV352">
        <v>380.71</v>
      </c>
      <c r="EW352">
        <v>43.56</v>
      </c>
      <c r="EX352">
        <v>0.17</v>
      </c>
      <c r="EY352">
        <v>0</v>
      </c>
      <c r="FQ352">
        <v>0</v>
      </c>
      <c r="FR352">
        <f t="shared" si="334"/>
        <v>0</v>
      </c>
      <c r="FS352">
        <v>0</v>
      </c>
      <c r="FT352" t="s">
        <v>49</v>
      </c>
      <c r="FU352" t="s">
        <v>50</v>
      </c>
      <c r="FX352">
        <v>94.5</v>
      </c>
      <c r="FY352">
        <v>46.75</v>
      </c>
      <c r="GA352" t="s">
        <v>6</v>
      </c>
      <c r="GD352">
        <v>0</v>
      </c>
      <c r="GF352">
        <v>325170472</v>
      </c>
      <c r="GG352">
        <v>1</v>
      </c>
      <c r="GH352">
        <v>1</v>
      </c>
      <c r="GI352">
        <v>-2</v>
      </c>
      <c r="GJ352">
        <v>0</v>
      </c>
      <c r="GK352">
        <f>ROUND(R352*(S12)/100,2)</f>
        <v>0</v>
      </c>
      <c r="GL352">
        <f t="shared" si="335"/>
        <v>0</v>
      </c>
      <c r="GM352">
        <f t="shared" si="336"/>
        <v>6324.78</v>
      </c>
      <c r="GN352">
        <f t="shared" si="337"/>
        <v>6324.78</v>
      </c>
      <c r="GO352">
        <f t="shared" si="338"/>
        <v>0</v>
      </c>
      <c r="GP352">
        <f t="shared" si="339"/>
        <v>0</v>
      </c>
      <c r="GR352">
        <v>0</v>
      </c>
      <c r="GS352">
        <v>3</v>
      </c>
      <c r="GT352">
        <v>0</v>
      </c>
      <c r="GU352" t="s">
        <v>6</v>
      </c>
      <c r="GV352">
        <f t="shared" si="340"/>
        <v>0</v>
      </c>
      <c r="GW352">
        <v>1</v>
      </c>
      <c r="GX352">
        <f t="shared" si="341"/>
        <v>0</v>
      </c>
      <c r="HA352">
        <v>0</v>
      </c>
      <c r="HB352">
        <v>0</v>
      </c>
      <c r="IK352">
        <v>0</v>
      </c>
    </row>
    <row r="353" spans="1:255" x14ac:dyDescent="0.2">
      <c r="A353" s="2">
        <v>18</v>
      </c>
      <c r="B353" s="2">
        <v>1</v>
      </c>
      <c r="C353" s="2">
        <v>691</v>
      </c>
      <c r="D353" s="2"/>
      <c r="E353" s="2" t="s">
        <v>400</v>
      </c>
      <c r="F353" s="2" t="s">
        <v>216</v>
      </c>
      <c r="G353" s="2" t="s">
        <v>217</v>
      </c>
      <c r="H353" s="2" t="s">
        <v>30</v>
      </c>
      <c r="I353" s="2">
        <f>I351*J353</f>
        <v>9.0561000000000003E-2</v>
      </c>
      <c r="J353" s="2">
        <v>3.0000000000000002E-2</v>
      </c>
      <c r="K353" s="2"/>
      <c r="L353" s="2"/>
      <c r="M353" s="2"/>
      <c r="N353" s="2"/>
      <c r="O353" s="2">
        <f t="shared" si="306"/>
        <v>1203.3499999999999</v>
      </c>
      <c r="P353" s="2">
        <f t="shared" si="307"/>
        <v>1203.3499999999999</v>
      </c>
      <c r="Q353" s="2">
        <f t="shared" si="308"/>
        <v>0</v>
      </c>
      <c r="R353" s="2">
        <f t="shared" si="309"/>
        <v>0</v>
      </c>
      <c r="S353" s="2">
        <f t="shared" si="310"/>
        <v>0</v>
      </c>
      <c r="T353" s="2">
        <f t="shared" si="311"/>
        <v>0</v>
      </c>
      <c r="U353" s="2">
        <f t="shared" si="312"/>
        <v>0</v>
      </c>
      <c r="V353" s="2">
        <f t="shared" si="313"/>
        <v>0</v>
      </c>
      <c r="W353" s="2">
        <f t="shared" si="314"/>
        <v>0</v>
      </c>
      <c r="X353" s="2">
        <f t="shared" si="315"/>
        <v>0</v>
      </c>
      <c r="Y353" s="2">
        <f t="shared" si="316"/>
        <v>0</v>
      </c>
      <c r="Z353" s="2"/>
      <c r="AA353" s="2">
        <v>27703374</v>
      </c>
      <c r="AB353" s="2">
        <f t="shared" si="317"/>
        <v>13287.69</v>
      </c>
      <c r="AC353" s="2">
        <f t="shared" si="344"/>
        <v>13287.69</v>
      </c>
      <c r="AD353" s="2">
        <f>ROUND((((ET353)-(EU353))+AE353),6)</f>
        <v>0</v>
      </c>
      <c r="AE353" s="2">
        <f t="shared" ref="AE353:AF356" si="347">ROUND((EU353),6)</f>
        <v>0</v>
      </c>
      <c r="AF353" s="2">
        <f t="shared" si="347"/>
        <v>0</v>
      </c>
      <c r="AG353" s="2">
        <f t="shared" si="320"/>
        <v>0</v>
      </c>
      <c r="AH353" s="2">
        <f t="shared" ref="AH353:AI356" si="348">(EW353)</f>
        <v>0</v>
      </c>
      <c r="AI353" s="2">
        <f t="shared" si="348"/>
        <v>0</v>
      </c>
      <c r="AJ353" s="2">
        <f t="shared" si="322"/>
        <v>0</v>
      </c>
      <c r="AK353" s="2">
        <v>13287.69</v>
      </c>
      <c r="AL353" s="2">
        <v>13287.69</v>
      </c>
      <c r="AM353" s="2">
        <v>0</v>
      </c>
      <c r="AN353" s="2">
        <v>0</v>
      </c>
      <c r="AO353" s="2">
        <v>0</v>
      </c>
      <c r="AP353" s="2">
        <v>0</v>
      </c>
      <c r="AQ353" s="2">
        <v>0</v>
      </c>
      <c r="AR353" s="2">
        <v>0</v>
      </c>
      <c r="AS353" s="2">
        <v>0</v>
      </c>
      <c r="AT353" s="2">
        <v>95</v>
      </c>
      <c r="AU353" s="2">
        <v>47</v>
      </c>
      <c r="AV353" s="2">
        <v>1</v>
      </c>
      <c r="AW353" s="2">
        <v>1</v>
      </c>
      <c r="AX353" s="2"/>
      <c r="AY353" s="2"/>
      <c r="AZ353" s="2">
        <v>1</v>
      </c>
      <c r="BA353" s="2">
        <v>1</v>
      </c>
      <c r="BB353" s="2">
        <v>1</v>
      </c>
      <c r="BC353" s="2">
        <v>1</v>
      </c>
      <c r="BD353" s="2" t="s">
        <v>6</v>
      </c>
      <c r="BE353" s="2" t="s">
        <v>6</v>
      </c>
      <c r="BF353" s="2" t="s">
        <v>6</v>
      </c>
      <c r="BG353" s="2" t="s">
        <v>6</v>
      </c>
      <c r="BH353" s="2">
        <v>3</v>
      </c>
      <c r="BI353" s="2">
        <v>1</v>
      </c>
      <c r="BJ353" s="2" t="s">
        <v>218</v>
      </c>
      <c r="BK353" s="2"/>
      <c r="BL353" s="2"/>
      <c r="BM353" s="2">
        <v>15001</v>
      </c>
      <c r="BN353" s="2">
        <v>0</v>
      </c>
      <c r="BO353" s="2" t="s">
        <v>6</v>
      </c>
      <c r="BP353" s="2">
        <v>0</v>
      </c>
      <c r="BQ353" s="2">
        <v>2</v>
      </c>
      <c r="BR353" s="2">
        <v>0</v>
      </c>
      <c r="BS353" s="2">
        <v>1</v>
      </c>
      <c r="BT353" s="2">
        <v>1</v>
      </c>
      <c r="BU353" s="2">
        <v>1</v>
      </c>
      <c r="BV353" s="2">
        <v>1</v>
      </c>
      <c r="BW353" s="2">
        <v>1</v>
      </c>
      <c r="BX353" s="2">
        <v>1</v>
      </c>
      <c r="BY353" s="2" t="s">
        <v>6</v>
      </c>
      <c r="BZ353" s="2">
        <v>105</v>
      </c>
      <c r="CA353" s="2">
        <v>55</v>
      </c>
      <c r="CB353" s="2"/>
      <c r="CC353" s="2"/>
      <c r="CD353" s="2"/>
      <c r="CE353" s="2"/>
      <c r="CF353" s="2">
        <v>0</v>
      </c>
      <c r="CG353" s="2">
        <v>0</v>
      </c>
      <c r="CH353" s="2"/>
      <c r="CI353" s="2"/>
      <c r="CJ353" s="2"/>
      <c r="CK353" s="2"/>
      <c r="CL353" s="2"/>
      <c r="CM353" s="2">
        <v>0</v>
      </c>
      <c r="CN353" s="2" t="s">
        <v>6</v>
      </c>
      <c r="CO353" s="2">
        <v>0</v>
      </c>
      <c r="CP353" s="2">
        <f t="shared" si="323"/>
        <v>1203.3499999999999</v>
      </c>
      <c r="CQ353" s="2">
        <f t="shared" si="324"/>
        <v>13287.69</v>
      </c>
      <c r="CR353" s="2">
        <f t="shared" si="325"/>
        <v>0</v>
      </c>
      <c r="CS353" s="2">
        <f t="shared" si="326"/>
        <v>0</v>
      </c>
      <c r="CT353" s="2">
        <f t="shared" si="327"/>
        <v>0</v>
      </c>
      <c r="CU353" s="2">
        <f t="shared" si="328"/>
        <v>0</v>
      </c>
      <c r="CV353" s="2">
        <f t="shared" si="329"/>
        <v>0</v>
      </c>
      <c r="CW353" s="2">
        <f t="shared" si="330"/>
        <v>0</v>
      </c>
      <c r="CX353" s="2">
        <f t="shared" si="331"/>
        <v>0</v>
      </c>
      <c r="CY353" s="2">
        <f t="shared" si="332"/>
        <v>0</v>
      </c>
      <c r="CZ353" s="2">
        <f t="shared" si="333"/>
        <v>0</v>
      </c>
      <c r="DA353" s="2"/>
      <c r="DB353" s="2"/>
      <c r="DC353" s="2" t="s">
        <v>6</v>
      </c>
      <c r="DD353" s="2" t="s">
        <v>6</v>
      </c>
      <c r="DE353" s="2" t="s">
        <v>6</v>
      </c>
      <c r="DF353" s="2" t="s">
        <v>6</v>
      </c>
      <c r="DG353" s="2" t="s">
        <v>6</v>
      </c>
      <c r="DH353" s="2" t="s">
        <v>6</v>
      </c>
      <c r="DI353" s="2" t="s">
        <v>6</v>
      </c>
      <c r="DJ353" s="2" t="s">
        <v>6</v>
      </c>
      <c r="DK353" s="2" t="s">
        <v>6</v>
      </c>
      <c r="DL353" s="2" t="s">
        <v>6</v>
      </c>
      <c r="DM353" s="2" t="s">
        <v>6</v>
      </c>
      <c r="DN353" s="2">
        <v>0</v>
      </c>
      <c r="DO353" s="2">
        <v>0</v>
      </c>
      <c r="DP353" s="2">
        <v>1</v>
      </c>
      <c r="DQ353" s="2">
        <v>1</v>
      </c>
      <c r="DR353" s="2"/>
      <c r="DS353" s="2"/>
      <c r="DT353" s="2"/>
      <c r="DU353" s="2">
        <v>1009</v>
      </c>
      <c r="DV353" s="2" t="s">
        <v>30</v>
      </c>
      <c r="DW353" s="2" t="s">
        <v>30</v>
      </c>
      <c r="DX353" s="2">
        <v>1000</v>
      </c>
      <c r="DY353" s="2"/>
      <c r="DZ353" s="2"/>
      <c r="EA353" s="2"/>
      <c r="EB353" s="2"/>
      <c r="EC353" s="2"/>
      <c r="ED353" s="2"/>
      <c r="EE353" s="2">
        <v>27029049</v>
      </c>
      <c r="EF353" s="2">
        <v>2</v>
      </c>
      <c r="EG353" s="2" t="s">
        <v>16</v>
      </c>
      <c r="EH353" s="2">
        <v>0</v>
      </c>
      <c r="EI353" s="2" t="s">
        <v>6</v>
      </c>
      <c r="EJ353" s="2">
        <v>1</v>
      </c>
      <c r="EK353" s="2">
        <v>15001</v>
      </c>
      <c r="EL353" s="2" t="s">
        <v>157</v>
      </c>
      <c r="EM353" s="2" t="s">
        <v>158</v>
      </c>
      <c r="EN353" s="2"/>
      <c r="EO353" s="2" t="s">
        <v>6</v>
      </c>
      <c r="EP353" s="2"/>
      <c r="EQ353" s="2">
        <v>0</v>
      </c>
      <c r="ER353" s="2">
        <v>13287.69</v>
      </c>
      <c r="ES353" s="2">
        <v>13287.69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>
        <v>0</v>
      </c>
      <c r="FR353" s="2">
        <f t="shared" si="334"/>
        <v>0</v>
      </c>
      <c r="FS353" s="2">
        <v>0</v>
      </c>
      <c r="FT353" s="2" t="s">
        <v>49</v>
      </c>
      <c r="FU353" s="2" t="s">
        <v>50</v>
      </c>
      <c r="FV353" s="2"/>
      <c r="FW353" s="2"/>
      <c r="FX353" s="2">
        <v>94.5</v>
      </c>
      <c r="FY353" s="2">
        <v>46.75</v>
      </c>
      <c r="FZ353" s="2"/>
      <c r="GA353" s="2" t="s">
        <v>6</v>
      </c>
      <c r="GB353" s="2"/>
      <c r="GC353" s="2"/>
      <c r="GD353" s="2">
        <v>0</v>
      </c>
      <c r="GE353" s="2"/>
      <c r="GF353" s="2">
        <v>1261407534</v>
      </c>
      <c r="GG353" s="2">
        <v>2</v>
      </c>
      <c r="GH353" s="2">
        <v>1</v>
      </c>
      <c r="GI353" s="2">
        <v>-2</v>
      </c>
      <c r="GJ353" s="2">
        <v>0</v>
      </c>
      <c r="GK353" s="2">
        <f>ROUND(R353*(R12)/100,2)</f>
        <v>0</v>
      </c>
      <c r="GL353" s="2">
        <f t="shared" si="335"/>
        <v>0</v>
      </c>
      <c r="GM353" s="2">
        <f t="shared" si="336"/>
        <v>1203.3499999999999</v>
      </c>
      <c r="GN353" s="2">
        <f t="shared" si="337"/>
        <v>1203.3499999999999</v>
      </c>
      <c r="GO353" s="2">
        <f t="shared" si="338"/>
        <v>0</v>
      </c>
      <c r="GP353" s="2">
        <f t="shared" si="339"/>
        <v>0</v>
      </c>
      <c r="GQ353" s="2"/>
      <c r="GR353" s="2">
        <v>0</v>
      </c>
      <c r="GS353" s="2">
        <v>3</v>
      </c>
      <c r="GT353" s="2">
        <v>0</v>
      </c>
      <c r="GU353" s="2" t="s">
        <v>6</v>
      </c>
      <c r="GV353" s="2">
        <f t="shared" si="340"/>
        <v>0</v>
      </c>
      <c r="GW353" s="2">
        <v>1</v>
      </c>
      <c r="GX353" s="2">
        <f t="shared" si="341"/>
        <v>0</v>
      </c>
      <c r="GY353" s="2"/>
      <c r="GZ353" s="2"/>
      <c r="HA353" s="2">
        <v>0</v>
      </c>
      <c r="HB353" s="2">
        <v>0</v>
      </c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/>
      <c r="HR353" s="2"/>
      <c r="HS353" s="2"/>
      <c r="HT353" s="2"/>
      <c r="HU353" s="2"/>
      <c r="HV353" s="2"/>
      <c r="HW353" s="2"/>
      <c r="HX353" s="2"/>
      <c r="HY353" s="2"/>
      <c r="HZ353" s="2"/>
      <c r="IA353" s="2"/>
      <c r="IB353" s="2"/>
      <c r="IC353" s="2"/>
      <c r="ID353" s="2"/>
      <c r="IE353" s="2"/>
      <c r="IF353" s="2"/>
      <c r="IG353" s="2"/>
      <c r="IH353" s="2"/>
      <c r="II353" s="2"/>
      <c r="IJ353" s="2"/>
      <c r="IK353" s="2">
        <v>0</v>
      </c>
      <c r="IL353" s="2"/>
      <c r="IM353" s="2"/>
      <c r="IN353" s="2"/>
      <c r="IO353" s="2"/>
      <c r="IP353" s="2"/>
      <c r="IQ353" s="2"/>
      <c r="IR353" s="2"/>
      <c r="IS353" s="2"/>
      <c r="IT353" s="2"/>
      <c r="IU353" s="2"/>
    </row>
    <row r="354" spans="1:255" x14ac:dyDescent="0.2">
      <c r="A354">
        <v>18</v>
      </c>
      <c r="B354">
        <v>1</v>
      </c>
      <c r="C354">
        <v>700</v>
      </c>
      <c r="E354" t="s">
        <v>400</v>
      </c>
      <c r="F354" t="s">
        <v>216</v>
      </c>
      <c r="G354" t="s">
        <v>217</v>
      </c>
      <c r="H354" t="s">
        <v>30</v>
      </c>
      <c r="I354">
        <f>I352*J354</f>
        <v>9.0561000000000003E-2</v>
      </c>
      <c r="J354">
        <v>3.0000000000000002E-2</v>
      </c>
      <c r="O354">
        <f t="shared" si="306"/>
        <v>1203.3499999999999</v>
      </c>
      <c r="P354">
        <f t="shared" si="307"/>
        <v>1203.3499999999999</v>
      </c>
      <c r="Q354">
        <f t="shared" si="308"/>
        <v>0</v>
      </c>
      <c r="R354">
        <f t="shared" si="309"/>
        <v>0</v>
      </c>
      <c r="S354">
        <f t="shared" si="310"/>
        <v>0</v>
      </c>
      <c r="T354">
        <f t="shared" si="311"/>
        <v>0</v>
      </c>
      <c r="U354">
        <f t="shared" si="312"/>
        <v>0</v>
      </c>
      <c r="V354">
        <f t="shared" si="313"/>
        <v>0</v>
      </c>
      <c r="W354">
        <f t="shared" si="314"/>
        <v>0</v>
      </c>
      <c r="X354">
        <f t="shared" si="315"/>
        <v>0</v>
      </c>
      <c r="Y354">
        <f t="shared" si="316"/>
        <v>0</v>
      </c>
      <c r="AA354">
        <v>27703388</v>
      </c>
      <c r="AB354">
        <f t="shared" si="317"/>
        <v>13287.69</v>
      </c>
      <c r="AC354">
        <f t="shared" si="344"/>
        <v>13287.69</v>
      </c>
      <c r="AD354">
        <f>ROUND((((ET354)-(EU354))+AE354),6)</f>
        <v>0</v>
      </c>
      <c r="AE354">
        <f t="shared" si="347"/>
        <v>0</v>
      </c>
      <c r="AF354">
        <f t="shared" si="347"/>
        <v>0</v>
      </c>
      <c r="AG354">
        <f t="shared" si="320"/>
        <v>0</v>
      </c>
      <c r="AH354">
        <f t="shared" si="348"/>
        <v>0</v>
      </c>
      <c r="AI354">
        <f t="shared" si="348"/>
        <v>0</v>
      </c>
      <c r="AJ354">
        <f t="shared" si="322"/>
        <v>0</v>
      </c>
      <c r="AK354">
        <v>13287.69</v>
      </c>
      <c r="AL354">
        <v>13287.69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95</v>
      </c>
      <c r="AU354">
        <v>47</v>
      </c>
      <c r="AV354">
        <v>1</v>
      </c>
      <c r="AW354">
        <v>1</v>
      </c>
      <c r="AZ354">
        <v>1</v>
      </c>
      <c r="BA354">
        <v>1</v>
      </c>
      <c r="BB354">
        <v>1</v>
      </c>
      <c r="BC354">
        <v>1</v>
      </c>
      <c r="BD354" t="s">
        <v>6</v>
      </c>
      <c r="BE354" t="s">
        <v>6</v>
      </c>
      <c r="BF354" t="s">
        <v>6</v>
      </c>
      <c r="BG354" t="s">
        <v>6</v>
      </c>
      <c r="BH354">
        <v>3</v>
      </c>
      <c r="BI354">
        <v>1</v>
      </c>
      <c r="BJ354" t="s">
        <v>218</v>
      </c>
      <c r="BM354">
        <v>15001</v>
      </c>
      <c r="BN354">
        <v>0</v>
      </c>
      <c r="BO354" t="s">
        <v>6</v>
      </c>
      <c r="BP354">
        <v>0</v>
      </c>
      <c r="BQ354">
        <v>2</v>
      </c>
      <c r="BR354">
        <v>0</v>
      </c>
      <c r="BS354">
        <v>1</v>
      </c>
      <c r="BT354">
        <v>1</v>
      </c>
      <c r="BU354">
        <v>1</v>
      </c>
      <c r="BV354">
        <v>1</v>
      </c>
      <c r="BW354">
        <v>1</v>
      </c>
      <c r="BX354">
        <v>1</v>
      </c>
      <c r="BY354" t="s">
        <v>6</v>
      </c>
      <c r="BZ354">
        <v>105</v>
      </c>
      <c r="CA354">
        <v>55</v>
      </c>
      <c r="CF354">
        <v>0</v>
      </c>
      <c r="CG354">
        <v>0</v>
      </c>
      <c r="CM354">
        <v>0</v>
      </c>
      <c r="CN354" t="s">
        <v>6</v>
      </c>
      <c r="CO354">
        <v>0</v>
      </c>
      <c r="CP354">
        <f t="shared" si="323"/>
        <v>1203.3499999999999</v>
      </c>
      <c r="CQ354">
        <f t="shared" si="324"/>
        <v>13287.69</v>
      </c>
      <c r="CR354">
        <f t="shared" si="325"/>
        <v>0</v>
      </c>
      <c r="CS354">
        <f t="shared" si="326"/>
        <v>0</v>
      </c>
      <c r="CT354">
        <f t="shared" si="327"/>
        <v>0</v>
      </c>
      <c r="CU354">
        <f t="shared" si="328"/>
        <v>0</v>
      </c>
      <c r="CV354">
        <f t="shared" si="329"/>
        <v>0</v>
      </c>
      <c r="CW354">
        <f t="shared" si="330"/>
        <v>0</v>
      </c>
      <c r="CX354">
        <f t="shared" si="331"/>
        <v>0</v>
      </c>
      <c r="CY354">
        <f t="shared" si="332"/>
        <v>0</v>
      </c>
      <c r="CZ354">
        <f t="shared" si="333"/>
        <v>0</v>
      </c>
      <c r="DC354" t="s">
        <v>6</v>
      </c>
      <c r="DD354" t="s">
        <v>6</v>
      </c>
      <c r="DE354" t="s">
        <v>6</v>
      </c>
      <c r="DF354" t="s">
        <v>6</v>
      </c>
      <c r="DG354" t="s">
        <v>6</v>
      </c>
      <c r="DH354" t="s">
        <v>6</v>
      </c>
      <c r="DI354" t="s">
        <v>6</v>
      </c>
      <c r="DJ354" t="s">
        <v>6</v>
      </c>
      <c r="DK354" t="s">
        <v>6</v>
      </c>
      <c r="DL354" t="s">
        <v>6</v>
      </c>
      <c r="DM354" t="s">
        <v>6</v>
      </c>
      <c r="DN354">
        <v>0</v>
      </c>
      <c r="DO354">
        <v>0</v>
      </c>
      <c r="DP354">
        <v>1</v>
      </c>
      <c r="DQ354">
        <v>1</v>
      </c>
      <c r="DU354">
        <v>1009</v>
      </c>
      <c r="DV354" t="s">
        <v>30</v>
      </c>
      <c r="DW354" t="s">
        <v>30</v>
      </c>
      <c r="DX354">
        <v>1000</v>
      </c>
      <c r="EE354">
        <v>27029049</v>
      </c>
      <c r="EF354">
        <v>2</v>
      </c>
      <c r="EG354" t="s">
        <v>16</v>
      </c>
      <c r="EH354">
        <v>0</v>
      </c>
      <c r="EI354" t="s">
        <v>6</v>
      </c>
      <c r="EJ354">
        <v>1</v>
      </c>
      <c r="EK354">
        <v>15001</v>
      </c>
      <c r="EL354" t="s">
        <v>157</v>
      </c>
      <c r="EM354" t="s">
        <v>158</v>
      </c>
      <c r="EO354" t="s">
        <v>6</v>
      </c>
      <c r="EQ354">
        <v>0</v>
      </c>
      <c r="ER354">
        <v>13287.69</v>
      </c>
      <c r="ES354">
        <v>13287.69</v>
      </c>
      <c r="ET354">
        <v>0</v>
      </c>
      <c r="EU354">
        <v>0</v>
      </c>
      <c r="EV354">
        <v>0</v>
      </c>
      <c r="EW354">
        <v>0</v>
      </c>
      <c r="EX354">
        <v>0</v>
      </c>
      <c r="FQ354">
        <v>0</v>
      </c>
      <c r="FR354">
        <f t="shared" si="334"/>
        <v>0</v>
      </c>
      <c r="FS354">
        <v>0</v>
      </c>
      <c r="FT354" t="s">
        <v>49</v>
      </c>
      <c r="FU354" t="s">
        <v>50</v>
      </c>
      <c r="FX354">
        <v>94.5</v>
      </c>
      <c r="FY354">
        <v>46.75</v>
      </c>
      <c r="GA354" t="s">
        <v>6</v>
      </c>
      <c r="GD354">
        <v>0</v>
      </c>
      <c r="GF354">
        <v>1261407534</v>
      </c>
      <c r="GG354">
        <v>1</v>
      </c>
      <c r="GH354">
        <v>1</v>
      </c>
      <c r="GI354">
        <v>-2</v>
      </c>
      <c r="GJ354">
        <v>0</v>
      </c>
      <c r="GK354">
        <f>ROUND(R354*(S12)/100,2)</f>
        <v>0</v>
      </c>
      <c r="GL354">
        <f t="shared" si="335"/>
        <v>0</v>
      </c>
      <c r="GM354">
        <f t="shared" si="336"/>
        <v>1203.3499999999999</v>
      </c>
      <c r="GN354">
        <f t="shared" si="337"/>
        <v>1203.3499999999999</v>
      </c>
      <c r="GO354">
        <f t="shared" si="338"/>
        <v>0</v>
      </c>
      <c r="GP354">
        <f t="shared" si="339"/>
        <v>0</v>
      </c>
      <c r="GR354">
        <v>0</v>
      </c>
      <c r="GS354">
        <v>3</v>
      </c>
      <c r="GT354">
        <v>0</v>
      </c>
      <c r="GU354" t="s">
        <v>6</v>
      </c>
      <c r="GV354">
        <f t="shared" si="340"/>
        <v>0</v>
      </c>
      <c r="GW354">
        <v>1</v>
      </c>
      <c r="GX354">
        <f t="shared" si="341"/>
        <v>0</v>
      </c>
      <c r="HA354">
        <v>0</v>
      </c>
      <c r="HB354">
        <v>0</v>
      </c>
      <c r="IK354">
        <v>0</v>
      </c>
    </row>
    <row r="355" spans="1:255" x14ac:dyDescent="0.2">
      <c r="A355" s="2">
        <v>18</v>
      </c>
      <c r="B355" s="2">
        <v>1</v>
      </c>
      <c r="C355" s="2">
        <v>692</v>
      </c>
      <c r="D355" s="2"/>
      <c r="E355" s="2" t="s">
        <v>401</v>
      </c>
      <c r="F355" s="2" t="s">
        <v>220</v>
      </c>
      <c r="G355" s="2" t="s">
        <v>221</v>
      </c>
      <c r="H355" s="2" t="s">
        <v>222</v>
      </c>
      <c r="I355" s="2">
        <f>I351*J355</f>
        <v>43.167409999999997</v>
      </c>
      <c r="J355" s="2">
        <v>14.299999999999999</v>
      </c>
      <c r="K355" s="2"/>
      <c r="L355" s="2"/>
      <c r="M355" s="2"/>
      <c r="N355" s="2"/>
      <c r="O355" s="2">
        <f t="shared" si="306"/>
        <v>1323.94</v>
      </c>
      <c r="P355" s="2">
        <f t="shared" si="307"/>
        <v>1323.94</v>
      </c>
      <c r="Q355" s="2">
        <f t="shared" si="308"/>
        <v>0</v>
      </c>
      <c r="R355" s="2">
        <f t="shared" si="309"/>
        <v>0</v>
      </c>
      <c r="S355" s="2">
        <f t="shared" si="310"/>
        <v>0</v>
      </c>
      <c r="T355" s="2">
        <f t="shared" si="311"/>
        <v>0</v>
      </c>
      <c r="U355" s="2">
        <f t="shared" si="312"/>
        <v>0</v>
      </c>
      <c r="V355" s="2">
        <f t="shared" si="313"/>
        <v>0</v>
      </c>
      <c r="W355" s="2">
        <f t="shared" si="314"/>
        <v>0</v>
      </c>
      <c r="X355" s="2">
        <f t="shared" si="315"/>
        <v>0</v>
      </c>
      <c r="Y355" s="2">
        <f t="shared" si="316"/>
        <v>0</v>
      </c>
      <c r="Z355" s="2"/>
      <c r="AA355" s="2">
        <v>27703374</v>
      </c>
      <c r="AB355" s="2">
        <f t="shared" si="317"/>
        <v>30.67</v>
      </c>
      <c r="AC355" s="2">
        <f t="shared" si="344"/>
        <v>30.67</v>
      </c>
      <c r="AD355" s="2">
        <f>ROUND((((ET355)-(EU355))+AE355),6)</f>
        <v>0</v>
      </c>
      <c r="AE355" s="2">
        <f t="shared" si="347"/>
        <v>0</v>
      </c>
      <c r="AF355" s="2">
        <f t="shared" si="347"/>
        <v>0</v>
      </c>
      <c r="AG355" s="2">
        <f t="shared" si="320"/>
        <v>0</v>
      </c>
      <c r="AH355" s="2">
        <f t="shared" si="348"/>
        <v>0</v>
      </c>
      <c r="AI355" s="2">
        <f t="shared" si="348"/>
        <v>0</v>
      </c>
      <c r="AJ355" s="2">
        <f t="shared" si="322"/>
        <v>0</v>
      </c>
      <c r="AK355" s="2">
        <v>30.67</v>
      </c>
      <c r="AL355" s="2">
        <v>30.67</v>
      </c>
      <c r="AM355" s="2">
        <v>0</v>
      </c>
      <c r="AN355" s="2">
        <v>0</v>
      </c>
      <c r="AO355" s="2">
        <v>0</v>
      </c>
      <c r="AP355" s="2">
        <v>0</v>
      </c>
      <c r="AQ355" s="2">
        <v>0</v>
      </c>
      <c r="AR355" s="2">
        <v>0</v>
      </c>
      <c r="AS355" s="2">
        <v>0</v>
      </c>
      <c r="AT355" s="2">
        <v>95</v>
      </c>
      <c r="AU355" s="2">
        <v>47</v>
      </c>
      <c r="AV355" s="2">
        <v>1</v>
      </c>
      <c r="AW355" s="2">
        <v>1</v>
      </c>
      <c r="AX355" s="2"/>
      <c r="AY355" s="2"/>
      <c r="AZ355" s="2">
        <v>1</v>
      </c>
      <c r="BA355" s="2">
        <v>1</v>
      </c>
      <c r="BB355" s="2">
        <v>1</v>
      </c>
      <c r="BC355" s="2">
        <v>1</v>
      </c>
      <c r="BD355" s="2" t="s">
        <v>6</v>
      </c>
      <c r="BE355" s="2" t="s">
        <v>6</v>
      </c>
      <c r="BF355" s="2" t="s">
        <v>6</v>
      </c>
      <c r="BG355" s="2" t="s">
        <v>6</v>
      </c>
      <c r="BH355" s="2">
        <v>3</v>
      </c>
      <c r="BI355" s="2">
        <v>1</v>
      </c>
      <c r="BJ355" s="2" t="s">
        <v>223</v>
      </c>
      <c r="BK355" s="2"/>
      <c r="BL355" s="2"/>
      <c r="BM355" s="2">
        <v>15001</v>
      </c>
      <c r="BN355" s="2">
        <v>0</v>
      </c>
      <c r="BO355" s="2" t="s">
        <v>6</v>
      </c>
      <c r="BP355" s="2">
        <v>0</v>
      </c>
      <c r="BQ355" s="2">
        <v>2</v>
      </c>
      <c r="BR355" s="2">
        <v>0</v>
      </c>
      <c r="BS355" s="2">
        <v>1</v>
      </c>
      <c r="BT355" s="2">
        <v>1</v>
      </c>
      <c r="BU355" s="2">
        <v>1</v>
      </c>
      <c r="BV355" s="2">
        <v>1</v>
      </c>
      <c r="BW355" s="2">
        <v>1</v>
      </c>
      <c r="BX355" s="2">
        <v>1</v>
      </c>
      <c r="BY355" s="2" t="s">
        <v>6</v>
      </c>
      <c r="BZ355" s="2">
        <v>105</v>
      </c>
      <c r="CA355" s="2">
        <v>55</v>
      </c>
      <c r="CB355" s="2"/>
      <c r="CC355" s="2"/>
      <c r="CD355" s="2"/>
      <c r="CE355" s="2"/>
      <c r="CF355" s="2">
        <v>0</v>
      </c>
      <c r="CG355" s="2">
        <v>0</v>
      </c>
      <c r="CH355" s="2"/>
      <c r="CI355" s="2"/>
      <c r="CJ355" s="2"/>
      <c r="CK355" s="2"/>
      <c r="CL355" s="2"/>
      <c r="CM355" s="2">
        <v>0</v>
      </c>
      <c r="CN355" s="2" t="s">
        <v>6</v>
      </c>
      <c r="CO355" s="2">
        <v>0</v>
      </c>
      <c r="CP355" s="2">
        <f t="shared" si="323"/>
        <v>1323.94</v>
      </c>
      <c r="CQ355" s="2">
        <f t="shared" si="324"/>
        <v>30.67</v>
      </c>
      <c r="CR355" s="2">
        <f t="shared" si="325"/>
        <v>0</v>
      </c>
      <c r="CS355" s="2">
        <f t="shared" si="326"/>
        <v>0</v>
      </c>
      <c r="CT355" s="2">
        <f t="shared" si="327"/>
        <v>0</v>
      </c>
      <c r="CU355" s="2">
        <f t="shared" si="328"/>
        <v>0</v>
      </c>
      <c r="CV355" s="2">
        <f t="shared" si="329"/>
        <v>0</v>
      </c>
      <c r="CW355" s="2">
        <f t="shared" si="330"/>
        <v>0</v>
      </c>
      <c r="CX355" s="2">
        <f t="shared" si="331"/>
        <v>0</v>
      </c>
      <c r="CY355" s="2">
        <f t="shared" si="332"/>
        <v>0</v>
      </c>
      <c r="CZ355" s="2">
        <f t="shared" si="333"/>
        <v>0</v>
      </c>
      <c r="DA355" s="2"/>
      <c r="DB355" s="2"/>
      <c r="DC355" s="2" t="s">
        <v>6</v>
      </c>
      <c r="DD355" s="2" t="s">
        <v>6</v>
      </c>
      <c r="DE355" s="2" t="s">
        <v>6</v>
      </c>
      <c r="DF355" s="2" t="s">
        <v>6</v>
      </c>
      <c r="DG355" s="2" t="s">
        <v>6</v>
      </c>
      <c r="DH355" s="2" t="s">
        <v>6</v>
      </c>
      <c r="DI355" s="2" t="s">
        <v>6</v>
      </c>
      <c r="DJ355" s="2" t="s">
        <v>6</v>
      </c>
      <c r="DK355" s="2" t="s">
        <v>6</v>
      </c>
      <c r="DL355" s="2" t="s">
        <v>6</v>
      </c>
      <c r="DM355" s="2" t="s">
        <v>6</v>
      </c>
      <c r="DN355" s="2">
        <v>0</v>
      </c>
      <c r="DO355" s="2">
        <v>0</v>
      </c>
      <c r="DP355" s="2">
        <v>1</v>
      </c>
      <c r="DQ355" s="2">
        <v>1</v>
      </c>
      <c r="DR355" s="2"/>
      <c r="DS355" s="2"/>
      <c r="DT355" s="2"/>
      <c r="DU355" s="2">
        <v>1002</v>
      </c>
      <c r="DV355" s="2" t="s">
        <v>222</v>
      </c>
      <c r="DW355" s="2" t="s">
        <v>222</v>
      </c>
      <c r="DX355" s="2">
        <v>1</v>
      </c>
      <c r="DY355" s="2"/>
      <c r="DZ355" s="2"/>
      <c r="EA355" s="2"/>
      <c r="EB355" s="2"/>
      <c r="EC355" s="2"/>
      <c r="ED355" s="2"/>
      <c r="EE355" s="2">
        <v>27029049</v>
      </c>
      <c r="EF355" s="2">
        <v>2</v>
      </c>
      <c r="EG355" s="2" t="s">
        <v>16</v>
      </c>
      <c r="EH355" s="2">
        <v>0</v>
      </c>
      <c r="EI355" s="2" t="s">
        <v>6</v>
      </c>
      <c r="EJ355" s="2">
        <v>1</v>
      </c>
      <c r="EK355" s="2">
        <v>15001</v>
      </c>
      <c r="EL355" s="2" t="s">
        <v>157</v>
      </c>
      <c r="EM355" s="2" t="s">
        <v>158</v>
      </c>
      <c r="EN355" s="2"/>
      <c r="EO355" s="2" t="s">
        <v>6</v>
      </c>
      <c r="EP355" s="2"/>
      <c r="EQ355" s="2">
        <v>0</v>
      </c>
      <c r="ER355" s="2">
        <v>30.67</v>
      </c>
      <c r="ES355" s="2">
        <v>30.67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>
        <v>0</v>
      </c>
      <c r="FR355" s="2">
        <f t="shared" si="334"/>
        <v>0</v>
      </c>
      <c r="FS355" s="2">
        <v>0</v>
      </c>
      <c r="FT355" s="2" t="s">
        <v>49</v>
      </c>
      <c r="FU355" s="2" t="s">
        <v>50</v>
      </c>
      <c r="FV355" s="2"/>
      <c r="FW355" s="2"/>
      <c r="FX355" s="2">
        <v>94.5</v>
      </c>
      <c r="FY355" s="2">
        <v>46.75</v>
      </c>
      <c r="FZ355" s="2"/>
      <c r="GA355" s="2" t="s">
        <v>6</v>
      </c>
      <c r="GB355" s="2"/>
      <c r="GC355" s="2"/>
      <c r="GD355" s="2">
        <v>0</v>
      </c>
      <c r="GE355" s="2"/>
      <c r="GF355" s="2">
        <v>-1884807443</v>
      </c>
      <c r="GG355" s="2">
        <v>2</v>
      </c>
      <c r="GH355" s="2">
        <v>1</v>
      </c>
      <c r="GI355" s="2">
        <v>-2</v>
      </c>
      <c r="GJ355" s="2">
        <v>0</v>
      </c>
      <c r="GK355" s="2">
        <f>ROUND(R355*(R12)/100,2)</f>
        <v>0</v>
      </c>
      <c r="GL355" s="2">
        <f t="shared" si="335"/>
        <v>0</v>
      </c>
      <c r="GM355" s="2">
        <f t="shared" si="336"/>
        <v>1323.94</v>
      </c>
      <c r="GN355" s="2">
        <f t="shared" si="337"/>
        <v>1323.94</v>
      </c>
      <c r="GO355" s="2">
        <f t="shared" si="338"/>
        <v>0</v>
      </c>
      <c r="GP355" s="2">
        <f t="shared" si="339"/>
        <v>0</v>
      </c>
      <c r="GQ355" s="2"/>
      <c r="GR355" s="2">
        <v>0</v>
      </c>
      <c r="GS355" s="2">
        <v>3</v>
      </c>
      <c r="GT355" s="2">
        <v>0</v>
      </c>
      <c r="GU355" s="2" t="s">
        <v>6</v>
      </c>
      <c r="GV355" s="2">
        <f t="shared" si="340"/>
        <v>0</v>
      </c>
      <c r="GW355" s="2">
        <v>1</v>
      </c>
      <c r="GX355" s="2">
        <f t="shared" si="341"/>
        <v>0</v>
      </c>
      <c r="GY355" s="2"/>
      <c r="GZ355" s="2"/>
      <c r="HA355" s="2">
        <v>0</v>
      </c>
      <c r="HB355" s="2">
        <v>0</v>
      </c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/>
      <c r="HR355" s="2"/>
      <c r="HS355" s="2"/>
      <c r="HT355" s="2"/>
      <c r="HU355" s="2"/>
      <c r="HV355" s="2"/>
      <c r="HW355" s="2"/>
      <c r="HX355" s="2"/>
      <c r="HY355" s="2"/>
      <c r="HZ355" s="2"/>
      <c r="IA355" s="2"/>
      <c r="IB355" s="2"/>
      <c r="IC355" s="2"/>
      <c r="ID355" s="2"/>
      <c r="IE355" s="2"/>
      <c r="IF355" s="2"/>
      <c r="IG355" s="2"/>
      <c r="IH355" s="2"/>
      <c r="II355" s="2"/>
      <c r="IJ355" s="2"/>
      <c r="IK355" s="2">
        <v>0</v>
      </c>
      <c r="IL355" s="2"/>
      <c r="IM355" s="2"/>
      <c r="IN355" s="2"/>
      <c r="IO355" s="2"/>
      <c r="IP355" s="2"/>
      <c r="IQ355" s="2"/>
      <c r="IR355" s="2"/>
      <c r="IS355" s="2"/>
      <c r="IT355" s="2"/>
      <c r="IU355" s="2"/>
    </row>
    <row r="356" spans="1:255" x14ac:dyDescent="0.2">
      <c r="A356">
        <v>18</v>
      </c>
      <c r="B356">
        <v>1</v>
      </c>
      <c r="C356">
        <v>701</v>
      </c>
      <c r="E356" t="s">
        <v>401</v>
      </c>
      <c r="F356" t="s">
        <v>220</v>
      </c>
      <c r="G356" t="s">
        <v>221</v>
      </c>
      <c r="H356" t="s">
        <v>222</v>
      </c>
      <c r="I356">
        <f>I352*J356</f>
        <v>43.167409999999997</v>
      </c>
      <c r="J356">
        <v>14.299999999999999</v>
      </c>
      <c r="O356">
        <f t="shared" si="306"/>
        <v>1323.94</v>
      </c>
      <c r="P356">
        <f t="shared" si="307"/>
        <v>1323.94</v>
      </c>
      <c r="Q356">
        <f t="shared" si="308"/>
        <v>0</v>
      </c>
      <c r="R356">
        <f t="shared" si="309"/>
        <v>0</v>
      </c>
      <c r="S356">
        <f t="shared" si="310"/>
        <v>0</v>
      </c>
      <c r="T356">
        <f t="shared" si="311"/>
        <v>0</v>
      </c>
      <c r="U356">
        <f t="shared" si="312"/>
        <v>0</v>
      </c>
      <c r="V356">
        <f t="shared" si="313"/>
        <v>0</v>
      </c>
      <c r="W356">
        <f t="shared" si="314"/>
        <v>0</v>
      </c>
      <c r="X356">
        <f t="shared" si="315"/>
        <v>0</v>
      </c>
      <c r="Y356">
        <f t="shared" si="316"/>
        <v>0</v>
      </c>
      <c r="AA356">
        <v>27703388</v>
      </c>
      <c r="AB356">
        <f t="shared" si="317"/>
        <v>30.67</v>
      </c>
      <c r="AC356">
        <f t="shared" si="344"/>
        <v>30.67</v>
      </c>
      <c r="AD356">
        <f>ROUND((((ET356)-(EU356))+AE356),6)</f>
        <v>0</v>
      </c>
      <c r="AE356">
        <f t="shared" si="347"/>
        <v>0</v>
      </c>
      <c r="AF356">
        <f t="shared" si="347"/>
        <v>0</v>
      </c>
      <c r="AG356">
        <f t="shared" si="320"/>
        <v>0</v>
      </c>
      <c r="AH356">
        <f t="shared" si="348"/>
        <v>0</v>
      </c>
      <c r="AI356">
        <f t="shared" si="348"/>
        <v>0</v>
      </c>
      <c r="AJ356">
        <f t="shared" si="322"/>
        <v>0</v>
      </c>
      <c r="AK356">
        <v>30.67</v>
      </c>
      <c r="AL356">
        <v>30.67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95</v>
      </c>
      <c r="AU356">
        <v>47</v>
      </c>
      <c r="AV356">
        <v>1</v>
      </c>
      <c r="AW356">
        <v>1</v>
      </c>
      <c r="AZ356">
        <v>1</v>
      </c>
      <c r="BA356">
        <v>1</v>
      </c>
      <c r="BB356">
        <v>1</v>
      </c>
      <c r="BC356">
        <v>1</v>
      </c>
      <c r="BD356" t="s">
        <v>6</v>
      </c>
      <c r="BE356" t="s">
        <v>6</v>
      </c>
      <c r="BF356" t="s">
        <v>6</v>
      </c>
      <c r="BG356" t="s">
        <v>6</v>
      </c>
      <c r="BH356">
        <v>3</v>
      </c>
      <c r="BI356">
        <v>1</v>
      </c>
      <c r="BJ356" t="s">
        <v>223</v>
      </c>
      <c r="BM356">
        <v>15001</v>
      </c>
      <c r="BN356">
        <v>0</v>
      </c>
      <c r="BO356" t="s">
        <v>6</v>
      </c>
      <c r="BP356">
        <v>0</v>
      </c>
      <c r="BQ356">
        <v>2</v>
      </c>
      <c r="BR356">
        <v>0</v>
      </c>
      <c r="BS356">
        <v>1</v>
      </c>
      <c r="BT356">
        <v>1</v>
      </c>
      <c r="BU356">
        <v>1</v>
      </c>
      <c r="BV356">
        <v>1</v>
      </c>
      <c r="BW356">
        <v>1</v>
      </c>
      <c r="BX356">
        <v>1</v>
      </c>
      <c r="BY356" t="s">
        <v>6</v>
      </c>
      <c r="BZ356">
        <v>105</v>
      </c>
      <c r="CA356">
        <v>55</v>
      </c>
      <c r="CF356">
        <v>0</v>
      </c>
      <c r="CG356">
        <v>0</v>
      </c>
      <c r="CM356">
        <v>0</v>
      </c>
      <c r="CN356" t="s">
        <v>6</v>
      </c>
      <c r="CO356">
        <v>0</v>
      </c>
      <c r="CP356">
        <f t="shared" si="323"/>
        <v>1323.94</v>
      </c>
      <c r="CQ356">
        <f t="shared" si="324"/>
        <v>30.67</v>
      </c>
      <c r="CR356">
        <f t="shared" si="325"/>
        <v>0</v>
      </c>
      <c r="CS356">
        <f t="shared" si="326"/>
        <v>0</v>
      </c>
      <c r="CT356">
        <f t="shared" si="327"/>
        <v>0</v>
      </c>
      <c r="CU356">
        <f t="shared" si="328"/>
        <v>0</v>
      </c>
      <c r="CV356">
        <f t="shared" si="329"/>
        <v>0</v>
      </c>
      <c r="CW356">
        <f t="shared" si="330"/>
        <v>0</v>
      </c>
      <c r="CX356">
        <f t="shared" si="331"/>
        <v>0</v>
      </c>
      <c r="CY356">
        <f t="shared" si="332"/>
        <v>0</v>
      </c>
      <c r="CZ356">
        <f t="shared" si="333"/>
        <v>0</v>
      </c>
      <c r="DC356" t="s">
        <v>6</v>
      </c>
      <c r="DD356" t="s">
        <v>6</v>
      </c>
      <c r="DE356" t="s">
        <v>6</v>
      </c>
      <c r="DF356" t="s">
        <v>6</v>
      </c>
      <c r="DG356" t="s">
        <v>6</v>
      </c>
      <c r="DH356" t="s">
        <v>6</v>
      </c>
      <c r="DI356" t="s">
        <v>6</v>
      </c>
      <c r="DJ356" t="s">
        <v>6</v>
      </c>
      <c r="DK356" t="s">
        <v>6</v>
      </c>
      <c r="DL356" t="s">
        <v>6</v>
      </c>
      <c r="DM356" t="s">
        <v>6</v>
      </c>
      <c r="DN356">
        <v>0</v>
      </c>
      <c r="DO356">
        <v>0</v>
      </c>
      <c r="DP356">
        <v>1</v>
      </c>
      <c r="DQ356">
        <v>1</v>
      </c>
      <c r="DU356">
        <v>1002</v>
      </c>
      <c r="DV356" t="s">
        <v>222</v>
      </c>
      <c r="DW356" t="s">
        <v>222</v>
      </c>
      <c r="DX356">
        <v>1</v>
      </c>
      <c r="EE356">
        <v>27029049</v>
      </c>
      <c r="EF356">
        <v>2</v>
      </c>
      <c r="EG356" t="s">
        <v>16</v>
      </c>
      <c r="EH356">
        <v>0</v>
      </c>
      <c r="EI356" t="s">
        <v>6</v>
      </c>
      <c r="EJ356">
        <v>1</v>
      </c>
      <c r="EK356">
        <v>15001</v>
      </c>
      <c r="EL356" t="s">
        <v>157</v>
      </c>
      <c r="EM356" t="s">
        <v>158</v>
      </c>
      <c r="EO356" t="s">
        <v>6</v>
      </c>
      <c r="EQ356">
        <v>0</v>
      </c>
      <c r="ER356">
        <v>30.67</v>
      </c>
      <c r="ES356">
        <v>30.67</v>
      </c>
      <c r="ET356">
        <v>0</v>
      </c>
      <c r="EU356">
        <v>0</v>
      </c>
      <c r="EV356">
        <v>0</v>
      </c>
      <c r="EW356">
        <v>0</v>
      </c>
      <c r="EX356">
        <v>0</v>
      </c>
      <c r="FQ356">
        <v>0</v>
      </c>
      <c r="FR356">
        <f t="shared" si="334"/>
        <v>0</v>
      </c>
      <c r="FS356">
        <v>0</v>
      </c>
      <c r="FT356" t="s">
        <v>49</v>
      </c>
      <c r="FU356" t="s">
        <v>50</v>
      </c>
      <c r="FX356">
        <v>94.5</v>
      </c>
      <c r="FY356">
        <v>46.75</v>
      </c>
      <c r="GA356" t="s">
        <v>6</v>
      </c>
      <c r="GD356">
        <v>0</v>
      </c>
      <c r="GF356">
        <v>-1884807443</v>
      </c>
      <c r="GG356">
        <v>1</v>
      </c>
      <c r="GH356">
        <v>1</v>
      </c>
      <c r="GI356">
        <v>-2</v>
      </c>
      <c r="GJ356">
        <v>0</v>
      </c>
      <c r="GK356">
        <f>ROUND(R356*(S12)/100,2)</f>
        <v>0</v>
      </c>
      <c r="GL356">
        <f t="shared" si="335"/>
        <v>0</v>
      </c>
      <c r="GM356">
        <f t="shared" si="336"/>
        <v>1323.94</v>
      </c>
      <c r="GN356">
        <f t="shared" si="337"/>
        <v>1323.94</v>
      </c>
      <c r="GO356">
        <f t="shared" si="338"/>
        <v>0</v>
      </c>
      <c r="GP356">
        <f t="shared" si="339"/>
        <v>0</v>
      </c>
      <c r="GR356">
        <v>0</v>
      </c>
      <c r="GS356">
        <v>3</v>
      </c>
      <c r="GT356">
        <v>0</v>
      </c>
      <c r="GU356" t="s">
        <v>6</v>
      </c>
      <c r="GV356">
        <f t="shared" si="340"/>
        <v>0</v>
      </c>
      <c r="GW356">
        <v>1</v>
      </c>
      <c r="GX356">
        <f t="shared" si="341"/>
        <v>0</v>
      </c>
      <c r="HA356">
        <v>0</v>
      </c>
      <c r="HB356">
        <v>0</v>
      </c>
      <c r="IK356">
        <v>0</v>
      </c>
    </row>
    <row r="357" spans="1:255" x14ac:dyDescent="0.2">
      <c r="A357" s="2">
        <v>17</v>
      </c>
      <c r="B357" s="2">
        <v>1</v>
      </c>
      <c r="C357" s="2">
        <f>ROW(SmtRes!A711)</f>
        <v>711</v>
      </c>
      <c r="D357" s="2">
        <f>ROW(EtalonRes!A727)</f>
        <v>727</v>
      </c>
      <c r="E357" s="2" t="s">
        <v>402</v>
      </c>
      <c r="F357" s="2" t="s">
        <v>225</v>
      </c>
      <c r="G357" s="2" t="s">
        <v>226</v>
      </c>
      <c r="H357" s="2" t="s">
        <v>20</v>
      </c>
      <c r="I357" s="2">
        <f>ROUND(104/100,9)</f>
        <v>1.04</v>
      </c>
      <c r="J357" s="2">
        <v>0</v>
      </c>
      <c r="K357" s="2"/>
      <c r="L357" s="2"/>
      <c r="M357" s="2"/>
      <c r="N357" s="2"/>
      <c r="O357" s="2">
        <f t="shared" si="306"/>
        <v>1624.12</v>
      </c>
      <c r="P357" s="2">
        <f t="shared" si="307"/>
        <v>715.68</v>
      </c>
      <c r="Q357" s="2">
        <f t="shared" si="308"/>
        <v>19.41</v>
      </c>
      <c r="R357" s="2">
        <f t="shared" si="309"/>
        <v>3.67</v>
      </c>
      <c r="S357" s="2">
        <f t="shared" si="310"/>
        <v>889.03</v>
      </c>
      <c r="T357" s="2">
        <f t="shared" si="311"/>
        <v>0</v>
      </c>
      <c r="U357" s="2">
        <f t="shared" si="312"/>
        <v>101.71979999999999</v>
      </c>
      <c r="V357" s="2">
        <f t="shared" si="313"/>
        <v>0.31589999999999996</v>
      </c>
      <c r="W357" s="2">
        <f t="shared" si="314"/>
        <v>0</v>
      </c>
      <c r="X357" s="2">
        <f t="shared" si="315"/>
        <v>848.07</v>
      </c>
      <c r="Y357" s="2">
        <f t="shared" si="316"/>
        <v>419.57</v>
      </c>
      <c r="Z357" s="2"/>
      <c r="AA357" s="2">
        <v>27703374</v>
      </c>
      <c r="AB357" s="2">
        <f t="shared" si="317"/>
        <v>1561.6513</v>
      </c>
      <c r="AC357" s="2">
        <f t="shared" si="344"/>
        <v>688.15</v>
      </c>
      <c r="AD357" s="2">
        <f>ROUND((((((ET357*1.25)*1.35))-(((EU357*1.25)*1.35)))+AE357),6)</f>
        <v>18.66375</v>
      </c>
      <c r="AE357" s="2">
        <f>ROUND((((EU357*1.25)*1.35)),6)</f>
        <v>3.526875</v>
      </c>
      <c r="AF357" s="2">
        <f>ROUND((((EV357*1.15)*1.35)),6)</f>
        <v>854.83754999999996</v>
      </c>
      <c r="AG357" s="2">
        <f t="shared" si="320"/>
        <v>0</v>
      </c>
      <c r="AH357" s="2">
        <f>(((EW357*1.15)*1.35))</f>
        <v>97.80749999999999</v>
      </c>
      <c r="AI357" s="2">
        <f>(((EX357*1.25)*1.35))</f>
        <v>0.30374999999999996</v>
      </c>
      <c r="AJ357" s="2">
        <f t="shared" si="322"/>
        <v>0</v>
      </c>
      <c r="AK357" s="2">
        <v>1249.83</v>
      </c>
      <c r="AL357" s="2">
        <v>688.15</v>
      </c>
      <c r="AM357" s="2">
        <v>11.06</v>
      </c>
      <c r="AN357" s="2">
        <v>2.09</v>
      </c>
      <c r="AO357" s="2">
        <v>550.62</v>
      </c>
      <c r="AP357" s="2">
        <v>0</v>
      </c>
      <c r="AQ357" s="2">
        <v>63</v>
      </c>
      <c r="AR357" s="2">
        <v>0.18</v>
      </c>
      <c r="AS357" s="2">
        <v>0</v>
      </c>
      <c r="AT357" s="2">
        <v>95</v>
      </c>
      <c r="AU357" s="2">
        <v>47</v>
      </c>
      <c r="AV357" s="2">
        <v>1</v>
      </c>
      <c r="AW357" s="2">
        <v>1</v>
      </c>
      <c r="AX357" s="2"/>
      <c r="AY357" s="2"/>
      <c r="AZ357" s="2">
        <v>1</v>
      </c>
      <c r="BA357" s="2">
        <v>1</v>
      </c>
      <c r="BB357" s="2">
        <v>1</v>
      </c>
      <c r="BC357" s="2">
        <v>1</v>
      </c>
      <c r="BD357" s="2" t="s">
        <v>6</v>
      </c>
      <c r="BE357" s="2" t="s">
        <v>6</v>
      </c>
      <c r="BF357" s="2" t="s">
        <v>6</v>
      </c>
      <c r="BG357" s="2" t="s">
        <v>6</v>
      </c>
      <c r="BH357" s="2">
        <v>0</v>
      </c>
      <c r="BI357" s="2">
        <v>1</v>
      </c>
      <c r="BJ357" s="2" t="s">
        <v>227</v>
      </c>
      <c r="BK357" s="2"/>
      <c r="BL357" s="2"/>
      <c r="BM357" s="2">
        <v>15001</v>
      </c>
      <c r="BN357" s="2">
        <v>0</v>
      </c>
      <c r="BO357" s="2" t="s">
        <v>6</v>
      </c>
      <c r="BP357" s="2">
        <v>0</v>
      </c>
      <c r="BQ357" s="2">
        <v>2</v>
      </c>
      <c r="BR357" s="2">
        <v>0</v>
      </c>
      <c r="BS357" s="2">
        <v>1</v>
      </c>
      <c r="BT357" s="2">
        <v>1</v>
      </c>
      <c r="BU357" s="2">
        <v>1</v>
      </c>
      <c r="BV357" s="2">
        <v>1</v>
      </c>
      <c r="BW357" s="2">
        <v>1</v>
      </c>
      <c r="BX357" s="2">
        <v>1</v>
      </c>
      <c r="BY357" s="2" t="s">
        <v>6</v>
      </c>
      <c r="BZ357" s="2">
        <v>105</v>
      </c>
      <c r="CA357" s="2">
        <v>55</v>
      </c>
      <c r="CB357" s="2"/>
      <c r="CC357" s="2"/>
      <c r="CD357" s="2"/>
      <c r="CE357" s="2"/>
      <c r="CF357" s="2">
        <v>0</v>
      </c>
      <c r="CG357" s="2">
        <v>0</v>
      </c>
      <c r="CH357" s="2"/>
      <c r="CI357" s="2"/>
      <c r="CJ357" s="2"/>
      <c r="CK357" s="2"/>
      <c r="CL357" s="2"/>
      <c r="CM357" s="2">
        <v>0</v>
      </c>
      <c r="CN357" s="2" t="s">
        <v>705</v>
      </c>
      <c r="CO357" s="2">
        <v>0</v>
      </c>
      <c r="CP357" s="2">
        <f t="shared" si="323"/>
        <v>1624.12</v>
      </c>
      <c r="CQ357" s="2">
        <f t="shared" si="324"/>
        <v>688.15</v>
      </c>
      <c r="CR357" s="2">
        <f t="shared" si="325"/>
        <v>18.66375</v>
      </c>
      <c r="CS357" s="2">
        <f t="shared" si="326"/>
        <v>3.526875</v>
      </c>
      <c r="CT357" s="2">
        <f t="shared" si="327"/>
        <v>854.83754999999996</v>
      </c>
      <c r="CU357" s="2">
        <f t="shared" si="328"/>
        <v>0</v>
      </c>
      <c r="CV357" s="2">
        <f t="shared" si="329"/>
        <v>97.80749999999999</v>
      </c>
      <c r="CW357" s="2">
        <f t="shared" si="330"/>
        <v>0.30374999999999996</v>
      </c>
      <c r="CX357" s="2">
        <f t="shared" si="331"/>
        <v>0</v>
      </c>
      <c r="CY357" s="2">
        <f t="shared" si="332"/>
        <v>848.06500000000005</v>
      </c>
      <c r="CZ357" s="2">
        <f t="shared" si="333"/>
        <v>419.56899999999996</v>
      </c>
      <c r="DA357" s="2"/>
      <c r="DB357" s="2"/>
      <c r="DC357" s="2" t="s">
        <v>6</v>
      </c>
      <c r="DD357" s="2" t="s">
        <v>6</v>
      </c>
      <c r="DE357" s="2" t="s">
        <v>56</v>
      </c>
      <c r="DF357" s="2" t="s">
        <v>56</v>
      </c>
      <c r="DG357" s="2" t="s">
        <v>57</v>
      </c>
      <c r="DH357" s="2" t="s">
        <v>6</v>
      </c>
      <c r="DI357" s="2" t="s">
        <v>57</v>
      </c>
      <c r="DJ357" s="2" t="s">
        <v>56</v>
      </c>
      <c r="DK357" s="2" t="s">
        <v>6</v>
      </c>
      <c r="DL357" s="2" t="s">
        <v>6</v>
      </c>
      <c r="DM357" s="2" t="s">
        <v>6</v>
      </c>
      <c r="DN357" s="2">
        <v>0</v>
      </c>
      <c r="DO357" s="2">
        <v>0</v>
      </c>
      <c r="DP357" s="2">
        <v>1</v>
      </c>
      <c r="DQ357" s="2">
        <v>1</v>
      </c>
      <c r="DR357" s="2"/>
      <c r="DS357" s="2"/>
      <c r="DT357" s="2"/>
      <c r="DU357" s="2">
        <v>1005</v>
      </c>
      <c r="DV357" s="2" t="s">
        <v>20</v>
      </c>
      <c r="DW357" s="2" t="s">
        <v>20</v>
      </c>
      <c r="DX357" s="2">
        <v>100</v>
      </c>
      <c r="DY357" s="2"/>
      <c r="DZ357" s="2"/>
      <c r="EA357" s="2"/>
      <c r="EB357" s="2"/>
      <c r="EC357" s="2"/>
      <c r="ED357" s="2"/>
      <c r="EE357" s="2">
        <v>27029049</v>
      </c>
      <c r="EF357" s="2">
        <v>2</v>
      </c>
      <c r="EG357" s="2" t="s">
        <v>16</v>
      </c>
      <c r="EH357" s="2">
        <v>0</v>
      </c>
      <c r="EI357" s="2" t="s">
        <v>6</v>
      </c>
      <c r="EJ357" s="2">
        <v>1</v>
      </c>
      <c r="EK357" s="2">
        <v>15001</v>
      </c>
      <c r="EL357" s="2" t="s">
        <v>157</v>
      </c>
      <c r="EM357" s="2" t="s">
        <v>158</v>
      </c>
      <c r="EN357" s="2"/>
      <c r="EO357" s="2" t="s">
        <v>60</v>
      </c>
      <c r="EP357" s="2"/>
      <c r="EQ357" s="2">
        <v>0</v>
      </c>
      <c r="ER357" s="2">
        <v>1249.83</v>
      </c>
      <c r="ES357" s="2">
        <v>688.15</v>
      </c>
      <c r="ET357" s="2">
        <v>11.06</v>
      </c>
      <c r="EU357" s="2">
        <v>2.09</v>
      </c>
      <c r="EV357" s="2">
        <v>550.62</v>
      </c>
      <c r="EW357" s="2">
        <v>63</v>
      </c>
      <c r="EX357" s="2">
        <v>0.18</v>
      </c>
      <c r="EY357" s="2">
        <v>0</v>
      </c>
      <c r="EZ357" s="2"/>
      <c r="FA357" s="2"/>
      <c r="FB357" s="2"/>
      <c r="FC357" s="2"/>
      <c r="FD357" s="2"/>
      <c r="FE357" s="2"/>
      <c r="FF357" s="2"/>
      <c r="FG357" s="2"/>
      <c r="FH357" s="2"/>
      <c r="FI357" s="2"/>
      <c r="FJ357" s="2"/>
      <c r="FK357" s="2"/>
      <c r="FL357" s="2"/>
      <c r="FM357" s="2"/>
      <c r="FN357" s="2"/>
      <c r="FO357" s="2"/>
      <c r="FP357" s="2"/>
      <c r="FQ357" s="2">
        <v>0</v>
      </c>
      <c r="FR357" s="2">
        <f t="shared" si="334"/>
        <v>0</v>
      </c>
      <c r="FS357" s="2">
        <v>0</v>
      </c>
      <c r="FT357" s="2" t="s">
        <v>49</v>
      </c>
      <c r="FU357" s="2" t="s">
        <v>50</v>
      </c>
      <c r="FV357" s="2"/>
      <c r="FW357" s="2"/>
      <c r="FX357" s="2">
        <v>94.5</v>
      </c>
      <c r="FY357" s="2">
        <v>46.75</v>
      </c>
      <c r="FZ357" s="2"/>
      <c r="GA357" s="2" t="s">
        <v>6</v>
      </c>
      <c r="GB357" s="2"/>
      <c r="GC357" s="2"/>
      <c r="GD357" s="2">
        <v>0</v>
      </c>
      <c r="GE357" s="2"/>
      <c r="GF357" s="2">
        <v>1551688331</v>
      </c>
      <c r="GG357" s="2">
        <v>2</v>
      </c>
      <c r="GH357" s="2">
        <v>1</v>
      </c>
      <c r="GI357" s="2">
        <v>-2</v>
      </c>
      <c r="GJ357" s="2">
        <v>0</v>
      </c>
      <c r="GK357" s="2">
        <f>ROUND(R357*(R12)/100,2)</f>
        <v>0</v>
      </c>
      <c r="GL357" s="2">
        <f t="shared" si="335"/>
        <v>0</v>
      </c>
      <c r="GM357" s="2">
        <f t="shared" si="336"/>
        <v>2891.76</v>
      </c>
      <c r="GN357" s="2">
        <f t="shared" si="337"/>
        <v>2891.76</v>
      </c>
      <c r="GO357" s="2">
        <f t="shared" si="338"/>
        <v>0</v>
      </c>
      <c r="GP357" s="2">
        <f t="shared" si="339"/>
        <v>0</v>
      </c>
      <c r="GQ357" s="2"/>
      <c r="GR357" s="2">
        <v>0</v>
      </c>
      <c r="GS357" s="2">
        <v>3</v>
      </c>
      <c r="GT357" s="2">
        <v>0</v>
      </c>
      <c r="GU357" s="2" t="s">
        <v>6</v>
      </c>
      <c r="GV357" s="2">
        <f t="shared" si="340"/>
        <v>0</v>
      </c>
      <c r="GW357" s="2">
        <v>1</v>
      </c>
      <c r="GX357" s="2">
        <f t="shared" si="341"/>
        <v>0</v>
      </c>
      <c r="GY357" s="2"/>
      <c r="GZ357" s="2"/>
      <c r="HA357" s="2">
        <v>0</v>
      </c>
      <c r="HB357" s="2">
        <v>0</v>
      </c>
      <c r="HC357" s="2"/>
      <c r="HD357" s="2"/>
      <c r="HE357" s="2"/>
      <c r="HF357" s="2"/>
      <c r="HG357" s="2"/>
      <c r="HH357" s="2"/>
      <c r="HI357" s="2"/>
      <c r="HJ357" s="2"/>
      <c r="HK357" s="2"/>
      <c r="HL357" s="2"/>
      <c r="HM357" s="2"/>
      <c r="HN357" s="2"/>
      <c r="HO357" s="2"/>
      <c r="HP357" s="2"/>
      <c r="HQ357" s="2"/>
      <c r="HR357" s="2"/>
      <c r="HS357" s="2"/>
      <c r="HT357" s="2"/>
      <c r="HU357" s="2"/>
      <c r="HV357" s="2"/>
      <c r="HW357" s="2"/>
      <c r="HX357" s="2"/>
      <c r="HY357" s="2"/>
      <c r="HZ357" s="2"/>
      <c r="IA357" s="2"/>
      <c r="IB357" s="2"/>
      <c r="IC357" s="2"/>
      <c r="ID357" s="2"/>
      <c r="IE357" s="2"/>
      <c r="IF357" s="2"/>
      <c r="IG357" s="2"/>
      <c r="IH357" s="2"/>
      <c r="II357" s="2"/>
      <c r="IJ357" s="2"/>
      <c r="IK357" s="2">
        <v>0</v>
      </c>
      <c r="IL357" s="2"/>
      <c r="IM357" s="2"/>
      <c r="IN357" s="2"/>
      <c r="IO357" s="2"/>
      <c r="IP357" s="2"/>
      <c r="IQ357" s="2"/>
      <c r="IR357" s="2"/>
      <c r="IS357" s="2"/>
      <c r="IT357" s="2"/>
      <c r="IU357" s="2"/>
    </row>
    <row r="358" spans="1:255" x14ac:dyDescent="0.2">
      <c r="A358">
        <v>17</v>
      </c>
      <c r="B358">
        <v>1</v>
      </c>
      <c r="C358">
        <f>ROW(SmtRes!A720)</f>
        <v>720</v>
      </c>
      <c r="D358">
        <f>ROW(EtalonRes!A736)</f>
        <v>736</v>
      </c>
      <c r="E358" t="s">
        <v>402</v>
      </c>
      <c r="F358" t="s">
        <v>225</v>
      </c>
      <c r="G358" t="s">
        <v>226</v>
      </c>
      <c r="H358" t="s">
        <v>20</v>
      </c>
      <c r="I358">
        <f>ROUND(104/100,9)</f>
        <v>1.04</v>
      </c>
      <c r="J358">
        <v>0</v>
      </c>
      <c r="O358">
        <f t="shared" si="306"/>
        <v>1624.12</v>
      </c>
      <c r="P358">
        <f t="shared" si="307"/>
        <v>715.68</v>
      </c>
      <c r="Q358">
        <f t="shared" si="308"/>
        <v>19.41</v>
      </c>
      <c r="R358">
        <f t="shared" si="309"/>
        <v>3.67</v>
      </c>
      <c r="S358">
        <f t="shared" si="310"/>
        <v>889.03</v>
      </c>
      <c r="T358">
        <f t="shared" si="311"/>
        <v>0</v>
      </c>
      <c r="U358">
        <f t="shared" si="312"/>
        <v>101.71979999999999</v>
      </c>
      <c r="V358">
        <f t="shared" si="313"/>
        <v>0.31589999999999996</v>
      </c>
      <c r="W358">
        <f t="shared" si="314"/>
        <v>0</v>
      </c>
      <c r="X358">
        <f t="shared" si="315"/>
        <v>848.07</v>
      </c>
      <c r="Y358">
        <f t="shared" si="316"/>
        <v>419.57</v>
      </c>
      <c r="AA358">
        <v>27703388</v>
      </c>
      <c r="AB358">
        <f t="shared" si="317"/>
        <v>1561.6513</v>
      </c>
      <c r="AC358">
        <f t="shared" si="344"/>
        <v>688.15</v>
      </c>
      <c r="AD358">
        <f>ROUND((((((ET358*1.25)*1.35))-(((EU358*1.25)*1.35)))+AE358),6)</f>
        <v>18.66375</v>
      </c>
      <c r="AE358">
        <f>ROUND((((EU358*1.25)*1.35)),6)</f>
        <v>3.526875</v>
      </c>
      <c r="AF358">
        <f>ROUND((((EV358*1.15)*1.35)),6)</f>
        <v>854.83754999999996</v>
      </c>
      <c r="AG358">
        <f t="shared" si="320"/>
        <v>0</v>
      </c>
      <c r="AH358">
        <f>(((EW358*1.15)*1.35))</f>
        <v>97.80749999999999</v>
      </c>
      <c r="AI358">
        <f>(((EX358*1.25)*1.35))</f>
        <v>0.30374999999999996</v>
      </c>
      <c r="AJ358">
        <f t="shared" si="322"/>
        <v>0</v>
      </c>
      <c r="AK358">
        <v>1249.83</v>
      </c>
      <c r="AL358">
        <v>688.15</v>
      </c>
      <c r="AM358">
        <v>11.06</v>
      </c>
      <c r="AN358">
        <v>2.09</v>
      </c>
      <c r="AO358">
        <v>550.62</v>
      </c>
      <c r="AP358">
        <v>0</v>
      </c>
      <c r="AQ358">
        <v>63</v>
      </c>
      <c r="AR358">
        <v>0.18</v>
      </c>
      <c r="AS358">
        <v>0</v>
      </c>
      <c r="AT358">
        <v>95</v>
      </c>
      <c r="AU358">
        <v>47</v>
      </c>
      <c r="AV358">
        <v>1</v>
      </c>
      <c r="AW358">
        <v>1</v>
      </c>
      <c r="AZ358">
        <v>1</v>
      </c>
      <c r="BA358">
        <v>1</v>
      </c>
      <c r="BB358">
        <v>1</v>
      </c>
      <c r="BC358">
        <v>1</v>
      </c>
      <c r="BD358" t="s">
        <v>6</v>
      </c>
      <c r="BE358" t="s">
        <v>6</v>
      </c>
      <c r="BF358" t="s">
        <v>6</v>
      </c>
      <c r="BG358" t="s">
        <v>6</v>
      </c>
      <c r="BH358">
        <v>0</v>
      </c>
      <c r="BI358">
        <v>1</v>
      </c>
      <c r="BJ358" t="s">
        <v>227</v>
      </c>
      <c r="BM358">
        <v>15001</v>
      </c>
      <c r="BN358">
        <v>0</v>
      </c>
      <c r="BO358" t="s">
        <v>6</v>
      </c>
      <c r="BP358">
        <v>0</v>
      </c>
      <c r="BQ358">
        <v>2</v>
      </c>
      <c r="BR358">
        <v>0</v>
      </c>
      <c r="BS358">
        <v>1</v>
      </c>
      <c r="BT358">
        <v>1</v>
      </c>
      <c r="BU358">
        <v>1</v>
      </c>
      <c r="BV358">
        <v>1</v>
      </c>
      <c r="BW358">
        <v>1</v>
      </c>
      <c r="BX358">
        <v>1</v>
      </c>
      <c r="BY358" t="s">
        <v>6</v>
      </c>
      <c r="BZ358">
        <v>105</v>
      </c>
      <c r="CA358">
        <v>55</v>
      </c>
      <c r="CF358">
        <v>0</v>
      </c>
      <c r="CG358">
        <v>0</v>
      </c>
      <c r="CM358">
        <v>0</v>
      </c>
      <c r="CN358" t="s">
        <v>705</v>
      </c>
      <c r="CO358">
        <v>0</v>
      </c>
      <c r="CP358">
        <f t="shared" si="323"/>
        <v>1624.12</v>
      </c>
      <c r="CQ358">
        <f t="shared" si="324"/>
        <v>688.15</v>
      </c>
      <c r="CR358">
        <f t="shared" si="325"/>
        <v>18.66375</v>
      </c>
      <c r="CS358">
        <f t="shared" si="326"/>
        <v>3.526875</v>
      </c>
      <c r="CT358">
        <f t="shared" si="327"/>
        <v>854.83754999999996</v>
      </c>
      <c r="CU358">
        <f t="shared" si="328"/>
        <v>0</v>
      </c>
      <c r="CV358">
        <f t="shared" si="329"/>
        <v>97.80749999999999</v>
      </c>
      <c r="CW358">
        <f t="shared" si="330"/>
        <v>0.30374999999999996</v>
      </c>
      <c r="CX358">
        <f t="shared" si="331"/>
        <v>0</v>
      </c>
      <c r="CY358">
        <f t="shared" si="332"/>
        <v>848.06500000000005</v>
      </c>
      <c r="CZ358">
        <f t="shared" si="333"/>
        <v>419.56899999999996</v>
      </c>
      <c r="DC358" t="s">
        <v>6</v>
      </c>
      <c r="DD358" t="s">
        <v>6</v>
      </c>
      <c r="DE358" t="s">
        <v>56</v>
      </c>
      <c r="DF358" t="s">
        <v>56</v>
      </c>
      <c r="DG358" t="s">
        <v>57</v>
      </c>
      <c r="DH358" t="s">
        <v>6</v>
      </c>
      <c r="DI358" t="s">
        <v>57</v>
      </c>
      <c r="DJ358" t="s">
        <v>56</v>
      </c>
      <c r="DK358" t="s">
        <v>6</v>
      </c>
      <c r="DL358" t="s">
        <v>6</v>
      </c>
      <c r="DM358" t="s">
        <v>6</v>
      </c>
      <c r="DN358">
        <v>0</v>
      </c>
      <c r="DO358">
        <v>0</v>
      </c>
      <c r="DP358">
        <v>1</v>
      </c>
      <c r="DQ358">
        <v>1</v>
      </c>
      <c r="DU358">
        <v>1005</v>
      </c>
      <c r="DV358" t="s">
        <v>20</v>
      </c>
      <c r="DW358" t="s">
        <v>20</v>
      </c>
      <c r="DX358">
        <v>100</v>
      </c>
      <c r="EE358">
        <v>27029049</v>
      </c>
      <c r="EF358">
        <v>2</v>
      </c>
      <c r="EG358" t="s">
        <v>16</v>
      </c>
      <c r="EH358">
        <v>0</v>
      </c>
      <c r="EI358" t="s">
        <v>6</v>
      </c>
      <c r="EJ358">
        <v>1</v>
      </c>
      <c r="EK358">
        <v>15001</v>
      </c>
      <c r="EL358" t="s">
        <v>157</v>
      </c>
      <c r="EM358" t="s">
        <v>158</v>
      </c>
      <c r="EO358" t="s">
        <v>60</v>
      </c>
      <c r="EQ358">
        <v>0</v>
      </c>
      <c r="ER358">
        <v>1249.83</v>
      </c>
      <c r="ES358">
        <v>688.15</v>
      </c>
      <c r="ET358">
        <v>11.06</v>
      </c>
      <c r="EU358">
        <v>2.09</v>
      </c>
      <c r="EV358">
        <v>550.62</v>
      </c>
      <c r="EW358">
        <v>63</v>
      </c>
      <c r="EX358">
        <v>0.18</v>
      </c>
      <c r="EY358">
        <v>0</v>
      </c>
      <c r="FQ358">
        <v>0</v>
      </c>
      <c r="FR358">
        <f t="shared" si="334"/>
        <v>0</v>
      </c>
      <c r="FS358">
        <v>0</v>
      </c>
      <c r="FT358" t="s">
        <v>49</v>
      </c>
      <c r="FU358" t="s">
        <v>50</v>
      </c>
      <c r="FX358">
        <v>94.5</v>
      </c>
      <c r="FY358">
        <v>46.75</v>
      </c>
      <c r="GA358" t="s">
        <v>6</v>
      </c>
      <c r="GD358">
        <v>0</v>
      </c>
      <c r="GF358">
        <v>1551688331</v>
      </c>
      <c r="GG358">
        <v>1</v>
      </c>
      <c r="GH358">
        <v>1</v>
      </c>
      <c r="GI358">
        <v>-2</v>
      </c>
      <c r="GJ358">
        <v>0</v>
      </c>
      <c r="GK358">
        <f>ROUND(R358*(S12)/100,2)</f>
        <v>0</v>
      </c>
      <c r="GL358">
        <f t="shared" si="335"/>
        <v>0</v>
      </c>
      <c r="GM358">
        <f t="shared" si="336"/>
        <v>2891.76</v>
      </c>
      <c r="GN358">
        <f t="shared" si="337"/>
        <v>2891.76</v>
      </c>
      <c r="GO358">
        <f t="shared" si="338"/>
        <v>0</v>
      </c>
      <c r="GP358">
        <f t="shared" si="339"/>
        <v>0</v>
      </c>
      <c r="GR358">
        <v>0</v>
      </c>
      <c r="GS358">
        <v>3</v>
      </c>
      <c r="GT358">
        <v>0</v>
      </c>
      <c r="GU358" t="s">
        <v>6</v>
      </c>
      <c r="GV358">
        <f t="shared" si="340"/>
        <v>0</v>
      </c>
      <c r="GW358">
        <v>1</v>
      </c>
      <c r="GX358">
        <f t="shared" si="341"/>
        <v>0</v>
      </c>
      <c r="HA358">
        <v>0</v>
      </c>
      <c r="HB358">
        <v>0</v>
      </c>
      <c r="IK358">
        <v>0</v>
      </c>
    </row>
    <row r="359" spans="1:255" x14ac:dyDescent="0.2">
      <c r="A359" s="2">
        <v>18</v>
      </c>
      <c r="B359" s="2">
        <v>1</v>
      </c>
      <c r="C359" s="2">
        <v>709</v>
      </c>
      <c r="D359" s="2"/>
      <c r="E359" s="2" t="s">
        <v>403</v>
      </c>
      <c r="F359" s="2" t="s">
        <v>216</v>
      </c>
      <c r="G359" s="2" t="s">
        <v>217</v>
      </c>
      <c r="H359" s="2" t="s">
        <v>30</v>
      </c>
      <c r="I359" s="2">
        <f>I357*J359</f>
        <v>3.4320000000000003E-2</v>
      </c>
      <c r="J359" s="2">
        <v>3.3000000000000002E-2</v>
      </c>
      <c r="K359" s="2"/>
      <c r="L359" s="2"/>
      <c r="M359" s="2"/>
      <c r="N359" s="2"/>
      <c r="O359" s="2">
        <f t="shared" si="306"/>
        <v>456.03</v>
      </c>
      <c r="P359" s="2">
        <f t="shared" si="307"/>
        <v>456.03</v>
      </c>
      <c r="Q359" s="2">
        <f t="shared" si="308"/>
        <v>0</v>
      </c>
      <c r="R359" s="2">
        <f t="shared" si="309"/>
        <v>0</v>
      </c>
      <c r="S359" s="2">
        <f t="shared" si="310"/>
        <v>0</v>
      </c>
      <c r="T359" s="2">
        <f t="shared" si="311"/>
        <v>0</v>
      </c>
      <c r="U359" s="2">
        <f t="shared" si="312"/>
        <v>0</v>
      </c>
      <c r="V359" s="2">
        <f t="shared" si="313"/>
        <v>0</v>
      </c>
      <c r="W359" s="2">
        <f t="shared" si="314"/>
        <v>0</v>
      </c>
      <c r="X359" s="2">
        <f t="shared" si="315"/>
        <v>0</v>
      </c>
      <c r="Y359" s="2">
        <f t="shared" si="316"/>
        <v>0</v>
      </c>
      <c r="Z359" s="2"/>
      <c r="AA359" s="2">
        <v>27703374</v>
      </c>
      <c r="AB359" s="2">
        <f t="shared" si="317"/>
        <v>13287.69</v>
      </c>
      <c r="AC359" s="2">
        <f t="shared" si="344"/>
        <v>13287.69</v>
      </c>
      <c r="AD359" s="2">
        <f>ROUND((((ET359)-(EU359))+AE359),6)</f>
        <v>0</v>
      </c>
      <c r="AE359" s="2">
        <f t="shared" ref="AE359:AF362" si="349">ROUND((EU359),6)</f>
        <v>0</v>
      </c>
      <c r="AF359" s="2">
        <f t="shared" si="349"/>
        <v>0</v>
      </c>
      <c r="AG359" s="2">
        <f t="shared" si="320"/>
        <v>0</v>
      </c>
      <c r="AH359" s="2">
        <f t="shared" ref="AH359:AI362" si="350">(EW359)</f>
        <v>0</v>
      </c>
      <c r="AI359" s="2">
        <f t="shared" si="350"/>
        <v>0</v>
      </c>
      <c r="AJ359" s="2">
        <f t="shared" si="322"/>
        <v>0</v>
      </c>
      <c r="AK359" s="2">
        <v>13287.69</v>
      </c>
      <c r="AL359" s="2">
        <v>13287.69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 s="2">
        <v>0</v>
      </c>
      <c r="AT359" s="2">
        <v>95</v>
      </c>
      <c r="AU359" s="2">
        <v>47</v>
      </c>
      <c r="AV359" s="2">
        <v>1</v>
      </c>
      <c r="AW359" s="2">
        <v>1</v>
      </c>
      <c r="AX359" s="2"/>
      <c r="AY359" s="2"/>
      <c r="AZ359" s="2">
        <v>1</v>
      </c>
      <c r="BA359" s="2">
        <v>1</v>
      </c>
      <c r="BB359" s="2">
        <v>1</v>
      </c>
      <c r="BC359" s="2">
        <v>1</v>
      </c>
      <c r="BD359" s="2" t="s">
        <v>6</v>
      </c>
      <c r="BE359" s="2" t="s">
        <v>6</v>
      </c>
      <c r="BF359" s="2" t="s">
        <v>6</v>
      </c>
      <c r="BG359" s="2" t="s">
        <v>6</v>
      </c>
      <c r="BH359" s="2">
        <v>3</v>
      </c>
      <c r="BI359" s="2">
        <v>1</v>
      </c>
      <c r="BJ359" s="2" t="s">
        <v>218</v>
      </c>
      <c r="BK359" s="2"/>
      <c r="BL359" s="2"/>
      <c r="BM359" s="2">
        <v>15001</v>
      </c>
      <c r="BN359" s="2">
        <v>0</v>
      </c>
      <c r="BO359" s="2" t="s">
        <v>6</v>
      </c>
      <c r="BP359" s="2">
        <v>0</v>
      </c>
      <c r="BQ359" s="2">
        <v>2</v>
      </c>
      <c r="BR359" s="2">
        <v>0</v>
      </c>
      <c r="BS359" s="2">
        <v>1</v>
      </c>
      <c r="BT359" s="2">
        <v>1</v>
      </c>
      <c r="BU359" s="2">
        <v>1</v>
      </c>
      <c r="BV359" s="2">
        <v>1</v>
      </c>
      <c r="BW359" s="2">
        <v>1</v>
      </c>
      <c r="BX359" s="2">
        <v>1</v>
      </c>
      <c r="BY359" s="2" t="s">
        <v>6</v>
      </c>
      <c r="BZ359" s="2">
        <v>105</v>
      </c>
      <c r="CA359" s="2">
        <v>55</v>
      </c>
      <c r="CB359" s="2"/>
      <c r="CC359" s="2"/>
      <c r="CD359" s="2"/>
      <c r="CE359" s="2"/>
      <c r="CF359" s="2">
        <v>0</v>
      </c>
      <c r="CG359" s="2">
        <v>0</v>
      </c>
      <c r="CH359" s="2"/>
      <c r="CI359" s="2"/>
      <c r="CJ359" s="2"/>
      <c r="CK359" s="2"/>
      <c r="CL359" s="2"/>
      <c r="CM359" s="2">
        <v>0</v>
      </c>
      <c r="CN359" s="2" t="s">
        <v>6</v>
      </c>
      <c r="CO359" s="2">
        <v>0</v>
      </c>
      <c r="CP359" s="2">
        <f t="shared" si="323"/>
        <v>456.03</v>
      </c>
      <c r="CQ359" s="2">
        <f t="shared" si="324"/>
        <v>13287.69</v>
      </c>
      <c r="CR359" s="2">
        <f t="shared" si="325"/>
        <v>0</v>
      </c>
      <c r="CS359" s="2">
        <f t="shared" si="326"/>
        <v>0</v>
      </c>
      <c r="CT359" s="2">
        <f t="shared" si="327"/>
        <v>0</v>
      </c>
      <c r="CU359" s="2">
        <f t="shared" si="328"/>
        <v>0</v>
      </c>
      <c r="CV359" s="2">
        <f t="shared" si="329"/>
        <v>0</v>
      </c>
      <c r="CW359" s="2">
        <f t="shared" si="330"/>
        <v>0</v>
      </c>
      <c r="CX359" s="2">
        <f t="shared" si="331"/>
        <v>0</v>
      </c>
      <c r="CY359" s="2">
        <f t="shared" si="332"/>
        <v>0</v>
      </c>
      <c r="CZ359" s="2">
        <f t="shared" si="333"/>
        <v>0</v>
      </c>
      <c r="DA359" s="2"/>
      <c r="DB359" s="2"/>
      <c r="DC359" s="2" t="s">
        <v>6</v>
      </c>
      <c r="DD359" s="2" t="s">
        <v>6</v>
      </c>
      <c r="DE359" s="2" t="s">
        <v>6</v>
      </c>
      <c r="DF359" s="2" t="s">
        <v>6</v>
      </c>
      <c r="DG359" s="2" t="s">
        <v>6</v>
      </c>
      <c r="DH359" s="2" t="s">
        <v>6</v>
      </c>
      <c r="DI359" s="2" t="s">
        <v>6</v>
      </c>
      <c r="DJ359" s="2" t="s">
        <v>6</v>
      </c>
      <c r="DK359" s="2" t="s">
        <v>6</v>
      </c>
      <c r="DL359" s="2" t="s">
        <v>6</v>
      </c>
      <c r="DM359" s="2" t="s">
        <v>6</v>
      </c>
      <c r="DN359" s="2">
        <v>0</v>
      </c>
      <c r="DO359" s="2">
        <v>0</v>
      </c>
      <c r="DP359" s="2">
        <v>1</v>
      </c>
      <c r="DQ359" s="2">
        <v>1</v>
      </c>
      <c r="DR359" s="2"/>
      <c r="DS359" s="2"/>
      <c r="DT359" s="2"/>
      <c r="DU359" s="2">
        <v>1009</v>
      </c>
      <c r="DV359" s="2" t="s">
        <v>30</v>
      </c>
      <c r="DW359" s="2" t="s">
        <v>30</v>
      </c>
      <c r="DX359" s="2">
        <v>1000</v>
      </c>
      <c r="DY359" s="2"/>
      <c r="DZ359" s="2"/>
      <c r="EA359" s="2"/>
      <c r="EB359" s="2"/>
      <c r="EC359" s="2"/>
      <c r="ED359" s="2"/>
      <c r="EE359" s="2">
        <v>27029049</v>
      </c>
      <c r="EF359" s="2">
        <v>2</v>
      </c>
      <c r="EG359" s="2" t="s">
        <v>16</v>
      </c>
      <c r="EH359" s="2">
        <v>0</v>
      </c>
      <c r="EI359" s="2" t="s">
        <v>6</v>
      </c>
      <c r="EJ359" s="2">
        <v>1</v>
      </c>
      <c r="EK359" s="2">
        <v>15001</v>
      </c>
      <c r="EL359" s="2" t="s">
        <v>157</v>
      </c>
      <c r="EM359" s="2" t="s">
        <v>158</v>
      </c>
      <c r="EN359" s="2"/>
      <c r="EO359" s="2" t="s">
        <v>6</v>
      </c>
      <c r="EP359" s="2"/>
      <c r="EQ359" s="2">
        <v>0</v>
      </c>
      <c r="ER359" s="2">
        <v>13287.69</v>
      </c>
      <c r="ES359" s="2">
        <v>13287.69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/>
      <c r="EZ359" s="2"/>
      <c r="FA359" s="2"/>
      <c r="FB359" s="2"/>
      <c r="FC359" s="2"/>
      <c r="FD359" s="2"/>
      <c r="FE359" s="2"/>
      <c r="FF359" s="2"/>
      <c r="FG359" s="2"/>
      <c r="FH359" s="2"/>
      <c r="FI359" s="2"/>
      <c r="FJ359" s="2"/>
      <c r="FK359" s="2"/>
      <c r="FL359" s="2"/>
      <c r="FM359" s="2"/>
      <c r="FN359" s="2"/>
      <c r="FO359" s="2"/>
      <c r="FP359" s="2"/>
      <c r="FQ359" s="2">
        <v>0</v>
      </c>
      <c r="FR359" s="2">
        <f t="shared" si="334"/>
        <v>0</v>
      </c>
      <c r="FS359" s="2">
        <v>0</v>
      </c>
      <c r="FT359" s="2" t="s">
        <v>49</v>
      </c>
      <c r="FU359" s="2" t="s">
        <v>50</v>
      </c>
      <c r="FV359" s="2"/>
      <c r="FW359" s="2"/>
      <c r="FX359" s="2">
        <v>94.5</v>
      </c>
      <c r="FY359" s="2">
        <v>46.75</v>
      </c>
      <c r="FZ359" s="2"/>
      <c r="GA359" s="2" t="s">
        <v>6</v>
      </c>
      <c r="GB359" s="2"/>
      <c r="GC359" s="2"/>
      <c r="GD359" s="2">
        <v>0</v>
      </c>
      <c r="GE359" s="2"/>
      <c r="GF359" s="2">
        <v>1261407534</v>
      </c>
      <c r="GG359" s="2">
        <v>2</v>
      </c>
      <c r="GH359" s="2">
        <v>1</v>
      </c>
      <c r="GI359" s="2">
        <v>-2</v>
      </c>
      <c r="GJ359" s="2">
        <v>0</v>
      </c>
      <c r="GK359" s="2">
        <f>ROUND(R359*(R12)/100,2)</f>
        <v>0</v>
      </c>
      <c r="GL359" s="2">
        <f t="shared" si="335"/>
        <v>0</v>
      </c>
      <c r="GM359" s="2">
        <f t="shared" si="336"/>
        <v>456.03</v>
      </c>
      <c r="GN359" s="2">
        <f t="shared" si="337"/>
        <v>456.03</v>
      </c>
      <c r="GO359" s="2">
        <f t="shared" si="338"/>
        <v>0</v>
      </c>
      <c r="GP359" s="2">
        <f t="shared" si="339"/>
        <v>0</v>
      </c>
      <c r="GQ359" s="2"/>
      <c r="GR359" s="2">
        <v>0</v>
      </c>
      <c r="GS359" s="2">
        <v>3</v>
      </c>
      <c r="GT359" s="2">
        <v>0</v>
      </c>
      <c r="GU359" s="2" t="s">
        <v>6</v>
      </c>
      <c r="GV359" s="2">
        <f t="shared" si="340"/>
        <v>0</v>
      </c>
      <c r="GW359" s="2">
        <v>1</v>
      </c>
      <c r="GX359" s="2">
        <f t="shared" si="341"/>
        <v>0</v>
      </c>
      <c r="GY359" s="2"/>
      <c r="GZ359" s="2"/>
      <c r="HA359" s="2">
        <v>0</v>
      </c>
      <c r="HB359" s="2">
        <v>0</v>
      </c>
      <c r="HC359" s="2"/>
      <c r="HD359" s="2"/>
      <c r="HE359" s="2"/>
      <c r="HF359" s="2"/>
      <c r="HG359" s="2"/>
      <c r="HH359" s="2"/>
      <c r="HI359" s="2"/>
      <c r="HJ359" s="2"/>
      <c r="HK359" s="2"/>
      <c r="HL359" s="2"/>
      <c r="HM359" s="2"/>
      <c r="HN359" s="2"/>
      <c r="HO359" s="2"/>
      <c r="HP359" s="2"/>
      <c r="HQ359" s="2"/>
      <c r="HR359" s="2"/>
      <c r="HS359" s="2"/>
      <c r="HT359" s="2"/>
      <c r="HU359" s="2"/>
      <c r="HV359" s="2"/>
      <c r="HW359" s="2"/>
      <c r="HX359" s="2"/>
      <c r="HY359" s="2"/>
      <c r="HZ359" s="2"/>
      <c r="IA359" s="2"/>
      <c r="IB359" s="2"/>
      <c r="IC359" s="2"/>
      <c r="ID359" s="2"/>
      <c r="IE359" s="2"/>
      <c r="IF359" s="2"/>
      <c r="IG359" s="2"/>
      <c r="IH359" s="2"/>
      <c r="II359" s="2"/>
      <c r="IJ359" s="2"/>
      <c r="IK359" s="2">
        <v>0</v>
      </c>
      <c r="IL359" s="2"/>
      <c r="IM359" s="2"/>
      <c r="IN359" s="2"/>
      <c r="IO359" s="2"/>
      <c r="IP359" s="2"/>
      <c r="IQ359" s="2"/>
      <c r="IR359" s="2"/>
      <c r="IS359" s="2"/>
      <c r="IT359" s="2"/>
      <c r="IU359" s="2"/>
    </row>
    <row r="360" spans="1:255" x14ac:dyDescent="0.2">
      <c r="A360">
        <v>18</v>
      </c>
      <c r="B360">
        <v>1</v>
      </c>
      <c r="C360">
        <v>718</v>
      </c>
      <c r="E360" t="s">
        <v>403</v>
      </c>
      <c r="F360" t="s">
        <v>216</v>
      </c>
      <c r="G360" t="s">
        <v>217</v>
      </c>
      <c r="H360" t="s">
        <v>30</v>
      </c>
      <c r="I360">
        <f>I358*J360</f>
        <v>3.4320000000000003E-2</v>
      </c>
      <c r="J360">
        <v>3.3000000000000002E-2</v>
      </c>
      <c r="O360">
        <f t="shared" si="306"/>
        <v>456.03</v>
      </c>
      <c r="P360">
        <f t="shared" si="307"/>
        <v>456.03</v>
      </c>
      <c r="Q360">
        <f t="shared" si="308"/>
        <v>0</v>
      </c>
      <c r="R360">
        <f t="shared" si="309"/>
        <v>0</v>
      </c>
      <c r="S360">
        <f t="shared" si="310"/>
        <v>0</v>
      </c>
      <c r="T360">
        <f t="shared" si="311"/>
        <v>0</v>
      </c>
      <c r="U360">
        <f t="shared" si="312"/>
        <v>0</v>
      </c>
      <c r="V360">
        <f t="shared" si="313"/>
        <v>0</v>
      </c>
      <c r="W360">
        <f t="shared" si="314"/>
        <v>0</v>
      </c>
      <c r="X360">
        <f t="shared" si="315"/>
        <v>0</v>
      </c>
      <c r="Y360">
        <f t="shared" si="316"/>
        <v>0</v>
      </c>
      <c r="AA360">
        <v>27703388</v>
      </c>
      <c r="AB360">
        <f t="shared" si="317"/>
        <v>13287.69</v>
      </c>
      <c r="AC360">
        <f t="shared" si="344"/>
        <v>13287.69</v>
      </c>
      <c r="AD360">
        <f>ROUND((((ET360)-(EU360))+AE360),6)</f>
        <v>0</v>
      </c>
      <c r="AE360">
        <f t="shared" si="349"/>
        <v>0</v>
      </c>
      <c r="AF360">
        <f t="shared" si="349"/>
        <v>0</v>
      </c>
      <c r="AG360">
        <f t="shared" si="320"/>
        <v>0</v>
      </c>
      <c r="AH360">
        <f t="shared" si="350"/>
        <v>0</v>
      </c>
      <c r="AI360">
        <f t="shared" si="350"/>
        <v>0</v>
      </c>
      <c r="AJ360">
        <f t="shared" si="322"/>
        <v>0</v>
      </c>
      <c r="AK360">
        <v>13287.69</v>
      </c>
      <c r="AL360">
        <v>13287.69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95</v>
      </c>
      <c r="AU360">
        <v>47</v>
      </c>
      <c r="AV360">
        <v>1</v>
      </c>
      <c r="AW360">
        <v>1</v>
      </c>
      <c r="AZ360">
        <v>1</v>
      </c>
      <c r="BA360">
        <v>1</v>
      </c>
      <c r="BB360">
        <v>1</v>
      </c>
      <c r="BC360">
        <v>1</v>
      </c>
      <c r="BD360" t="s">
        <v>6</v>
      </c>
      <c r="BE360" t="s">
        <v>6</v>
      </c>
      <c r="BF360" t="s">
        <v>6</v>
      </c>
      <c r="BG360" t="s">
        <v>6</v>
      </c>
      <c r="BH360">
        <v>3</v>
      </c>
      <c r="BI360">
        <v>1</v>
      </c>
      <c r="BJ360" t="s">
        <v>218</v>
      </c>
      <c r="BM360">
        <v>15001</v>
      </c>
      <c r="BN360">
        <v>0</v>
      </c>
      <c r="BO360" t="s">
        <v>6</v>
      </c>
      <c r="BP360">
        <v>0</v>
      </c>
      <c r="BQ360">
        <v>2</v>
      </c>
      <c r="BR360">
        <v>0</v>
      </c>
      <c r="BS360">
        <v>1</v>
      </c>
      <c r="BT360">
        <v>1</v>
      </c>
      <c r="BU360">
        <v>1</v>
      </c>
      <c r="BV360">
        <v>1</v>
      </c>
      <c r="BW360">
        <v>1</v>
      </c>
      <c r="BX360">
        <v>1</v>
      </c>
      <c r="BY360" t="s">
        <v>6</v>
      </c>
      <c r="BZ360">
        <v>105</v>
      </c>
      <c r="CA360">
        <v>55</v>
      </c>
      <c r="CF360">
        <v>0</v>
      </c>
      <c r="CG360">
        <v>0</v>
      </c>
      <c r="CM360">
        <v>0</v>
      </c>
      <c r="CN360" t="s">
        <v>6</v>
      </c>
      <c r="CO360">
        <v>0</v>
      </c>
      <c r="CP360">
        <f t="shared" si="323"/>
        <v>456.03</v>
      </c>
      <c r="CQ360">
        <f t="shared" si="324"/>
        <v>13287.69</v>
      </c>
      <c r="CR360">
        <f t="shared" si="325"/>
        <v>0</v>
      </c>
      <c r="CS360">
        <f t="shared" si="326"/>
        <v>0</v>
      </c>
      <c r="CT360">
        <f t="shared" si="327"/>
        <v>0</v>
      </c>
      <c r="CU360">
        <f t="shared" si="328"/>
        <v>0</v>
      </c>
      <c r="CV360">
        <f t="shared" si="329"/>
        <v>0</v>
      </c>
      <c r="CW360">
        <f t="shared" si="330"/>
        <v>0</v>
      </c>
      <c r="CX360">
        <f t="shared" si="331"/>
        <v>0</v>
      </c>
      <c r="CY360">
        <f t="shared" si="332"/>
        <v>0</v>
      </c>
      <c r="CZ360">
        <f t="shared" si="333"/>
        <v>0</v>
      </c>
      <c r="DC360" t="s">
        <v>6</v>
      </c>
      <c r="DD360" t="s">
        <v>6</v>
      </c>
      <c r="DE360" t="s">
        <v>6</v>
      </c>
      <c r="DF360" t="s">
        <v>6</v>
      </c>
      <c r="DG360" t="s">
        <v>6</v>
      </c>
      <c r="DH360" t="s">
        <v>6</v>
      </c>
      <c r="DI360" t="s">
        <v>6</v>
      </c>
      <c r="DJ360" t="s">
        <v>6</v>
      </c>
      <c r="DK360" t="s">
        <v>6</v>
      </c>
      <c r="DL360" t="s">
        <v>6</v>
      </c>
      <c r="DM360" t="s">
        <v>6</v>
      </c>
      <c r="DN360">
        <v>0</v>
      </c>
      <c r="DO360">
        <v>0</v>
      </c>
      <c r="DP360">
        <v>1</v>
      </c>
      <c r="DQ360">
        <v>1</v>
      </c>
      <c r="DU360">
        <v>1009</v>
      </c>
      <c r="DV360" t="s">
        <v>30</v>
      </c>
      <c r="DW360" t="s">
        <v>30</v>
      </c>
      <c r="DX360">
        <v>1000</v>
      </c>
      <c r="EE360">
        <v>27029049</v>
      </c>
      <c r="EF360">
        <v>2</v>
      </c>
      <c r="EG360" t="s">
        <v>16</v>
      </c>
      <c r="EH360">
        <v>0</v>
      </c>
      <c r="EI360" t="s">
        <v>6</v>
      </c>
      <c r="EJ360">
        <v>1</v>
      </c>
      <c r="EK360">
        <v>15001</v>
      </c>
      <c r="EL360" t="s">
        <v>157</v>
      </c>
      <c r="EM360" t="s">
        <v>158</v>
      </c>
      <c r="EO360" t="s">
        <v>6</v>
      </c>
      <c r="EQ360">
        <v>0</v>
      </c>
      <c r="ER360">
        <v>13287.69</v>
      </c>
      <c r="ES360">
        <v>13287.69</v>
      </c>
      <c r="ET360">
        <v>0</v>
      </c>
      <c r="EU360">
        <v>0</v>
      </c>
      <c r="EV360">
        <v>0</v>
      </c>
      <c r="EW360">
        <v>0</v>
      </c>
      <c r="EX360">
        <v>0</v>
      </c>
      <c r="FQ360">
        <v>0</v>
      </c>
      <c r="FR360">
        <f t="shared" si="334"/>
        <v>0</v>
      </c>
      <c r="FS360">
        <v>0</v>
      </c>
      <c r="FT360" t="s">
        <v>49</v>
      </c>
      <c r="FU360" t="s">
        <v>50</v>
      </c>
      <c r="FX360">
        <v>94.5</v>
      </c>
      <c r="FY360">
        <v>46.75</v>
      </c>
      <c r="GA360" t="s">
        <v>6</v>
      </c>
      <c r="GD360">
        <v>0</v>
      </c>
      <c r="GF360">
        <v>1261407534</v>
      </c>
      <c r="GG360">
        <v>1</v>
      </c>
      <c r="GH360">
        <v>1</v>
      </c>
      <c r="GI360">
        <v>-2</v>
      </c>
      <c r="GJ360">
        <v>0</v>
      </c>
      <c r="GK360">
        <f>ROUND(R360*(S12)/100,2)</f>
        <v>0</v>
      </c>
      <c r="GL360">
        <f t="shared" si="335"/>
        <v>0</v>
      </c>
      <c r="GM360">
        <f t="shared" si="336"/>
        <v>456.03</v>
      </c>
      <c r="GN360">
        <f t="shared" si="337"/>
        <v>456.03</v>
      </c>
      <c r="GO360">
        <f t="shared" si="338"/>
        <v>0</v>
      </c>
      <c r="GP360">
        <f t="shared" si="339"/>
        <v>0</v>
      </c>
      <c r="GR360">
        <v>0</v>
      </c>
      <c r="GS360">
        <v>3</v>
      </c>
      <c r="GT360">
        <v>0</v>
      </c>
      <c r="GU360" t="s">
        <v>6</v>
      </c>
      <c r="GV360">
        <f t="shared" si="340"/>
        <v>0</v>
      </c>
      <c r="GW360">
        <v>1</v>
      </c>
      <c r="GX360">
        <f t="shared" si="341"/>
        <v>0</v>
      </c>
      <c r="HA360">
        <v>0</v>
      </c>
      <c r="HB360">
        <v>0</v>
      </c>
      <c r="IK360">
        <v>0</v>
      </c>
    </row>
    <row r="361" spans="1:255" x14ac:dyDescent="0.2">
      <c r="A361" s="2">
        <v>18</v>
      </c>
      <c r="B361" s="2">
        <v>1</v>
      </c>
      <c r="C361" s="2">
        <v>710</v>
      </c>
      <c r="D361" s="2"/>
      <c r="E361" s="2" t="s">
        <v>404</v>
      </c>
      <c r="F361" s="2" t="s">
        <v>220</v>
      </c>
      <c r="G361" s="2" t="s">
        <v>221</v>
      </c>
      <c r="H361" s="2" t="s">
        <v>222</v>
      </c>
      <c r="I361" s="2">
        <f>I357*J361</f>
        <v>16.327999999999999</v>
      </c>
      <c r="J361" s="2">
        <v>15.7</v>
      </c>
      <c r="K361" s="2"/>
      <c r="L361" s="2"/>
      <c r="M361" s="2"/>
      <c r="N361" s="2"/>
      <c r="O361" s="2">
        <f t="shared" ref="O361:O384" si="351">ROUND(CP361,2)</f>
        <v>500.78</v>
      </c>
      <c r="P361" s="2">
        <f t="shared" ref="P361:P384" si="352">ROUND(CQ361*I361,2)</f>
        <v>500.78</v>
      </c>
      <c r="Q361" s="2">
        <f t="shared" ref="Q361:Q384" si="353">ROUND(CR361*I361,2)</f>
        <v>0</v>
      </c>
      <c r="R361" s="2">
        <f t="shared" ref="R361:R384" si="354">ROUND(CS361*I361,2)</f>
        <v>0</v>
      </c>
      <c r="S361" s="2">
        <f t="shared" ref="S361:S384" si="355">ROUND(CT361*I361,2)</f>
        <v>0</v>
      </c>
      <c r="T361" s="2">
        <f t="shared" ref="T361:T384" si="356">ROUND(CU361*I361,2)</f>
        <v>0</v>
      </c>
      <c r="U361" s="2">
        <f t="shared" ref="U361:U384" si="357">CV361*I361</f>
        <v>0</v>
      </c>
      <c r="V361" s="2">
        <f t="shared" ref="V361:V384" si="358">CW361*I361</f>
        <v>0</v>
      </c>
      <c r="W361" s="2">
        <f t="shared" ref="W361:W384" si="359">ROUND(CX361*I361,2)</f>
        <v>0</v>
      </c>
      <c r="X361" s="2">
        <f t="shared" ref="X361:X384" si="360">ROUND(CY361,2)</f>
        <v>0</v>
      </c>
      <c r="Y361" s="2">
        <f t="shared" ref="Y361:Y384" si="361">ROUND(CZ361,2)</f>
        <v>0</v>
      </c>
      <c r="Z361" s="2"/>
      <c r="AA361" s="2">
        <v>27703374</v>
      </c>
      <c r="AB361" s="2">
        <f t="shared" ref="AB361:AB384" si="362">ROUND((AC361+AD361+AF361),6)</f>
        <v>30.67</v>
      </c>
      <c r="AC361" s="2">
        <f t="shared" si="344"/>
        <v>30.67</v>
      </c>
      <c r="AD361" s="2">
        <f>ROUND((((ET361)-(EU361))+AE361),6)</f>
        <v>0</v>
      </c>
      <c r="AE361" s="2">
        <f t="shared" si="349"/>
        <v>0</v>
      </c>
      <c r="AF361" s="2">
        <f t="shared" si="349"/>
        <v>0</v>
      </c>
      <c r="AG361" s="2">
        <f t="shared" ref="AG361:AG384" si="363">ROUND((AP361),6)</f>
        <v>0</v>
      </c>
      <c r="AH361" s="2">
        <f t="shared" si="350"/>
        <v>0</v>
      </c>
      <c r="AI361" s="2">
        <f t="shared" si="350"/>
        <v>0</v>
      </c>
      <c r="AJ361" s="2">
        <f t="shared" ref="AJ361:AJ384" si="364">ROUND((AS361),6)</f>
        <v>0</v>
      </c>
      <c r="AK361" s="2">
        <v>30.67</v>
      </c>
      <c r="AL361" s="2">
        <v>30.67</v>
      </c>
      <c r="AM361" s="2">
        <v>0</v>
      </c>
      <c r="AN361" s="2">
        <v>0</v>
      </c>
      <c r="AO361" s="2">
        <v>0</v>
      </c>
      <c r="AP361" s="2">
        <v>0</v>
      </c>
      <c r="AQ361" s="2">
        <v>0</v>
      </c>
      <c r="AR361" s="2">
        <v>0</v>
      </c>
      <c r="AS361" s="2">
        <v>0</v>
      </c>
      <c r="AT361" s="2">
        <v>95</v>
      </c>
      <c r="AU361" s="2">
        <v>47</v>
      </c>
      <c r="AV361" s="2">
        <v>1</v>
      </c>
      <c r="AW361" s="2">
        <v>1</v>
      </c>
      <c r="AX361" s="2"/>
      <c r="AY361" s="2"/>
      <c r="AZ361" s="2">
        <v>1</v>
      </c>
      <c r="BA361" s="2">
        <v>1</v>
      </c>
      <c r="BB361" s="2">
        <v>1</v>
      </c>
      <c r="BC361" s="2">
        <v>1</v>
      </c>
      <c r="BD361" s="2" t="s">
        <v>6</v>
      </c>
      <c r="BE361" s="2" t="s">
        <v>6</v>
      </c>
      <c r="BF361" s="2" t="s">
        <v>6</v>
      </c>
      <c r="BG361" s="2" t="s">
        <v>6</v>
      </c>
      <c r="BH361" s="2">
        <v>3</v>
      </c>
      <c r="BI361" s="2">
        <v>1</v>
      </c>
      <c r="BJ361" s="2" t="s">
        <v>223</v>
      </c>
      <c r="BK361" s="2"/>
      <c r="BL361" s="2"/>
      <c r="BM361" s="2">
        <v>15001</v>
      </c>
      <c r="BN361" s="2">
        <v>0</v>
      </c>
      <c r="BO361" s="2" t="s">
        <v>6</v>
      </c>
      <c r="BP361" s="2">
        <v>0</v>
      </c>
      <c r="BQ361" s="2">
        <v>2</v>
      </c>
      <c r="BR361" s="2">
        <v>0</v>
      </c>
      <c r="BS361" s="2">
        <v>1</v>
      </c>
      <c r="BT361" s="2">
        <v>1</v>
      </c>
      <c r="BU361" s="2">
        <v>1</v>
      </c>
      <c r="BV361" s="2">
        <v>1</v>
      </c>
      <c r="BW361" s="2">
        <v>1</v>
      </c>
      <c r="BX361" s="2">
        <v>1</v>
      </c>
      <c r="BY361" s="2" t="s">
        <v>6</v>
      </c>
      <c r="BZ361" s="2">
        <v>105</v>
      </c>
      <c r="CA361" s="2">
        <v>55</v>
      </c>
      <c r="CB361" s="2"/>
      <c r="CC361" s="2"/>
      <c r="CD361" s="2"/>
      <c r="CE361" s="2"/>
      <c r="CF361" s="2">
        <v>0</v>
      </c>
      <c r="CG361" s="2">
        <v>0</v>
      </c>
      <c r="CH361" s="2"/>
      <c r="CI361" s="2"/>
      <c r="CJ361" s="2"/>
      <c r="CK361" s="2"/>
      <c r="CL361" s="2"/>
      <c r="CM361" s="2">
        <v>0</v>
      </c>
      <c r="CN361" s="2" t="s">
        <v>6</v>
      </c>
      <c r="CO361" s="2">
        <v>0</v>
      </c>
      <c r="CP361" s="2">
        <f t="shared" ref="CP361:CP384" si="365">(P361+Q361+S361)</f>
        <v>500.78</v>
      </c>
      <c r="CQ361" s="2">
        <f t="shared" ref="CQ361:CQ384" si="366">AC361*BC361</f>
        <v>30.67</v>
      </c>
      <c r="CR361" s="2">
        <f t="shared" ref="CR361:CR384" si="367">AD361*BB361</f>
        <v>0</v>
      </c>
      <c r="CS361" s="2">
        <f t="shared" ref="CS361:CS384" si="368">AE361*BS361</f>
        <v>0</v>
      </c>
      <c r="CT361" s="2">
        <f t="shared" ref="CT361:CT384" si="369">AF361*BA361</f>
        <v>0</v>
      </c>
      <c r="CU361" s="2">
        <f t="shared" ref="CU361:CU384" si="370">AG361</f>
        <v>0</v>
      </c>
      <c r="CV361" s="2">
        <f t="shared" ref="CV361:CV384" si="371">AH361</f>
        <v>0</v>
      </c>
      <c r="CW361" s="2">
        <f t="shared" ref="CW361:CW384" si="372">AI361</f>
        <v>0</v>
      </c>
      <c r="CX361" s="2">
        <f t="shared" ref="CX361:CX384" si="373">AJ361</f>
        <v>0</v>
      </c>
      <c r="CY361" s="2">
        <f t="shared" ref="CY361:CY384" si="374">(((S361+R361)*AT361)/100)</f>
        <v>0</v>
      </c>
      <c r="CZ361" s="2">
        <f t="shared" ref="CZ361:CZ384" si="375">(((S361+R361)*AU361)/100)</f>
        <v>0</v>
      </c>
      <c r="DA361" s="2"/>
      <c r="DB361" s="2"/>
      <c r="DC361" s="2" t="s">
        <v>6</v>
      </c>
      <c r="DD361" s="2" t="s">
        <v>6</v>
      </c>
      <c r="DE361" s="2" t="s">
        <v>6</v>
      </c>
      <c r="DF361" s="2" t="s">
        <v>6</v>
      </c>
      <c r="DG361" s="2" t="s">
        <v>6</v>
      </c>
      <c r="DH361" s="2" t="s">
        <v>6</v>
      </c>
      <c r="DI361" s="2" t="s">
        <v>6</v>
      </c>
      <c r="DJ361" s="2" t="s">
        <v>6</v>
      </c>
      <c r="DK361" s="2" t="s">
        <v>6</v>
      </c>
      <c r="DL361" s="2" t="s">
        <v>6</v>
      </c>
      <c r="DM361" s="2" t="s">
        <v>6</v>
      </c>
      <c r="DN361" s="2">
        <v>0</v>
      </c>
      <c r="DO361" s="2">
        <v>0</v>
      </c>
      <c r="DP361" s="2">
        <v>1</v>
      </c>
      <c r="DQ361" s="2">
        <v>1</v>
      </c>
      <c r="DR361" s="2"/>
      <c r="DS361" s="2"/>
      <c r="DT361" s="2"/>
      <c r="DU361" s="2">
        <v>1002</v>
      </c>
      <c r="DV361" s="2" t="s">
        <v>222</v>
      </c>
      <c r="DW361" s="2" t="s">
        <v>222</v>
      </c>
      <c r="DX361" s="2">
        <v>1</v>
      </c>
      <c r="DY361" s="2"/>
      <c r="DZ361" s="2"/>
      <c r="EA361" s="2"/>
      <c r="EB361" s="2"/>
      <c r="EC361" s="2"/>
      <c r="ED361" s="2"/>
      <c r="EE361" s="2">
        <v>27029049</v>
      </c>
      <c r="EF361" s="2">
        <v>2</v>
      </c>
      <c r="EG361" s="2" t="s">
        <v>16</v>
      </c>
      <c r="EH361" s="2">
        <v>0</v>
      </c>
      <c r="EI361" s="2" t="s">
        <v>6</v>
      </c>
      <c r="EJ361" s="2">
        <v>1</v>
      </c>
      <c r="EK361" s="2">
        <v>15001</v>
      </c>
      <c r="EL361" s="2" t="s">
        <v>157</v>
      </c>
      <c r="EM361" s="2" t="s">
        <v>158</v>
      </c>
      <c r="EN361" s="2"/>
      <c r="EO361" s="2" t="s">
        <v>6</v>
      </c>
      <c r="EP361" s="2"/>
      <c r="EQ361" s="2">
        <v>0</v>
      </c>
      <c r="ER361" s="2">
        <v>30.67</v>
      </c>
      <c r="ES361" s="2">
        <v>30.67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/>
      <c r="EZ361" s="2"/>
      <c r="FA361" s="2"/>
      <c r="FB361" s="2"/>
      <c r="FC361" s="2"/>
      <c r="FD361" s="2"/>
      <c r="FE361" s="2"/>
      <c r="FF361" s="2"/>
      <c r="FG361" s="2"/>
      <c r="FH361" s="2"/>
      <c r="FI361" s="2"/>
      <c r="FJ361" s="2"/>
      <c r="FK361" s="2"/>
      <c r="FL361" s="2"/>
      <c r="FM361" s="2"/>
      <c r="FN361" s="2"/>
      <c r="FO361" s="2"/>
      <c r="FP361" s="2"/>
      <c r="FQ361" s="2">
        <v>0</v>
      </c>
      <c r="FR361" s="2">
        <f t="shared" ref="FR361:FR388" si="376">ROUND(IF(AND(BH361=3,BI361=3),P361,0),2)</f>
        <v>0</v>
      </c>
      <c r="FS361" s="2">
        <v>0</v>
      </c>
      <c r="FT361" s="2" t="s">
        <v>49</v>
      </c>
      <c r="FU361" s="2" t="s">
        <v>50</v>
      </c>
      <c r="FV361" s="2"/>
      <c r="FW361" s="2"/>
      <c r="FX361" s="2">
        <v>94.5</v>
      </c>
      <c r="FY361" s="2">
        <v>46.75</v>
      </c>
      <c r="FZ361" s="2"/>
      <c r="GA361" s="2" t="s">
        <v>6</v>
      </c>
      <c r="GB361" s="2"/>
      <c r="GC361" s="2"/>
      <c r="GD361" s="2">
        <v>0</v>
      </c>
      <c r="GE361" s="2"/>
      <c r="GF361" s="2">
        <v>-1884807443</v>
      </c>
      <c r="GG361" s="2">
        <v>2</v>
      </c>
      <c r="GH361" s="2">
        <v>1</v>
      </c>
      <c r="GI361" s="2">
        <v>-2</v>
      </c>
      <c r="GJ361" s="2">
        <v>0</v>
      </c>
      <c r="GK361" s="2">
        <f>ROUND(R361*(R12)/100,2)</f>
        <v>0</v>
      </c>
      <c r="GL361" s="2">
        <f t="shared" ref="GL361:GL388" si="377">ROUND(IF(AND(BH361=3,BI361=3,FS361&lt;&gt;0),P361,0),2)</f>
        <v>0</v>
      </c>
      <c r="GM361" s="2">
        <f t="shared" ref="GM361:GM384" si="378">ROUND(O361+X361+Y361+GK361,2)+GX361</f>
        <v>500.78</v>
      </c>
      <c r="GN361" s="2">
        <f t="shared" ref="GN361:GN384" si="379">IF(OR(BI361=0,BI361=1),ROUND(O361+X361+Y361+GK361,2),0)</f>
        <v>500.78</v>
      </c>
      <c r="GO361" s="2">
        <f t="shared" ref="GO361:GO384" si="380">IF(BI361=2,ROUND(O361+X361+Y361+GK361,2),0)</f>
        <v>0</v>
      </c>
      <c r="GP361" s="2">
        <f t="shared" ref="GP361:GP384" si="381">IF(BI361=4,ROUND(O361+X361+Y361+GK361,2)+GX361,0)</f>
        <v>0</v>
      </c>
      <c r="GQ361" s="2"/>
      <c r="GR361" s="2">
        <v>0</v>
      </c>
      <c r="GS361" s="2">
        <v>3</v>
      </c>
      <c r="GT361" s="2">
        <v>0</v>
      </c>
      <c r="GU361" s="2" t="s">
        <v>6</v>
      </c>
      <c r="GV361" s="2">
        <f t="shared" ref="GV361:GV384" si="382">ROUND(GT361,6)</f>
        <v>0</v>
      </c>
      <c r="GW361" s="2">
        <v>1</v>
      </c>
      <c r="GX361" s="2">
        <f t="shared" ref="GX361:GX388" si="383">ROUND(GV361*GW361*I361,2)</f>
        <v>0</v>
      </c>
      <c r="GY361" s="2"/>
      <c r="GZ361" s="2"/>
      <c r="HA361" s="2">
        <v>0</v>
      </c>
      <c r="HB361" s="2">
        <v>0</v>
      </c>
      <c r="HC361" s="2"/>
      <c r="HD361" s="2"/>
      <c r="HE361" s="2"/>
      <c r="HF361" s="2"/>
      <c r="HG361" s="2"/>
      <c r="HH361" s="2"/>
      <c r="HI361" s="2"/>
      <c r="HJ361" s="2"/>
      <c r="HK361" s="2"/>
      <c r="HL361" s="2"/>
      <c r="HM361" s="2"/>
      <c r="HN361" s="2"/>
      <c r="HO361" s="2"/>
      <c r="HP361" s="2"/>
      <c r="HQ361" s="2"/>
      <c r="HR361" s="2"/>
      <c r="HS361" s="2"/>
      <c r="HT361" s="2"/>
      <c r="HU361" s="2"/>
      <c r="HV361" s="2"/>
      <c r="HW361" s="2"/>
      <c r="HX361" s="2"/>
      <c r="HY361" s="2"/>
      <c r="HZ361" s="2"/>
      <c r="IA361" s="2"/>
      <c r="IB361" s="2"/>
      <c r="IC361" s="2"/>
      <c r="ID361" s="2"/>
      <c r="IE361" s="2"/>
      <c r="IF361" s="2"/>
      <c r="IG361" s="2"/>
      <c r="IH361" s="2"/>
      <c r="II361" s="2"/>
      <c r="IJ361" s="2"/>
      <c r="IK361" s="2">
        <v>0</v>
      </c>
      <c r="IL361" s="2"/>
      <c r="IM361" s="2"/>
      <c r="IN361" s="2"/>
      <c r="IO361" s="2"/>
      <c r="IP361" s="2"/>
      <c r="IQ361" s="2"/>
      <c r="IR361" s="2"/>
      <c r="IS361" s="2"/>
      <c r="IT361" s="2"/>
      <c r="IU361" s="2"/>
    </row>
    <row r="362" spans="1:255" x14ac:dyDescent="0.2">
      <c r="A362">
        <v>18</v>
      </c>
      <c r="B362">
        <v>1</v>
      </c>
      <c r="C362">
        <v>719</v>
      </c>
      <c r="E362" t="s">
        <v>404</v>
      </c>
      <c r="F362" t="s">
        <v>220</v>
      </c>
      <c r="G362" t="s">
        <v>221</v>
      </c>
      <c r="H362" t="s">
        <v>222</v>
      </c>
      <c r="I362">
        <f>I358*J362</f>
        <v>16.327999999999999</v>
      </c>
      <c r="J362">
        <v>15.7</v>
      </c>
      <c r="O362">
        <f t="shared" si="351"/>
        <v>500.78</v>
      </c>
      <c r="P362">
        <f t="shared" si="352"/>
        <v>500.78</v>
      </c>
      <c r="Q362">
        <f t="shared" si="353"/>
        <v>0</v>
      </c>
      <c r="R362">
        <f t="shared" si="354"/>
        <v>0</v>
      </c>
      <c r="S362">
        <f t="shared" si="355"/>
        <v>0</v>
      </c>
      <c r="T362">
        <f t="shared" si="356"/>
        <v>0</v>
      </c>
      <c r="U362">
        <f t="shared" si="357"/>
        <v>0</v>
      </c>
      <c r="V362">
        <f t="shared" si="358"/>
        <v>0</v>
      </c>
      <c r="W362">
        <f t="shared" si="359"/>
        <v>0</v>
      </c>
      <c r="X362">
        <f t="shared" si="360"/>
        <v>0</v>
      </c>
      <c r="Y362">
        <f t="shared" si="361"/>
        <v>0</v>
      </c>
      <c r="AA362">
        <v>27703388</v>
      </c>
      <c r="AB362">
        <f t="shared" si="362"/>
        <v>30.67</v>
      </c>
      <c r="AC362">
        <f t="shared" si="344"/>
        <v>30.67</v>
      </c>
      <c r="AD362">
        <f>ROUND((((ET362)-(EU362))+AE362),6)</f>
        <v>0</v>
      </c>
      <c r="AE362">
        <f t="shared" si="349"/>
        <v>0</v>
      </c>
      <c r="AF362">
        <f t="shared" si="349"/>
        <v>0</v>
      </c>
      <c r="AG362">
        <f t="shared" si="363"/>
        <v>0</v>
      </c>
      <c r="AH362">
        <f t="shared" si="350"/>
        <v>0</v>
      </c>
      <c r="AI362">
        <f t="shared" si="350"/>
        <v>0</v>
      </c>
      <c r="AJ362">
        <f t="shared" si="364"/>
        <v>0</v>
      </c>
      <c r="AK362">
        <v>30.67</v>
      </c>
      <c r="AL362">
        <v>30.67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95</v>
      </c>
      <c r="AU362">
        <v>47</v>
      </c>
      <c r="AV362">
        <v>1</v>
      </c>
      <c r="AW362">
        <v>1</v>
      </c>
      <c r="AZ362">
        <v>1</v>
      </c>
      <c r="BA362">
        <v>1</v>
      </c>
      <c r="BB362">
        <v>1</v>
      </c>
      <c r="BC362">
        <v>1</v>
      </c>
      <c r="BD362" t="s">
        <v>6</v>
      </c>
      <c r="BE362" t="s">
        <v>6</v>
      </c>
      <c r="BF362" t="s">
        <v>6</v>
      </c>
      <c r="BG362" t="s">
        <v>6</v>
      </c>
      <c r="BH362">
        <v>3</v>
      </c>
      <c r="BI362">
        <v>1</v>
      </c>
      <c r="BJ362" t="s">
        <v>223</v>
      </c>
      <c r="BM362">
        <v>15001</v>
      </c>
      <c r="BN362">
        <v>0</v>
      </c>
      <c r="BO362" t="s">
        <v>6</v>
      </c>
      <c r="BP362">
        <v>0</v>
      </c>
      <c r="BQ362">
        <v>2</v>
      </c>
      <c r="BR362">
        <v>0</v>
      </c>
      <c r="BS362">
        <v>1</v>
      </c>
      <c r="BT362">
        <v>1</v>
      </c>
      <c r="BU362">
        <v>1</v>
      </c>
      <c r="BV362">
        <v>1</v>
      </c>
      <c r="BW362">
        <v>1</v>
      </c>
      <c r="BX362">
        <v>1</v>
      </c>
      <c r="BY362" t="s">
        <v>6</v>
      </c>
      <c r="BZ362">
        <v>105</v>
      </c>
      <c r="CA362">
        <v>55</v>
      </c>
      <c r="CF362">
        <v>0</v>
      </c>
      <c r="CG362">
        <v>0</v>
      </c>
      <c r="CM362">
        <v>0</v>
      </c>
      <c r="CN362" t="s">
        <v>6</v>
      </c>
      <c r="CO362">
        <v>0</v>
      </c>
      <c r="CP362">
        <f t="shared" si="365"/>
        <v>500.78</v>
      </c>
      <c r="CQ362">
        <f t="shared" si="366"/>
        <v>30.67</v>
      </c>
      <c r="CR362">
        <f t="shared" si="367"/>
        <v>0</v>
      </c>
      <c r="CS362">
        <f t="shared" si="368"/>
        <v>0</v>
      </c>
      <c r="CT362">
        <f t="shared" si="369"/>
        <v>0</v>
      </c>
      <c r="CU362">
        <f t="shared" si="370"/>
        <v>0</v>
      </c>
      <c r="CV362">
        <f t="shared" si="371"/>
        <v>0</v>
      </c>
      <c r="CW362">
        <f t="shared" si="372"/>
        <v>0</v>
      </c>
      <c r="CX362">
        <f t="shared" si="373"/>
        <v>0</v>
      </c>
      <c r="CY362">
        <f t="shared" si="374"/>
        <v>0</v>
      </c>
      <c r="CZ362">
        <f t="shared" si="375"/>
        <v>0</v>
      </c>
      <c r="DC362" t="s">
        <v>6</v>
      </c>
      <c r="DD362" t="s">
        <v>6</v>
      </c>
      <c r="DE362" t="s">
        <v>6</v>
      </c>
      <c r="DF362" t="s">
        <v>6</v>
      </c>
      <c r="DG362" t="s">
        <v>6</v>
      </c>
      <c r="DH362" t="s">
        <v>6</v>
      </c>
      <c r="DI362" t="s">
        <v>6</v>
      </c>
      <c r="DJ362" t="s">
        <v>6</v>
      </c>
      <c r="DK362" t="s">
        <v>6</v>
      </c>
      <c r="DL362" t="s">
        <v>6</v>
      </c>
      <c r="DM362" t="s">
        <v>6</v>
      </c>
      <c r="DN362">
        <v>0</v>
      </c>
      <c r="DO362">
        <v>0</v>
      </c>
      <c r="DP362">
        <v>1</v>
      </c>
      <c r="DQ362">
        <v>1</v>
      </c>
      <c r="DU362">
        <v>1002</v>
      </c>
      <c r="DV362" t="s">
        <v>222</v>
      </c>
      <c r="DW362" t="s">
        <v>222</v>
      </c>
      <c r="DX362">
        <v>1</v>
      </c>
      <c r="EE362">
        <v>27029049</v>
      </c>
      <c r="EF362">
        <v>2</v>
      </c>
      <c r="EG362" t="s">
        <v>16</v>
      </c>
      <c r="EH362">
        <v>0</v>
      </c>
      <c r="EI362" t="s">
        <v>6</v>
      </c>
      <c r="EJ362">
        <v>1</v>
      </c>
      <c r="EK362">
        <v>15001</v>
      </c>
      <c r="EL362" t="s">
        <v>157</v>
      </c>
      <c r="EM362" t="s">
        <v>158</v>
      </c>
      <c r="EO362" t="s">
        <v>6</v>
      </c>
      <c r="EQ362">
        <v>0</v>
      </c>
      <c r="ER362">
        <v>30.67</v>
      </c>
      <c r="ES362">
        <v>30.67</v>
      </c>
      <c r="ET362">
        <v>0</v>
      </c>
      <c r="EU362">
        <v>0</v>
      </c>
      <c r="EV362">
        <v>0</v>
      </c>
      <c r="EW362">
        <v>0</v>
      </c>
      <c r="EX362">
        <v>0</v>
      </c>
      <c r="FQ362">
        <v>0</v>
      </c>
      <c r="FR362">
        <f t="shared" si="376"/>
        <v>0</v>
      </c>
      <c r="FS362">
        <v>0</v>
      </c>
      <c r="FT362" t="s">
        <v>49</v>
      </c>
      <c r="FU362" t="s">
        <v>50</v>
      </c>
      <c r="FX362">
        <v>94.5</v>
      </c>
      <c r="FY362">
        <v>46.75</v>
      </c>
      <c r="GA362" t="s">
        <v>6</v>
      </c>
      <c r="GD362">
        <v>0</v>
      </c>
      <c r="GF362">
        <v>-1884807443</v>
      </c>
      <c r="GG362">
        <v>1</v>
      </c>
      <c r="GH362">
        <v>1</v>
      </c>
      <c r="GI362">
        <v>-2</v>
      </c>
      <c r="GJ362">
        <v>0</v>
      </c>
      <c r="GK362">
        <f>ROUND(R362*(S12)/100,2)</f>
        <v>0</v>
      </c>
      <c r="GL362">
        <f t="shared" si="377"/>
        <v>0</v>
      </c>
      <c r="GM362">
        <f t="shared" si="378"/>
        <v>500.78</v>
      </c>
      <c r="GN362">
        <f t="shared" si="379"/>
        <v>500.78</v>
      </c>
      <c r="GO362">
        <f t="shared" si="380"/>
        <v>0</v>
      </c>
      <c r="GP362">
        <f t="shared" si="381"/>
        <v>0</v>
      </c>
      <c r="GR362">
        <v>0</v>
      </c>
      <c r="GS362">
        <v>3</v>
      </c>
      <c r="GT362">
        <v>0</v>
      </c>
      <c r="GU362" t="s">
        <v>6</v>
      </c>
      <c r="GV362">
        <f t="shared" si="382"/>
        <v>0</v>
      </c>
      <c r="GW362">
        <v>1</v>
      </c>
      <c r="GX362">
        <f t="shared" si="383"/>
        <v>0</v>
      </c>
      <c r="HA362">
        <v>0</v>
      </c>
      <c r="HB362">
        <v>0</v>
      </c>
      <c r="IK362">
        <v>0</v>
      </c>
    </row>
    <row r="363" spans="1:255" x14ac:dyDescent="0.2">
      <c r="A363" s="2">
        <v>17</v>
      </c>
      <c r="B363" s="2">
        <v>1</v>
      </c>
      <c r="C363" s="2">
        <f>ROW(SmtRes!A731)</f>
        <v>731</v>
      </c>
      <c r="D363" s="2">
        <f>ROW(EtalonRes!A747)</f>
        <v>747</v>
      </c>
      <c r="E363" s="2" t="s">
        <v>405</v>
      </c>
      <c r="F363" s="2" t="s">
        <v>231</v>
      </c>
      <c r="G363" s="2" t="s">
        <v>232</v>
      </c>
      <c r="H363" s="2" t="s">
        <v>20</v>
      </c>
      <c r="I363" s="2">
        <f>ROUND(4/100,9)</f>
        <v>0.04</v>
      </c>
      <c r="J363" s="2">
        <v>0</v>
      </c>
      <c r="K363" s="2"/>
      <c r="L363" s="2"/>
      <c r="M363" s="2"/>
      <c r="N363" s="2"/>
      <c r="O363" s="2">
        <f t="shared" si="351"/>
        <v>57.2</v>
      </c>
      <c r="P363" s="2">
        <f t="shared" si="352"/>
        <v>27.96</v>
      </c>
      <c r="Q363" s="2">
        <f t="shared" si="353"/>
        <v>0.51</v>
      </c>
      <c r="R363" s="2">
        <f t="shared" si="354"/>
        <v>0.1</v>
      </c>
      <c r="S363" s="2">
        <f t="shared" si="355"/>
        <v>28.73</v>
      </c>
      <c r="T363" s="2">
        <f t="shared" si="356"/>
        <v>0</v>
      </c>
      <c r="U363" s="2">
        <f t="shared" si="357"/>
        <v>3.1677210000000002</v>
      </c>
      <c r="V363" s="2">
        <f t="shared" si="358"/>
        <v>8.1000000000000013E-3</v>
      </c>
      <c r="W363" s="2">
        <f t="shared" si="359"/>
        <v>0</v>
      </c>
      <c r="X363" s="2">
        <f t="shared" si="360"/>
        <v>27.39</v>
      </c>
      <c r="Y363" s="2">
        <f t="shared" si="361"/>
        <v>13.55</v>
      </c>
      <c r="Z363" s="2"/>
      <c r="AA363" s="2">
        <v>27703374</v>
      </c>
      <c r="AB363" s="2">
        <f t="shared" si="362"/>
        <v>1429.9434000000001</v>
      </c>
      <c r="AC363" s="2">
        <f t="shared" si="344"/>
        <v>698.94</v>
      </c>
      <c r="AD363" s="2">
        <f>ROUND((((((ET363*1.25)*1.35))-(((EU363*1.25)*1.35)))+AE363),6)</f>
        <v>12.723750000000001</v>
      </c>
      <c r="AE363" s="2">
        <f>ROUND((((EU363*1.25)*1.35)),6)</f>
        <v>2.3962500000000002</v>
      </c>
      <c r="AF363" s="2">
        <f>ROUND((((EV363*1.15)*1.35)),6)</f>
        <v>718.27964999999995</v>
      </c>
      <c r="AG363" s="2">
        <f t="shared" si="363"/>
        <v>0</v>
      </c>
      <c r="AH363" s="2">
        <f>(((EW363*1.15)*1.35))</f>
        <v>79.193025000000006</v>
      </c>
      <c r="AI363" s="2">
        <f>(((EX363*1.25)*1.35))</f>
        <v>0.20250000000000001</v>
      </c>
      <c r="AJ363" s="2">
        <f t="shared" si="364"/>
        <v>0</v>
      </c>
      <c r="AK363" s="2">
        <v>1169.1400000000001</v>
      </c>
      <c r="AL363" s="2">
        <v>698.94</v>
      </c>
      <c r="AM363" s="2">
        <v>7.54</v>
      </c>
      <c r="AN363" s="2">
        <v>1.42</v>
      </c>
      <c r="AO363" s="2">
        <v>462.66</v>
      </c>
      <c r="AP363" s="2">
        <v>0</v>
      </c>
      <c r="AQ363" s="2">
        <v>51.01</v>
      </c>
      <c r="AR363" s="2">
        <v>0.12</v>
      </c>
      <c r="AS363" s="2">
        <v>0</v>
      </c>
      <c r="AT363" s="2">
        <v>95</v>
      </c>
      <c r="AU363" s="2">
        <v>47</v>
      </c>
      <c r="AV363" s="2">
        <v>1</v>
      </c>
      <c r="AW363" s="2">
        <v>1</v>
      </c>
      <c r="AX363" s="2"/>
      <c r="AY363" s="2"/>
      <c r="AZ363" s="2">
        <v>1</v>
      </c>
      <c r="BA363" s="2">
        <v>1</v>
      </c>
      <c r="BB363" s="2">
        <v>1</v>
      </c>
      <c r="BC363" s="2">
        <v>1</v>
      </c>
      <c r="BD363" s="2" t="s">
        <v>6</v>
      </c>
      <c r="BE363" s="2" t="s">
        <v>6</v>
      </c>
      <c r="BF363" s="2" t="s">
        <v>6</v>
      </c>
      <c r="BG363" s="2" t="s">
        <v>6</v>
      </c>
      <c r="BH363" s="2">
        <v>0</v>
      </c>
      <c r="BI363" s="2">
        <v>1</v>
      </c>
      <c r="BJ363" s="2" t="s">
        <v>233</v>
      </c>
      <c r="BK363" s="2"/>
      <c r="BL363" s="2"/>
      <c r="BM363" s="2">
        <v>15001</v>
      </c>
      <c r="BN363" s="2">
        <v>0</v>
      </c>
      <c r="BO363" s="2" t="s">
        <v>6</v>
      </c>
      <c r="BP363" s="2">
        <v>0</v>
      </c>
      <c r="BQ363" s="2">
        <v>2</v>
      </c>
      <c r="BR363" s="2">
        <v>0</v>
      </c>
      <c r="BS363" s="2">
        <v>1</v>
      </c>
      <c r="BT363" s="2">
        <v>1</v>
      </c>
      <c r="BU363" s="2">
        <v>1</v>
      </c>
      <c r="BV363" s="2">
        <v>1</v>
      </c>
      <c r="BW363" s="2">
        <v>1</v>
      </c>
      <c r="BX363" s="2">
        <v>1</v>
      </c>
      <c r="BY363" s="2" t="s">
        <v>6</v>
      </c>
      <c r="BZ363" s="2">
        <v>105</v>
      </c>
      <c r="CA363" s="2">
        <v>55</v>
      </c>
      <c r="CB363" s="2"/>
      <c r="CC363" s="2"/>
      <c r="CD363" s="2"/>
      <c r="CE363" s="2"/>
      <c r="CF363" s="2">
        <v>0</v>
      </c>
      <c r="CG363" s="2">
        <v>0</v>
      </c>
      <c r="CH363" s="2"/>
      <c r="CI363" s="2"/>
      <c r="CJ363" s="2"/>
      <c r="CK363" s="2"/>
      <c r="CL363" s="2"/>
      <c r="CM363" s="2">
        <v>0</v>
      </c>
      <c r="CN363" s="2" t="s">
        <v>705</v>
      </c>
      <c r="CO363" s="2">
        <v>0</v>
      </c>
      <c r="CP363" s="2">
        <f t="shared" si="365"/>
        <v>57.2</v>
      </c>
      <c r="CQ363" s="2">
        <f t="shared" si="366"/>
        <v>698.94</v>
      </c>
      <c r="CR363" s="2">
        <f t="shared" si="367"/>
        <v>12.723750000000001</v>
      </c>
      <c r="CS363" s="2">
        <f t="shared" si="368"/>
        <v>2.3962500000000002</v>
      </c>
      <c r="CT363" s="2">
        <f t="shared" si="369"/>
        <v>718.27964999999995</v>
      </c>
      <c r="CU363" s="2">
        <f t="shared" si="370"/>
        <v>0</v>
      </c>
      <c r="CV363" s="2">
        <f t="shared" si="371"/>
        <v>79.193025000000006</v>
      </c>
      <c r="CW363" s="2">
        <f t="shared" si="372"/>
        <v>0.20250000000000001</v>
      </c>
      <c r="CX363" s="2">
        <f t="shared" si="373"/>
        <v>0</v>
      </c>
      <c r="CY363" s="2">
        <f t="shared" si="374"/>
        <v>27.388500000000004</v>
      </c>
      <c r="CZ363" s="2">
        <f t="shared" si="375"/>
        <v>13.5501</v>
      </c>
      <c r="DA363" s="2"/>
      <c r="DB363" s="2"/>
      <c r="DC363" s="2" t="s">
        <v>6</v>
      </c>
      <c r="DD363" s="2" t="s">
        <v>6</v>
      </c>
      <c r="DE363" s="2" t="s">
        <v>56</v>
      </c>
      <c r="DF363" s="2" t="s">
        <v>56</v>
      </c>
      <c r="DG363" s="2" t="s">
        <v>57</v>
      </c>
      <c r="DH363" s="2" t="s">
        <v>6</v>
      </c>
      <c r="DI363" s="2" t="s">
        <v>57</v>
      </c>
      <c r="DJ363" s="2" t="s">
        <v>56</v>
      </c>
      <c r="DK363" s="2" t="s">
        <v>6</v>
      </c>
      <c r="DL363" s="2" t="s">
        <v>6</v>
      </c>
      <c r="DM363" s="2" t="s">
        <v>6</v>
      </c>
      <c r="DN363" s="2">
        <v>0</v>
      </c>
      <c r="DO363" s="2">
        <v>0</v>
      </c>
      <c r="DP363" s="2">
        <v>1</v>
      </c>
      <c r="DQ363" s="2">
        <v>1</v>
      </c>
      <c r="DR363" s="2"/>
      <c r="DS363" s="2"/>
      <c r="DT363" s="2"/>
      <c r="DU363" s="2">
        <v>1005</v>
      </c>
      <c r="DV363" s="2" t="s">
        <v>20</v>
      </c>
      <c r="DW363" s="2" t="s">
        <v>20</v>
      </c>
      <c r="DX363" s="2">
        <v>100</v>
      </c>
      <c r="DY363" s="2"/>
      <c r="DZ363" s="2"/>
      <c r="EA363" s="2"/>
      <c r="EB363" s="2"/>
      <c r="EC363" s="2"/>
      <c r="ED363" s="2"/>
      <c r="EE363" s="2">
        <v>27029049</v>
      </c>
      <c r="EF363" s="2">
        <v>2</v>
      </c>
      <c r="EG363" s="2" t="s">
        <v>16</v>
      </c>
      <c r="EH363" s="2">
        <v>0</v>
      </c>
      <c r="EI363" s="2" t="s">
        <v>6</v>
      </c>
      <c r="EJ363" s="2">
        <v>1</v>
      </c>
      <c r="EK363" s="2">
        <v>15001</v>
      </c>
      <c r="EL363" s="2" t="s">
        <v>157</v>
      </c>
      <c r="EM363" s="2" t="s">
        <v>158</v>
      </c>
      <c r="EN363" s="2"/>
      <c r="EO363" s="2" t="s">
        <v>60</v>
      </c>
      <c r="EP363" s="2"/>
      <c r="EQ363" s="2">
        <v>0</v>
      </c>
      <c r="ER363" s="2">
        <v>1169.1400000000001</v>
      </c>
      <c r="ES363" s="2">
        <v>698.94</v>
      </c>
      <c r="ET363" s="2">
        <v>7.54</v>
      </c>
      <c r="EU363" s="2">
        <v>1.42</v>
      </c>
      <c r="EV363" s="2">
        <v>462.66</v>
      </c>
      <c r="EW363" s="2">
        <v>51.01</v>
      </c>
      <c r="EX363" s="2">
        <v>0.12</v>
      </c>
      <c r="EY363" s="2">
        <v>0</v>
      </c>
      <c r="EZ363" s="2"/>
      <c r="FA363" s="2"/>
      <c r="FB363" s="2"/>
      <c r="FC363" s="2"/>
      <c r="FD363" s="2"/>
      <c r="FE363" s="2"/>
      <c r="FF363" s="2"/>
      <c r="FG363" s="2"/>
      <c r="FH363" s="2"/>
      <c r="FI363" s="2"/>
      <c r="FJ363" s="2"/>
      <c r="FK363" s="2"/>
      <c r="FL363" s="2"/>
      <c r="FM363" s="2"/>
      <c r="FN363" s="2"/>
      <c r="FO363" s="2"/>
      <c r="FP363" s="2"/>
      <c r="FQ363" s="2">
        <v>0</v>
      </c>
      <c r="FR363" s="2">
        <f t="shared" si="376"/>
        <v>0</v>
      </c>
      <c r="FS363" s="2">
        <v>0</v>
      </c>
      <c r="FT363" s="2" t="s">
        <v>49</v>
      </c>
      <c r="FU363" s="2" t="s">
        <v>50</v>
      </c>
      <c r="FV363" s="2"/>
      <c r="FW363" s="2"/>
      <c r="FX363" s="2">
        <v>94.5</v>
      </c>
      <c r="FY363" s="2">
        <v>46.75</v>
      </c>
      <c r="FZ363" s="2"/>
      <c r="GA363" s="2" t="s">
        <v>6</v>
      </c>
      <c r="GB363" s="2"/>
      <c r="GC363" s="2"/>
      <c r="GD363" s="2">
        <v>0</v>
      </c>
      <c r="GE363" s="2"/>
      <c r="GF363" s="2">
        <v>-708032410</v>
      </c>
      <c r="GG363" s="2">
        <v>2</v>
      </c>
      <c r="GH363" s="2">
        <v>1</v>
      </c>
      <c r="GI363" s="2">
        <v>-2</v>
      </c>
      <c r="GJ363" s="2">
        <v>0</v>
      </c>
      <c r="GK363" s="2">
        <f>ROUND(R363*(R12)/100,2)</f>
        <v>0</v>
      </c>
      <c r="GL363" s="2">
        <f t="shared" si="377"/>
        <v>0</v>
      </c>
      <c r="GM363" s="2">
        <f t="shared" si="378"/>
        <v>98.14</v>
      </c>
      <c r="GN363" s="2">
        <f t="shared" si="379"/>
        <v>98.14</v>
      </c>
      <c r="GO363" s="2">
        <f t="shared" si="380"/>
        <v>0</v>
      </c>
      <c r="GP363" s="2">
        <f t="shared" si="381"/>
        <v>0</v>
      </c>
      <c r="GQ363" s="2"/>
      <c r="GR363" s="2">
        <v>0</v>
      </c>
      <c r="GS363" s="2">
        <v>3</v>
      </c>
      <c r="GT363" s="2">
        <v>0</v>
      </c>
      <c r="GU363" s="2" t="s">
        <v>6</v>
      </c>
      <c r="GV363" s="2">
        <f t="shared" si="382"/>
        <v>0</v>
      </c>
      <c r="GW363" s="2">
        <v>1</v>
      </c>
      <c r="GX363" s="2">
        <f t="shared" si="383"/>
        <v>0</v>
      </c>
      <c r="GY363" s="2"/>
      <c r="GZ363" s="2"/>
      <c r="HA363" s="2">
        <v>0</v>
      </c>
      <c r="HB363" s="2">
        <v>0</v>
      </c>
      <c r="HC363" s="2"/>
      <c r="HD363" s="2"/>
      <c r="HE363" s="2"/>
      <c r="HF363" s="2"/>
      <c r="HG363" s="2"/>
      <c r="HH363" s="2"/>
      <c r="HI363" s="2"/>
      <c r="HJ363" s="2"/>
      <c r="HK363" s="2"/>
      <c r="HL363" s="2"/>
      <c r="HM363" s="2"/>
      <c r="HN363" s="2"/>
      <c r="HO363" s="2"/>
      <c r="HP363" s="2"/>
      <c r="HQ363" s="2"/>
      <c r="HR363" s="2"/>
      <c r="HS363" s="2"/>
      <c r="HT363" s="2"/>
      <c r="HU363" s="2"/>
      <c r="HV363" s="2"/>
      <c r="HW363" s="2"/>
      <c r="HX363" s="2"/>
      <c r="HY363" s="2"/>
      <c r="HZ363" s="2"/>
      <c r="IA363" s="2"/>
      <c r="IB363" s="2"/>
      <c r="IC363" s="2"/>
      <c r="ID363" s="2"/>
      <c r="IE363" s="2"/>
      <c r="IF363" s="2"/>
      <c r="IG363" s="2"/>
      <c r="IH363" s="2"/>
      <c r="II363" s="2"/>
      <c r="IJ363" s="2"/>
      <c r="IK363" s="2">
        <v>0</v>
      </c>
      <c r="IL363" s="2"/>
      <c r="IM363" s="2"/>
      <c r="IN363" s="2"/>
      <c r="IO363" s="2"/>
      <c r="IP363" s="2"/>
      <c r="IQ363" s="2"/>
      <c r="IR363" s="2"/>
      <c r="IS363" s="2"/>
      <c r="IT363" s="2"/>
      <c r="IU363" s="2"/>
    </row>
    <row r="364" spans="1:255" x14ac:dyDescent="0.2">
      <c r="A364">
        <v>17</v>
      </c>
      <c r="B364">
        <v>1</v>
      </c>
      <c r="C364">
        <f>ROW(SmtRes!A742)</f>
        <v>742</v>
      </c>
      <c r="D364">
        <f>ROW(EtalonRes!A758)</f>
        <v>758</v>
      </c>
      <c r="E364" t="s">
        <v>405</v>
      </c>
      <c r="F364" t="s">
        <v>231</v>
      </c>
      <c r="G364" t="s">
        <v>232</v>
      </c>
      <c r="H364" t="s">
        <v>20</v>
      </c>
      <c r="I364">
        <f>ROUND(4/100,9)</f>
        <v>0.04</v>
      </c>
      <c r="J364">
        <v>0</v>
      </c>
      <c r="O364">
        <f t="shared" si="351"/>
        <v>57.2</v>
      </c>
      <c r="P364">
        <f t="shared" si="352"/>
        <v>27.96</v>
      </c>
      <c r="Q364">
        <f t="shared" si="353"/>
        <v>0.51</v>
      </c>
      <c r="R364">
        <f t="shared" si="354"/>
        <v>0.1</v>
      </c>
      <c r="S364">
        <f t="shared" si="355"/>
        <v>28.73</v>
      </c>
      <c r="T364">
        <f t="shared" si="356"/>
        <v>0</v>
      </c>
      <c r="U364">
        <f t="shared" si="357"/>
        <v>3.1677210000000002</v>
      </c>
      <c r="V364">
        <f t="shared" si="358"/>
        <v>8.1000000000000013E-3</v>
      </c>
      <c r="W364">
        <f t="shared" si="359"/>
        <v>0</v>
      </c>
      <c r="X364">
        <f t="shared" si="360"/>
        <v>27.39</v>
      </c>
      <c r="Y364">
        <f t="shared" si="361"/>
        <v>13.55</v>
      </c>
      <c r="AA364">
        <v>27703388</v>
      </c>
      <c r="AB364">
        <f t="shared" si="362"/>
        <v>1429.9434000000001</v>
      </c>
      <c r="AC364">
        <f t="shared" si="344"/>
        <v>698.94</v>
      </c>
      <c r="AD364">
        <f>ROUND((((((ET364*1.25)*1.35))-(((EU364*1.25)*1.35)))+AE364),6)</f>
        <v>12.723750000000001</v>
      </c>
      <c r="AE364">
        <f>ROUND((((EU364*1.25)*1.35)),6)</f>
        <v>2.3962500000000002</v>
      </c>
      <c r="AF364">
        <f>ROUND((((EV364*1.15)*1.35)),6)</f>
        <v>718.27964999999995</v>
      </c>
      <c r="AG364">
        <f t="shared" si="363"/>
        <v>0</v>
      </c>
      <c r="AH364">
        <f>(((EW364*1.15)*1.35))</f>
        <v>79.193025000000006</v>
      </c>
      <c r="AI364">
        <f>(((EX364*1.25)*1.35))</f>
        <v>0.20250000000000001</v>
      </c>
      <c r="AJ364">
        <f t="shared" si="364"/>
        <v>0</v>
      </c>
      <c r="AK364">
        <v>1169.1400000000001</v>
      </c>
      <c r="AL364">
        <v>698.94</v>
      </c>
      <c r="AM364">
        <v>7.54</v>
      </c>
      <c r="AN364">
        <v>1.42</v>
      </c>
      <c r="AO364">
        <v>462.66</v>
      </c>
      <c r="AP364">
        <v>0</v>
      </c>
      <c r="AQ364">
        <v>51.01</v>
      </c>
      <c r="AR364">
        <v>0.12</v>
      </c>
      <c r="AS364">
        <v>0</v>
      </c>
      <c r="AT364">
        <v>95</v>
      </c>
      <c r="AU364">
        <v>47</v>
      </c>
      <c r="AV364">
        <v>1</v>
      </c>
      <c r="AW364">
        <v>1</v>
      </c>
      <c r="AZ364">
        <v>1</v>
      </c>
      <c r="BA364">
        <v>1</v>
      </c>
      <c r="BB364">
        <v>1</v>
      </c>
      <c r="BC364">
        <v>1</v>
      </c>
      <c r="BD364" t="s">
        <v>6</v>
      </c>
      <c r="BE364" t="s">
        <v>6</v>
      </c>
      <c r="BF364" t="s">
        <v>6</v>
      </c>
      <c r="BG364" t="s">
        <v>6</v>
      </c>
      <c r="BH364">
        <v>0</v>
      </c>
      <c r="BI364">
        <v>1</v>
      </c>
      <c r="BJ364" t="s">
        <v>233</v>
      </c>
      <c r="BM364">
        <v>15001</v>
      </c>
      <c r="BN364">
        <v>0</v>
      </c>
      <c r="BO364" t="s">
        <v>6</v>
      </c>
      <c r="BP364">
        <v>0</v>
      </c>
      <c r="BQ364">
        <v>2</v>
      </c>
      <c r="BR364">
        <v>0</v>
      </c>
      <c r="BS364">
        <v>1</v>
      </c>
      <c r="BT364">
        <v>1</v>
      </c>
      <c r="BU364">
        <v>1</v>
      </c>
      <c r="BV364">
        <v>1</v>
      </c>
      <c r="BW364">
        <v>1</v>
      </c>
      <c r="BX364">
        <v>1</v>
      </c>
      <c r="BY364" t="s">
        <v>6</v>
      </c>
      <c r="BZ364">
        <v>105</v>
      </c>
      <c r="CA364">
        <v>55</v>
      </c>
      <c r="CF364">
        <v>0</v>
      </c>
      <c r="CG364">
        <v>0</v>
      </c>
      <c r="CM364">
        <v>0</v>
      </c>
      <c r="CN364" t="s">
        <v>705</v>
      </c>
      <c r="CO364">
        <v>0</v>
      </c>
      <c r="CP364">
        <f t="shared" si="365"/>
        <v>57.2</v>
      </c>
      <c r="CQ364">
        <f t="shared" si="366"/>
        <v>698.94</v>
      </c>
      <c r="CR364">
        <f t="shared" si="367"/>
        <v>12.723750000000001</v>
      </c>
      <c r="CS364">
        <f t="shared" si="368"/>
        <v>2.3962500000000002</v>
      </c>
      <c r="CT364">
        <f t="shared" si="369"/>
        <v>718.27964999999995</v>
      </c>
      <c r="CU364">
        <f t="shared" si="370"/>
        <v>0</v>
      </c>
      <c r="CV364">
        <f t="shared" si="371"/>
        <v>79.193025000000006</v>
      </c>
      <c r="CW364">
        <f t="shared" si="372"/>
        <v>0.20250000000000001</v>
      </c>
      <c r="CX364">
        <f t="shared" si="373"/>
        <v>0</v>
      </c>
      <c r="CY364">
        <f t="shared" si="374"/>
        <v>27.388500000000004</v>
      </c>
      <c r="CZ364">
        <f t="shared" si="375"/>
        <v>13.5501</v>
      </c>
      <c r="DC364" t="s">
        <v>6</v>
      </c>
      <c r="DD364" t="s">
        <v>6</v>
      </c>
      <c r="DE364" t="s">
        <v>56</v>
      </c>
      <c r="DF364" t="s">
        <v>56</v>
      </c>
      <c r="DG364" t="s">
        <v>57</v>
      </c>
      <c r="DH364" t="s">
        <v>6</v>
      </c>
      <c r="DI364" t="s">
        <v>57</v>
      </c>
      <c r="DJ364" t="s">
        <v>56</v>
      </c>
      <c r="DK364" t="s">
        <v>6</v>
      </c>
      <c r="DL364" t="s">
        <v>6</v>
      </c>
      <c r="DM364" t="s">
        <v>6</v>
      </c>
      <c r="DN364">
        <v>0</v>
      </c>
      <c r="DO364">
        <v>0</v>
      </c>
      <c r="DP364">
        <v>1</v>
      </c>
      <c r="DQ364">
        <v>1</v>
      </c>
      <c r="DU364">
        <v>1005</v>
      </c>
      <c r="DV364" t="s">
        <v>20</v>
      </c>
      <c r="DW364" t="s">
        <v>20</v>
      </c>
      <c r="DX364">
        <v>100</v>
      </c>
      <c r="EE364">
        <v>27029049</v>
      </c>
      <c r="EF364">
        <v>2</v>
      </c>
      <c r="EG364" t="s">
        <v>16</v>
      </c>
      <c r="EH364">
        <v>0</v>
      </c>
      <c r="EI364" t="s">
        <v>6</v>
      </c>
      <c r="EJ364">
        <v>1</v>
      </c>
      <c r="EK364">
        <v>15001</v>
      </c>
      <c r="EL364" t="s">
        <v>157</v>
      </c>
      <c r="EM364" t="s">
        <v>158</v>
      </c>
      <c r="EO364" t="s">
        <v>60</v>
      </c>
      <c r="EQ364">
        <v>0</v>
      </c>
      <c r="ER364">
        <v>1169.1400000000001</v>
      </c>
      <c r="ES364">
        <v>698.94</v>
      </c>
      <c r="ET364">
        <v>7.54</v>
      </c>
      <c r="EU364">
        <v>1.42</v>
      </c>
      <c r="EV364">
        <v>462.66</v>
      </c>
      <c r="EW364">
        <v>51.01</v>
      </c>
      <c r="EX364">
        <v>0.12</v>
      </c>
      <c r="EY364">
        <v>0</v>
      </c>
      <c r="FQ364">
        <v>0</v>
      </c>
      <c r="FR364">
        <f t="shared" si="376"/>
        <v>0</v>
      </c>
      <c r="FS364">
        <v>0</v>
      </c>
      <c r="FT364" t="s">
        <v>49</v>
      </c>
      <c r="FU364" t="s">
        <v>50</v>
      </c>
      <c r="FX364">
        <v>94.5</v>
      </c>
      <c r="FY364">
        <v>46.75</v>
      </c>
      <c r="GA364" t="s">
        <v>6</v>
      </c>
      <c r="GD364">
        <v>0</v>
      </c>
      <c r="GF364">
        <v>-708032410</v>
      </c>
      <c r="GG364">
        <v>1</v>
      </c>
      <c r="GH364">
        <v>1</v>
      </c>
      <c r="GI364">
        <v>-2</v>
      </c>
      <c r="GJ364">
        <v>0</v>
      </c>
      <c r="GK364">
        <f>ROUND(R364*(S12)/100,2)</f>
        <v>0</v>
      </c>
      <c r="GL364">
        <f t="shared" si="377"/>
        <v>0</v>
      </c>
      <c r="GM364">
        <f t="shared" si="378"/>
        <v>98.14</v>
      </c>
      <c r="GN364">
        <f t="shared" si="379"/>
        <v>98.14</v>
      </c>
      <c r="GO364">
        <f t="shared" si="380"/>
        <v>0</v>
      </c>
      <c r="GP364">
        <f t="shared" si="381"/>
        <v>0</v>
      </c>
      <c r="GR364">
        <v>0</v>
      </c>
      <c r="GS364">
        <v>3</v>
      </c>
      <c r="GT364">
        <v>0</v>
      </c>
      <c r="GU364" t="s">
        <v>6</v>
      </c>
      <c r="GV364">
        <f t="shared" si="382"/>
        <v>0</v>
      </c>
      <c r="GW364">
        <v>1</v>
      </c>
      <c r="GX364">
        <f t="shared" si="383"/>
        <v>0</v>
      </c>
      <c r="HA364">
        <v>0</v>
      </c>
      <c r="HB364">
        <v>0</v>
      </c>
      <c r="IK364">
        <v>0</v>
      </c>
    </row>
    <row r="365" spans="1:255" x14ac:dyDescent="0.2">
      <c r="A365" s="2">
        <v>18</v>
      </c>
      <c r="B365" s="2">
        <v>1</v>
      </c>
      <c r="C365" s="2">
        <v>729</v>
      </c>
      <c r="D365" s="2"/>
      <c r="E365" s="2" t="s">
        <v>406</v>
      </c>
      <c r="F365" s="2" t="s">
        <v>235</v>
      </c>
      <c r="G365" s="2" t="s">
        <v>236</v>
      </c>
      <c r="H365" s="2" t="s">
        <v>30</v>
      </c>
      <c r="I365" s="2">
        <f>I363*J365</f>
        <v>7.3499999999999998E-4</v>
      </c>
      <c r="J365" s="2">
        <v>1.8374999999999999E-2</v>
      </c>
      <c r="K365" s="2"/>
      <c r="L365" s="2"/>
      <c r="M365" s="2"/>
      <c r="N365" s="2"/>
      <c r="O365" s="2">
        <f t="shared" si="351"/>
        <v>31.24</v>
      </c>
      <c r="P365" s="2">
        <f t="shared" si="352"/>
        <v>31.24</v>
      </c>
      <c r="Q365" s="2">
        <f t="shared" si="353"/>
        <v>0</v>
      </c>
      <c r="R365" s="2">
        <f t="shared" si="354"/>
        <v>0</v>
      </c>
      <c r="S365" s="2">
        <f t="shared" si="355"/>
        <v>0</v>
      </c>
      <c r="T365" s="2">
        <f t="shared" si="356"/>
        <v>0</v>
      </c>
      <c r="U365" s="2">
        <f t="shared" si="357"/>
        <v>0</v>
      </c>
      <c r="V365" s="2">
        <f t="shared" si="358"/>
        <v>0</v>
      </c>
      <c r="W365" s="2">
        <f t="shared" si="359"/>
        <v>0</v>
      </c>
      <c r="X365" s="2">
        <f t="shared" si="360"/>
        <v>0</v>
      </c>
      <c r="Y365" s="2">
        <f t="shared" si="361"/>
        <v>0</v>
      </c>
      <c r="Z365" s="2"/>
      <c r="AA365" s="2">
        <v>27703374</v>
      </c>
      <c r="AB365" s="2">
        <f t="shared" si="362"/>
        <v>42508.19</v>
      </c>
      <c r="AC365" s="2">
        <f t="shared" si="344"/>
        <v>42508.19</v>
      </c>
      <c r="AD365" s="2">
        <f>ROUND((((ET365)-(EU365))+AE365),6)</f>
        <v>0</v>
      </c>
      <c r="AE365" s="2">
        <f>ROUND((EU365),6)</f>
        <v>0</v>
      </c>
      <c r="AF365" s="2">
        <f>ROUND((EV365),6)</f>
        <v>0</v>
      </c>
      <c r="AG365" s="2">
        <f t="shared" si="363"/>
        <v>0</v>
      </c>
      <c r="AH365" s="2">
        <f>(EW365)</f>
        <v>0</v>
      </c>
      <c r="AI365" s="2">
        <f>(EX365)</f>
        <v>0</v>
      </c>
      <c r="AJ365" s="2">
        <f t="shared" si="364"/>
        <v>0</v>
      </c>
      <c r="AK365" s="2">
        <v>42508.19</v>
      </c>
      <c r="AL365" s="2">
        <v>42508.19</v>
      </c>
      <c r="AM365" s="2">
        <v>0</v>
      </c>
      <c r="AN365" s="2">
        <v>0</v>
      </c>
      <c r="AO365" s="2">
        <v>0</v>
      </c>
      <c r="AP365" s="2">
        <v>0</v>
      </c>
      <c r="AQ365" s="2">
        <v>0</v>
      </c>
      <c r="AR365" s="2">
        <v>0</v>
      </c>
      <c r="AS365" s="2">
        <v>0</v>
      </c>
      <c r="AT365" s="2">
        <v>95</v>
      </c>
      <c r="AU365" s="2">
        <v>47</v>
      </c>
      <c r="AV365" s="2">
        <v>1</v>
      </c>
      <c r="AW365" s="2">
        <v>1</v>
      </c>
      <c r="AX365" s="2"/>
      <c r="AY365" s="2"/>
      <c r="AZ365" s="2">
        <v>1</v>
      </c>
      <c r="BA365" s="2">
        <v>1</v>
      </c>
      <c r="BB365" s="2">
        <v>1</v>
      </c>
      <c r="BC365" s="2">
        <v>1</v>
      </c>
      <c r="BD365" s="2" t="s">
        <v>6</v>
      </c>
      <c r="BE365" s="2" t="s">
        <v>6</v>
      </c>
      <c r="BF365" s="2" t="s">
        <v>6</v>
      </c>
      <c r="BG365" s="2" t="s">
        <v>6</v>
      </c>
      <c r="BH365" s="2">
        <v>3</v>
      </c>
      <c r="BI365" s="2">
        <v>1</v>
      </c>
      <c r="BJ365" s="2" t="s">
        <v>237</v>
      </c>
      <c r="BK365" s="2"/>
      <c r="BL365" s="2"/>
      <c r="BM365" s="2">
        <v>15001</v>
      </c>
      <c r="BN365" s="2">
        <v>0</v>
      </c>
      <c r="BO365" s="2" t="s">
        <v>6</v>
      </c>
      <c r="BP365" s="2">
        <v>0</v>
      </c>
      <c r="BQ365" s="2">
        <v>2</v>
      </c>
      <c r="BR365" s="2">
        <v>0</v>
      </c>
      <c r="BS365" s="2">
        <v>1</v>
      </c>
      <c r="BT365" s="2">
        <v>1</v>
      </c>
      <c r="BU365" s="2">
        <v>1</v>
      </c>
      <c r="BV365" s="2">
        <v>1</v>
      </c>
      <c r="BW365" s="2">
        <v>1</v>
      </c>
      <c r="BX365" s="2">
        <v>1</v>
      </c>
      <c r="BY365" s="2" t="s">
        <v>6</v>
      </c>
      <c r="BZ365" s="2">
        <v>105</v>
      </c>
      <c r="CA365" s="2">
        <v>55</v>
      </c>
      <c r="CB365" s="2"/>
      <c r="CC365" s="2"/>
      <c r="CD365" s="2"/>
      <c r="CE365" s="2"/>
      <c r="CF365" s="2">
        <v>0</v>
      </c>
      <c r="CG365" s="2">
        <v>0</v>
      </c>
      <c r="CH365" s="2"/>
      <c r="CI365" s="2"/>
      <c r="CJ365" s="2"/>
      <c r="CK365" s="2"/>
      <c r="CL365" s="2"/>
      <c r="CM365" s="2">
        <v>0</v>
      </c>
      <c r="CN365" s="2" t="s">
        <v>6</v>
      </c>
      <c r="CO365" s="2">
        <v>0</v>
      </c>
      <c r="CP365" s="2">
        <f t="shared" si="365"/>
        <v>31.24</v>
      </c>
      <c r="CQ365" s="2">
        <f t="shared" si="366"/>
        <v>42508.19</v>
      </c>
      <c r="CR365" s="2">
        <f t="shared" si="367"/>
        <v>0</v>
      </c>
      <c r="CS365" s="2">
        <f t="shared" si="368"/>
        <v>0</v>
      </c>
      <c r="CT365" s="2">
        <f t="shared" si="369"/>
        <v>0</v>
      </c>
      <c r="CU365" s="2">
        <f t="shared" si="370"/>
        <v>0</v>
      </c>
      <c r="CV365" s="2">
        <f t="shared" si="371"/>
        <v>0</v>
      </c>
      <c r="CW365" s="2">
        <f t="shared" si="372"/>
        <v>0</v>
      </c>
      <c r="CX365" s="2">
        <f t="shared" si="373"/>
        <v>0</v>
      </c>
      <c r="CY365" s="2">
        <f t="shared" si="374"/>
        <v>0</v>
      </c>
      <c r="CZ365" s="2">
        <f t="shared" si="375"/>
        <v>0</v>
      </c>
      <c r="DA365" s="2"/>
      <c r="DB365" s="2"/>
      <c r="DC365" s="2" t="s">
        <v>6</v>
      </c>
      <c r="DD365" s="2" t="s">
        <v>6</v>
      </c>
      <c r="DE365" s="2" t="s">
        <v>6</v>
      </c>
      <c r="DF365" s="2" t="s">
        <v>6</v>
      </c>
      <c r="DG365" s="2" t="s">
        <v>6</v>
      </c>
      <c r="DH365" s="2" t="s">
        <v>6</v>
      </c>
      <c r="DI365" s="2" t="s">
        <v>6</v>
      </c>
      <c r="DJ365" s="2" t="s">
        <v>6</v>
      </c>
      <c r="DK365" s="2" t="s">
        <v>6</v>
      </c>
      <c r="DL365" s="2" t="s">
        <v>6</v>
      </c>
      <c r="DM365" s="2" t="s">
        <v>6</v>
      </c>
      <c r="DN365" s="2">
        <v>0</v>
      </c>
      <c r="DO365" s="2">
        <v>0</v>
      </c>
      <c r="DP365" s="2">
        <v>1</v>
      </c>
      <c r="DQ365" s="2">
        <v>1</v>
      </c>
      <c r="DR365" s="2"/>
      <c r="DS365" s="2"/>
      <c r="DT365" s="2"/>
      <c r="DU365" s="2">
        <v>1009</v>
      </c>
      <c r="DV365" s="2" t="s">
        <v>30</v>
      </c>
      <c r="DW365" s="2" t="s">
        <v>30</v>
      </c>
      <c r="DX365" s="2">
        <v>1000</v>
      </c>
      <c r="DY365" s="2"/>
      <c r="DZ365" s="2"/>
      <c r="EA365" s="2"/>
      <c r="EB365" s="2"/>
      <c r="EC365" s="2"/>
      <c r="ED365" s="2"/>
      <c r="EE365" s="2">
        <v>27029049</v>
      </c>
      <c r="EF365" s="2">
        <v>2</v>
      </c>
      <c r="EG365" s="2" t="s">
        <v>16</v>
      </c>
      <c r="EH365" s="2">
        <v>0</v>
      </c>
      <c r="EI365" s="2" t="s">
        <v>6</v>
      </c>
      <c r="EJ365" s="2">
        <v>1</v>
      </c>
      <c r="EK365" s="2">
        <v>15001</v>
      </c>
      <c r="EL365" s="2" t="s">
        <v>157</v>
      </c>
      <c r="EM365" s="2" t="s">
        <v>158</v>
      </c>
      <c r="EN365" s="2"/>
      <c r="EO365" s="2" t="s">
        <v>6</v>
      </c>
      <c r="EP365" s="2"/>
      <c r="EQ365" s="2">
        <v>0</v>
      </c>
      <c r="ER365" s="2">
        <v>42508.19</v>
      </c>
      <c r="ES365" s="2">
        <v>42508.19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/>
      <c r="EZ365" s="2"/>
      <c r="FA365" s="2"/>
      <c r="FB365" s="2"/>
      <c r="FC365" s="2"/>
      <c r="FD365" s="2"/>
      <c r="FE365" s="2"/>
      <c r="FF365" s="2"/>
      <c r="FG365" s="2"/>
      <c r="FH365" s="2"/>
      <c r="FI365" s="2"/>
      <c r="FJ365" s="2"/>
      <c r="FK365" s="2"/>
      <c r="FL365" s="2"/>
      <c r="FM365" s="2"/>
      <c r="FN365" s="2"/>
      <c r="FO365" s="2"/>
      <c r="FP365" s="2"/>
      <c r="FQ365" s="2">
        <v>0</v>
      </c>
      <c r="FR365" s="2">
        <f t="shared" si="376"/>
        <v>0</v>
      </c>
      <c r="FS365" s="2">
        <v>0</v>
      </c>
      <c r="FT365" s="2" t="s">
        <v>49</v>
      </c>
      <c r="FU365" s="2" t="s">
        <v>50</v>
      </c>
      <c r="FV365" s="2"/>
      <c r="FW365" s="2"/>
      <c r="FX365" s="2">
        <v>94.5</v>
      </c>
      <c r="FY365" s="2">
        <v>46.75</v>
      </c>
      <c r="FZ365" s="2"/>
      <c r="GA365" s="2" t="s">
        <v>6</v>
      </c>
      <c r="GB365" s="2"/>
      <c r="GC365" s="2"/>
      <c r="GD365" s="2">
        <v>0</v>
      </c>
      <c r="GE365" s="2"/>
      <c r="GF365" s="2">
        <v>-777870615</v>
      </c>
      <c r="GG365" s="2">
        <v>2</v>
      </c>
      <c r="GH365" s="2">
        <v>1</v>
      </c>
      <c r="GI365" s="2">
        <v>-2</v>
      </c>
      <c r="GJ365" s="2">
        <v>0</v>
      </c>
      <c r="GK365" s="2">
        <f>ROUND(R365*(R12)/100,2)</f>
        <v>0</v>
      </c>
      <c r="GL365" s="2">
        <f t="shared" si="377"/>
        <v>0</v>
      </c>
      <c r="GM365" s="2">
        <f t="shared" si="378"/>
        <v>31.24</v>
      </c>
      <c r="GN365" s="2">
        <f t="shared" si="379"/>
        <v>31.24</v>
      </c>
      <c r="GO365" s="2">
        <f t="shared" si="380"/>
        <v>0</v>
      </c>
      <c r="GP365" s="2">
        <f t="shared" si="381"/>
        <v>0</v>
      </c>
      <c r="GQ365" s="2"/>
      <c r="GR365" s="2">
        <v>0</v>
      </c>
      <c r="GS365" s="2">
        <v>3</v>
      </c>
      <c r="GT365" s="2">
        <v>0</v>
      </c>
      <c r="GU365" s="2" t="s">
        <v>6</v>
      </c>
      <c r="GV365" s="2">
        <f t="shared" si="382"/>
        <v>0</v>
      </c>
      <c r="GW365" s="2">
        <v>1</v>
      </c>
      <c r="GX365" s="2">
        <f t="shared" si="383"/>
        <v>0</v>
      </c>
      <c r="GY365" s="2"/>
      <c r="GZ365" s="2"/>
      <c r="HA365" s="2">
        <v>0</v>
      </c>
      <c r="HB365" s="2">
        <v>0</v>
      </c>
      <c r="HC365" s="2"/>
      <c r="HD365" s="2"/>
      <c r="HE365" s="2"/>
      <c r="HF365" s="2"/>
      <c r="HG365" s="2"/>
      <c r="HH365" s="2"/>
      <c r="HI365" s="2"/>
      <c r="HJ365" s="2"/>
      <c r="HK365" s="2"/>
      <c r="HL365" s="2"/>
      <c r="HM365" s="2"/>
      <c r="HN365" s="2"/>
      <c r="HO365" s="2"/>
      <c r="HP365" s="2"/>
      <c r="HQ365" s="2"/>
      <c r="HR365" s="2"/>
      <c r="HS365" s="2"/>
      <c r="HT365" s="2"/>
      <c r="HU365" s="2"/>
      <c r="HV365" s="2"/>
      <c r="HW365" s="2"/>
      <c r="HX365" s="2"/>
      <c r="HY365" s="2"/>
      <c r="HZ365" s="2"/>
      <c r="IA365" s="2"/>
      <c r="IB365" s="2"/>
      <c r="IC365" s="2"/>
      <c r="ID365" s="2"/>
      <c r="IE365" s="2"/>
      <c r="IF365" s="2"/>
      <c r="IG365" s="2"/>
      <c r="IH365" s="2"/>
      <c r="II365" s="2"/>
      <c r="IJ365" s="2"/>
      <c r="IK365" s="2">
        <v>0</v>
      </c>
      <c r="IL365" s="2"/>
      <c r="IM365" s="2"/>
      <c r="IN365" s="2"/>
      <c r="IO365" s="2"/>
      <c r="IP365" s="2"/>
      <c r="IQ365" s="2"/>
      <c r="IR365" s="2"/>
      <c r="IS365" s="2"/>
      <c r="IT365" s="2"/>
      <c r="IU365" s="2"/>
    </row>
    <row r="366" spans="1:255" x14ac:dyDescent="0.2">
      <c r="A366">
        <v>18</v>
      </c>
      <c r="B366">
        <v>1</v>
      </c>
      <c r="C366">
        <v>740</v>
      </c>
      <c r="E366" t="s">
        <v>406</v>
      </c>
      <c r="F366" t="s">
        <v>235</v>
      </c>
      <c r="G366" t="s">
        <v>236</v>
      </c>
      <c r="H366" t="s">
        <v>30</v>
      </c>
      <c r="I366">
        <f>I364*J366</f>
        <v>7.3499999999999998E-4</v>
      </c>
      <c r="J366">
        <v>1.8374999999999999E-2</v>
      </c>
      <c r="O366">
        <f t="shared" si="351"/>
        <v>31.24</v>
      </c>
      <c r="P366">
        <f t="shared" si="352"/>
        <v>31.24</v>
      </c>
      <c r="Q366">
        <f t="shared" si="353"/>
        <v>0</v>
      </c>
      <c r="R366">
        <f t="shared" si="354"/>
        <v>0</v>
      </c>
      <c r="S366">
        <f t="shared" si="355"/>
        <v>0</v>
      </c>
      <c r="T366">
        <f t="shared" si="356"/>
        <v>0</v>
      </c>
      <c r="U366">
        <f t="shared" si="357"/>
        <v>0</v>
      </c>
      <c r="V366">
        <f t="shared" si="358"/>
        <v>0</v>
      </c>
      <c r="W366">
        <f t="shared" si="359"/>
        <v>0</v>
      </c>
      <c r="X366">
        <f t="shared" si="360"/>
        <v>0</v>
      </c>
      <c r="Y366">
        <f t="shared" si="361"/>
        <v>0</v>
      </c>
      <c r="AA366">
        <v>27703388</v>
      </c>
      <c r="AB366">
        <f t="shared" si="362"/>
        <v>42508.19</v>
      </c>
      <c r="AC366">
        <f t="shared" si="344"/>
        <v>42508.19</v>
      </c>
      <c r="AD366">
        <f>ROUND((((ET366)-(EU366))+AE366),6)</f>
        <v>0</v>
      </c>
      <c r="AE366">
        <f>ROUND((EU366),6)</f>
        <v>0</v>
      </c>
      <c r="AF366">
        <f>ROUND((EV366),6)</f>
        <v>0</v>
      </c>
      <c r="AG366">
        <f t="shared" si="363"/>
        <v>0</v>
      </c>
      <c r="AH366">
        <f>(EW366)</f>
        <v>0</v>
      </c>
      <c r="AI366">
        <f>(EX366)</f>
        <v>0</v>
      </c>
      <c r="AJ366">
        <f t="shared" si="364"/>
        <v>0</v>
      </c>
      <c r="AK366">
        <v>42508.19</v>
      </c>
      <c r="AL366">
        <v>42508.19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95</v>
      </c>
      <c r="AU366">
        <v>47</v>
      </c>
      <c r="AV366">
        <v>1</v>
      </c>
      <c r="AW366">
        <v>1</v>
      </c>
      <c r="AZ366">
        <v>1</v>
      </c>
      <c r="BA366">
        <v>1</v>
      </c>
      <c r="BB366">
        <v>1</v>
      </c>
      <c r="BC366">
        <v>1</v>
      </c>
      <c r="BD366" t="s">
        <v>6</v>
      </c>
      <c r="BE366" t="s">
        <v>6</v>
      </c>
      <c r="BF366" t="s">
        <v>6</v>
      </c>
      <c r="BG366" t="s">
        <v>6</v>
      </c>
      <c r="BH366">
        <v>3</v>
      </c>
      <c r="BI366">
        <v>1</v>
      </c>
      <c r="BJ366" t="s">
        <v>237</v>
      </c>
      <c r="BM366">
        <v>15001</v>
      </c>
      <c r="BN366">
        <v>0</v>
      </c>
      <c r="BO366" t="s">
        <v>6</v>
      </c>
      <c r="BP366">
        <v>0</v>
      </c>
      <c r="BQ366">
        <v>2</v>
      </c>
      <c r="BR366">
        <v>0</v>
      </c>
      <c r="BS366">
        <v>1</v>
      </c>
      <c r="BT366">
        <v>1</v>
      </c>
      <c r="BU366">
        <v>1</v>
      </c>
      <c r="BV366">
        <v>1</v>
      </c>
      <c r="BW366">
        <v>1</v>
      </c>
      <c r="BX366">
        <v>1</v>
      </c>
      <c r="BY366" t="s">
        <v>6</v>
      </c>
      <c r="BZ366">
        <v>105</v>
      </c>
      <c r="CA366">
        <v>55</v>
      </c>
      <c r="CF366">
        <v>0</v>
      </c>
      <c r="CG366">
        <v>0</v>
      </c>
      <c r="CM366">
        <v>0</v>
      </c>
      <c r="CN366" t="s">
        <v>6</v>
      </c>
      <c r="CO366">
        <v>0</v>
      </c>
      <c r="CP366">
        <f t="shared" si="365"/>
        <v>31.24</v>
      </c>
      <c r="CQ366">
        <f t="shared" si="366"/>
        <v>42508.19</v>
      </c>
      <c r="CR366">
        <f t="shared" si="367"/>
        <v>0</v>
      </c>
      <c r="CS366">
        <f t="shared" si="368"/>
        <v>0</v>
      </c>
      <c r="CT366">
        <f t="shared" si="369"/>
        <v>0</v>
      </c>
      <c r="CU366">
        <f t="shared" si="370"/>
        <v>0</v>
      </c>
      <c r="CV366">
        <f t="shared" si="371"/>
        <v>0</v>
      </c>
      <c r="CW366">
        <f t="shared" si="372"/>
        <v>0</v>
      </c>
      <c r="CX366">
        <f t="shared" si="373"/>
        <v>0</v>
      </c>
      <c r="CY366">
        <f t="shared" si="374"/>
        <v>0</v>
      </c>
      <c r="CZ366">
        <f t="shared" si="375"/>
        <v>0</v>
      </c>
      <c r="DC366" t="s">
        <v>6</v>
      </c>
      <c r="DD366" t="s">
        <v>6</v>
      </c>
      <c r="DE366" t="s">
        <v>6</v>
      </c>
      <c r="DF366" t="s">
        <v>6</v>
      </c>
      <c r="DG366" t="s">
        <v>6</v>
      </c>
      <c r="DH366" t="s">
        <v>6</v>
      </c>
      <c r="DI366" t="s">
        <v>6</v>
      </c>
      <c r="DJ366" t="s">
        <v>6</v>
      </c>
      <c r="DK366" t="s">
        <v>6</v>
      </c>
      <c r="DL366" t="s">
        <v>6</v>
      </c>
      <c r="DM366" t="s">
        <v>6</v>
      </c>
      <c r="DN366">
        <v>0</v>
      </c>
      <c r="DO366">
        <v>0</v>
      </c>
      <c r="DP366">
        <v>1</v>
      </c>
      <c r="DQ366">
        <v>1</v>
      </c>
      <c r="DU366">
        <v>1009</v>
      </c>
      <c r="DV366" t="s">
        <v>30</v>
      </c>
      <c r="DW366" t="s">
        <v>30</v>
      </c>
      <c r="DX366">
        <v>1000</v>
      </c>
      <c r="EE366">
        <v>27029049</v>
      </c>
      <c r="EF366">
        <v>2</v>
      </c>
      <c r="EG366" t="s">
        <v>16</v>
      </c>
      <c r="EH366">
        <v>0</v>
      </c>
      <c r="EI366" t="s">
        <v>6</v>
      </c>
      <c r="EJ366">
        <v>1</v>
      </c>
      <c r="EK366">
        <v>15001</v>
      </c>
      <c r="EL366" t="s">
        <v>157</v>
      </c>
      <c r="EM366" t="s">
        <v>158</v>
      </c>
      <c r="EO366" t="s">
        <v>6</v>
      </c>
      <c r="EQ366">
        <v>0</v>
      </c>
      <c r="ER366">
        <v>42508.19</v>
      </c>
      <c r="ES366">
        <v>42508.19</v>
      </c>
      <c r="ET366">
        <v>0</v>
      </c>
      <c r="EU366">
        <v>0</v>
      </c>
      <c r="EV366">
        <v>0</v>
      </c>
      <c r="EW366">
        <v>0</v>
      </c>
      <c r="EX366">
        <v>0</v>
      </c>
      <c r="FQ366">
        <v>0</v>
      </c>
      <c r="FR366">
        <f t="shared" si="376"/>
        <v>0</v>
      </c>
      <c r="FS366">
        <v>0</v>
      </c>
      <c r="FT366" t="s">
        <v>49</v>
      </c>
      <c r="FU366" t="s">
        <v>50</v>
      </c>
      <c r="FX366">
        <v>94.5</v>
      </c>
      <c r="FY366">
        <v>46.75</v>
      </c>
      <c r="GA366" t="s">
        <v>6</v>
      </c>
      <c r="GD366">
        <v>0</v>
      </c>
      <c r="GF366">
        <v>-777870615</v>
      </c>
      <c r="GG366">
        <v>1</v>
      </c>
      <c r="GH366">
        <v>1</v>
      </c>
      <c r="GI366">
        <v>-2</v>
      </c>
      <c r="GJ366">
        <v>0</v>
      </c>
      <c r="GK366">
        <f>ROUND(R366*(S12)/100,2)</f>
        <v>0</v>
      </c>
      <c r="GL366">
        <f t="shared" si="377"/>
        <v>0</v>
      </c>
      <c r="GM366">
        <f t="shared" si="378"/>
        <v>31.24</v>
      </c>
      <c r="GN366">
        <f t="shared" si="379"/>
        <v>31.24</v>
      </c>
      <c r="GO366">
        <f t="shared" si="380"/>
        <v>0</v>
      </c>
      <c r="GP366">
        <f t="shared" si="381"/>
        <v>0</v>
      </c>
      <c r="GR366">
        <v>0</v>
      </c>
      <c r="GS366">
        <v>3</v>
      </c>
      <c r="GT366">
        <v>0</v>
      </c>
      <c r="GU366" t="s">
        <v>6</v>
      </c>
      <c r="GV366">
        <f t="shared" si="382"/>
        <v>0</v>
      </c>
      <c r="GW366">
        <v>1</v>
      </c>
      <c r="GX366">
        <f t="shared" si="383"/>
        <v>0</v>
      </c>
      <c r="HA366">
        <v>0</v>
      </c>
      <c r="HB366">
        <v>0</v>
      </c>
      <c r="IK366">
        <v>0</v>
      </c>
    </row>
    <row r="367" spans="1:255" x14ac:dyDescent="0.2">
      <c r="A367" s="2">
        <v>17</v>
      </c>
      <c r="B367" s="2">
        <v>1</v>
      </c>
      <c r="C367" s="2">
        <f>ROW(SmtRes!A748)</f>
        <v>748</v>
      </c>
      <c r="D367" s="2">
        <f>ROW(EtalonRes!A764)</f>
        <v>764</v>
      </c>
      <c r="E367" s="2" t="s">
        <v>407</v>
      </c>
      <c r="F367" s="2" t="s">
        <v>239</v>
      </c>
      <c r="G367" s="2" t="s">
        <v>240</v>
      </c>
      <c r="H367" s="2" t="s">
        <v>20</v>
      </c>
      <c r="I367" s="2">
        <f>ROUND(11/100,9)</f>
        <v>0.11</v>
      </c>
      <c r="J367" s="2">
        <v>0</v>
      </c>
      <c r="K367" s="2"/>
      <c r="L367" s="2"/>
      <c r="M367" s="2"/>
      <c r="N367" s="2"/>
      <c r="O367" s="2">
        <f t="shared" si="351"/>
        <v>101.39</v>
      </c>
      <c r="P367" s="2">
        <f t="shared" si="352"/>
        <v>13.07</v>
      </c>
      <c r="Q367" s="2">
        <f t="shared" si="353"/>
        <v>0.08</v>
      </c>
      <c r="R367" s="2">
        <f t="shared" si="354"/>
        <v>0.02</v>
      </c>
      <c r="S367" s="2">
        <f t="shared" si="355"/>
        <v>88.24</v>
      </c>
      <c r="T367" s="2">
        <f t="shared" si="356"/>
        <v>0</v>
      </c>
      <c r="U367" s="2">
        <f t="shared" si="357"/>
        <v>10.212345000000001</v>
      </c>
      <c r="V367" s="2">
        <f t="shared" si="358"/>
        <v>1.2650000000000001E-3</v>
      </c>
      <c r="W367" s="2">
        <f t="shared" si="359"/>
        <v>0</v>
      </c>
      <c r="X367" s="2">
        <f t="shared" si="360"/>
        <v>70.61</v>
      </c>
      <c r="Y367" s="2">
        <f t="shared" si="361"/>
        <v>44.13</v>
      </c>
      <c r="Z367" s="2"/>
      <c r="AA367" s="2">
        <v>27703374</v>
      </c>
      <c r="AB367" s="2">
        <f t="shared" si="362"/>
        <v>921.72550000000001</v>
      </c>
      <c r="AC367" s="2">
        <f t="shared" si="344"/>
        <v>118.83</v>
      </c>
      <c r="AD367" s="2">
        <f>ROUND(((((ET367*1.15))-((EU367*1.15)))+AE367),6)</f>
        <v>0.75900000000000001</v>
      </c>
      <c r="AE367" s="2">
        <f>ROUND(((EU367*1.15)),6)</f>
        <v>0.13800000000000001</v>
      </c>
      <c r="AF367" s="2">
        <f>ROUND(((EV367*1.15)),6)</f>
        <v>802.13649999999996</v>
      </c>
      <c r="AG367" s="2">
        <f t="shared" si="363"/>
        <v>0</v>
      </c>
      <c r="AH367" s="2">
        <f>((EW367*1.15))</f>
        <v>92.839500000000001</v>
      </c>
      <c r="AI367" s="2">
        <f>((EX367*1.15))</f>
        <v>1.15E-2</v>
      </c>
      <c r="AJ367" s="2">
        <f t="shared" si="364"/>
        <v>0</v>
      </c>
      <c r="AK367" s="2">
        <v>817</v>
      </c>
      <c r="AL367" s="2">
        <v>118.83</v>
      </c>
      <c r="AM367" s="2">
        <v>0.66</v>
      </c>
      <c r="AN367" s="2">
        <v>0.12</v>
      </c>
      <c r="AO367" s="2">
        <v>697.51</v>
      </c>
      <c r="AP367" s="2">
        <v>0</v>
      </c>
      <c r="AQ367" s="2">
        <v>80.73</v>
      </c>
      <c r="AR367" s="2">
        <v>0.01</v>
      </c>
      <c r="AS367" s="2">
        <v>0</v>
      </c>
      <c r="AT367" s="2">
        <v>80</v>
      </c>
      <c r="AU367" s="2">
        <v>50</v>
      </c>
      <c r="AV367" s="2">
        <v>1</v>
      </c>
      <c r="AW367" s="2">
        <v>1</v>
      </c>
      <c r="AX367" s="2"/>
      <c r="AY367" s="2"/>
      <c r="AZ367" s="2">
        <v>1</v>
      </c>
      <c r="BA367" s="2">
        <v>1</v>
      </c>
      <c r="BB367" s="2">
        <v>1</v>
      </c>
      <c r="BC367" s="2">
        <v>1</v>
      </c>
      <c r="BD367" s="2" t="s">
        <v>6</v>
      </c>
      <c r="BE367" s="2" t="s">
        <v>6</v>
      </c>
      <c r="BF367" s="2" t="s">
        <v>6</v>
      </c>
      <c r="BG367" s="2" t="s">
        <v>6</v>
      </c>
      <c r="BH367" s="2">
        <v>0</v>
      </c>
      <c r="BI367" s="2">
        <v>1</v>
      </c>
      <c r="BJ367" s="2" t="s">
        <v>241</v>
      </c>
      <c r="BK367" s="2"/>
      <c r="BL367" s="2"/>
      <c r="BM367" s="2">
        <v>62001</v>
      </c>
      <c r="BN367" s="2">
        <v>0</v>
      </c>
      <c r="BO367" s="2" t="s">
        <v>6</v>
      </c>
      <c r="BP367" s="2">
        <v>0</v>
      </c>
      <c r="BQ367" s="2">
        <v>6</v>
      </c>
      <c r="BR367" s="2">
        <v>0</v>
      </c>
      <c r="BS367" s="2">
        <v>1</v>
      </c>
      <c r="BT367" s="2">
        <v>1</v>
      </c>
      <c r="BU367" s="2">
        <v>1</v>
      </c>
      <c r="BV367" s="2">
        <v>1</v>
      </c>
      <c r="BW367" s="2">
        <v>1</v>
      </c>
      <c r="BX367" s="2">
        <v>1</v>
      </c>
      <c r="BY367" s="2" t="s">
        <v>6</v>
      </c>
      <c r="BZ367" s="2">
        <v>80</v>
      </c>
      <c r="CA367" s="2">
        <v>50</v>
      </c>
      <c r="CB367" s="2"/>
      <c r="CC367" s="2"/>
      <c r="CD367" s="2"/>
      <c r="CE367" s="2"/>
      <c r="CF367" s="2">
        <v>0</v>
      </c>
      <c r="CG367" s="2">
        <v>0</v>
      </c>
      <c r="CH367" s="2"/>
      <c r="CI367" s="2"/>
      <c r="CJ367" s="2"/>
      <c r="CK367" s="2"/>
      <c r="CL367" s="2"/>
      <c r="CM367" s="2">
        <v>0</v>
      </c>
      <c r="CN367" s="2" t="s">
        <v>703</v>
      </c>
      <c r="CO367" s="2">
        <v>0</v>
      </c>
      <c r="CP367" s="2">
        <f t="shared" si="365"/>
        <v>101.39</v>
      </c>
      <c r="CQ367" s="2">
        <f t="shared" si="366"/>
        <v>118.83</v>
      </c>
      <c r="CR367" s="2">
        <f t="shared" si="367"/>
        <v>0.75900000000000001</v>
      </c>
      <c r="CS367" s="2">
        <f t="shared" si="368"/>
        <v>0.13800000000000001</v>
      </c>
      <c r="CT367" s="2">
        <f t="shared" si="369"/>
        <v>802.13649999999996</v>
      </c>
      <c r="CU367" s="2">
        <f t="shared" si="370"/>
        <v>0</v>
      </c>
      <c r="CV367" s="2">
        <f t="shared" si="371"/>
        <v>92.839500000000001</v>
      </c>
      <c r="CW367" s="2">
        <f t="shared" si="372"/>
        <v>1.15E-2</v>
      </c>
      <c r="CX367" s="2">
        <f t="shared" si="373"/>
        <v>0</v>
      </c>
      <c r="CY367" s="2">
        <f t="shared" si="374"/>
        <v>70.60799999999999</v>
      </c>
      <c r="CZ367" s="2">
        <f t="shared" si="375"/>
        <v>44.13</v>
      </c>
      <c r="DA367" s="2"/>
      <c r="DB367" s="2"/>
      <c r="DC367" s="2" t="s">
        <v>6</v>
      </c>
      <c r="DD367" s="2" t="s">
        <v>6</v>
      </c>
      <c r="DE367" s="2" t="s">
        <v>22</v>
      </c>
      <c r="DF367" s="2" t="s">
        <v>22</v>
      </c>
      <c r="DG367" s="2" t="s">
        <v>22</v>
      </c>
      <c r="DH367" s="2" t="s">
        <v>6</v>
      </c>
      <c r="DI367" s="2" t="s">
        <v>22</v>
      </c>
      <c r="DJ367" s="2" t="s">
        <v>22</v>
      </c>
      <c r="DK367" s="2" t="s">
        <v>6</v>
      </c>
      <c r="DL367" s="2" t="s">
        <v>6</v>
      </c>
      <c r="DM367" s="2" t="s">
        <v>6</v>
      </c>
      <c r="DN367" s="2">
        <v>0</v>
      </c>
      <c r="DO367" s="2">
        <v>0</v>
      </c>
      <c r="DP367" s="2">
        <v>1</v>
      </c>
      <c r="DQ367" s="2">
        <v>1</v>
      </c>
      <c r="DR367" s="2"/>
      <c r="DS367" s="2"/>
      <c r="DT367" s="2"/>
      <c r="DU367" s="2">
        <v>1005</v>
      </c>
      <c r="DV367" s="2" t="s">
        <v>20</v>
      </c>
      <c r="DW367" s="2" t="s">
        <v>20</v>
      </c>
      <c r="DX367" s="2">
        <v>100</v>
      </c>
      <c r="DY367" s="2"/>
      <c r="DZ367" s="2"/>
      <c r="EA367" s="2"/>
      <c r="EB367" s="2"/>
      <c r="EC367" s="2"/>
      <c r="ED367" s="2"/>
      <c r="EE367" s="2">
        <v>27029107</v>
      </c>
      <c r="EF367" s="2">
        <v>6</v>
      </c>
      <c r="EG367" s="2" t="s">
        <v>23</v>
      </c>
      <c r="EH367" s="2">
        <v>0</v>
      </c>
      <c r="EI367" s="2" t="s">
        <v>6</v>
      </c>
      <c r="EJ367" s="2">
        <v>1</v>
      </c>
      <c r="EK367" s="2">
        <v>62001</v>
      </c>
      <c r="EL367" s="2" t="s">
        <v>242</v>
      </c>
      <c r="EM367" s="2" t="s">
        <v>243</v>
      </c>
      <c r="EN367" s="2"/>
      <c r="EO367" s="2" t="s">
        <v>26</v>
      </c>
      <c r="EP367" s="2"/>
      <c r="EQ367" s="2">
        <v>0</v>
      </c>
      <c r="ER367" s="2">
        <v>817</v>
      </c>
      <c r="ES367" s="2">
        <v>118.83</v>
      </c>
      <c r="ET367" s="2">
        <v>0.66</v>
      </c>
      <c r="EU367" s="2">
        <v>0.12</v>
      </c>
      <c r="EV367" s="2">
        <v>697.51</v>
      </c>
      <c r="EW367" s="2">
        <v>80.73</v>
      </c>
      <c r="EX367" s="2">
        <v>0.01</v>
      </c>
      <c r="EY367" s="2">
        <v>0</v>
      </c>
      <c r="EZ367" s="2"/>
      <c r="FA367" s="2"/>
      <c r="FB367" s="2"/>
      <c r="FC367" s="2"/>
      <c r="FD367" s="2"/>
      <c r="FE367" s="2"/>
      <c r="FF367" s="2"/>
      <c r="FG367" s="2"/>
      <c r="FH367" s="2"/>
      <c r="FI367" s="2"/>
      <c r="FJ367" s="2"/>
      <c r="FK367" s="2"/>
      <c r="FL367" s="2"/>
      <c r="FM367" s="2"/>
      <c r="FN367" s="2"/>
      <c r="FO367" s="2"/>
      <c r="FP367" s="2"/>
      <c r="FQ367" s="2">
        <v>0</v>
      </c>
      <c r="FR367" s="2">
        <f t="shared" si="376"/>
        <v>0</v>
      </c>
      <c r="FS367" s="2">
        <v>0</v>
      </c>
      <c r="FT367" s="2"/>
      <c r="FU367" s="2"/>
      <c r="FV367" s="2"/>
      <c r="FW367" s="2"/>
      <c r="FX367" s="2">
        <v>80</v>
      </c>
      <c r="FY367" s="2">
        <v>50</v>
      </c>
      <c r="FZ367" s="2"/>
      <c r="GA367" s="2" t="s">
        <v>6</v>
      </c>
      <c r="GB367" s="2"/>
      <c r="GC367" s="2"/>
      <c r="GD367" s="2">
        <v>0</v>
      </c>
      <c r="GE367" s="2"/>
      <c r="GF367" s="2">
        <v>753691407</v>
      </c>
      <c r="GG367" s="2">
        <v>2</v>
      </c>
      <c r="GH367" s="2">
        <v>1</v>
      </c>
      <c r="GI367" s="2">
        <v>-2</v>
      </c>
      <c r="GJ367" s="2">
        <v>0</v>
      </c>
      <c r="GK367" s="2">
        <f>ROUND(R367*(R12)/100,2)</f>
        <v>0</v>
      </c>
      <c r="GL367" s="2">
        <f t="shared" si="377"/>
        <v>0</v>
      </c>
      <c r="GM367" s="2">
        <f t="shared" si="378"/>
        <v>216.13</v>
      </c>
      <c r="GN367" s="2">
        <f t="shared" si="379"/>
        <v>216.13</v>
      </c>
      <c r="GO367" s="2">
        <f t="shared" si="380"/>
        <v>0</v>
      </c>
      <c r="GP367" s="2">
        <f t="shared" si="381"/>
        <v>0</v>
      </c>
      <c r="GQ367" s="2"/>
      <c r="GR367" s="2">
        <v>0</v>
      </c>
      <c r="GS367" s="2">
        <v>3</v>
      </c>
      <c r="GT367" s="2">
        <v>0</v>
      </c>
      <c r="GU367" s="2" t="s">
        <v>6</v>
      </c>
      <c r="GV367" s="2">
        <f t="shared" si="382"/>
        <v>0</v>
      </c>
      <c r="GW367" s="2">
        <v>1</v>
      </c>
      <c r="GX367" s="2">
        <f t="shared" si="383"/>
        <v>0</v>
      </c>
      <c r="GY367" s="2"/>
      <c r="GZ367" s="2"/>
      <c r="HA367" s="2">
        <v>0</v>
      </c>
      <c r="HB367" s="2">
        <v>0</v>
      </c>
      <c r="HC367" s="2"/>
      <c r="HD367" s="2"/>
      <c r="HE367" s="2"/>
      <c r="HF367" s="2"/>
      <c r="HG367" s="2"/>
      <c r="HH367" s="2"/>
      <c r="HI367" s="2"/>
      <c r="HJ367" s="2"/>
      <c r="HK367" s="2"/>
      <c r="HL367" s="2"/>
      <c r="HM367" s="2"/>
      <c r="HN367" s="2"/>
      <c r="HO367" s="2"/>
      <c r="HP367" s="2"/>
      <c r="HQ367" s="2"/>
      <c r="HR367" s="2"/>
      <c r="HS367" s="2"/>
      <c r="HT367" s="2"/>
      <c r="HU367" s="2"/>
      <c r="HV367" s="2"/>
      <c r="HW367" s="2"/>
      <c r="HX367" s="2"/>
      <c r="HY367" s="2"/>
      <c r="HZ367" s="2"/>
      <c r="IA367" s="2"/>
      <c r="IB367" s="2"/>
      <c r="IC367" s="2"/>
      <c r="ID367" s="2"/>
      <c r="IE367" s="2"/>
      <c r="IF367" s="2"/>
      <c r="IG367" s="2"/>
      <c r="IH367" s="2"/>
      <c r="II367" s="2"/>
      <c r="IJ367" s="2"/>
      <c r="IK367" s="2">
        <v>0</v>
      </c>
      <c r="IL367" s="2"/>
      <c r="IM367" s="2"/>
      <c r="IN367" s="2"/>
      <c r="IO367" s="2"/>
      <c r="IP367" s="2"/>
      <c r="IQ367" s="2"/>
      <c r="IR367" s="2"/>
      <c r="IS367" s="2"/>
      <c r="IT367" s="2"/>
      <c r="IU367" s="2"/>
    </row>
    <row r="368" spans="1:255" x14ac:dyDescent="0.2">
      <c r="A368">
        <v>17</v>
      </c>
      <c r="B368">
        <v>1</v>
      </c>
      <c r="C368">
        <f>ROW(SmtRes!A754)</f>
        <v>754</v>
      </c>
      <c r="D368">
        <f>ROW(EtalonRes!A770)</f>
        <v>770</v>
      </c>
      <c r="E368" t="s">
        <v>407</v>
      </c>
      <c r="F368" t="s">
        <v>239</v>
      </c>
      <c r="G368" t="s">
        <v>240</v>
      </c>
      <c r="H368" t="s">
        <v>20</v>
      </c>
      <c r="I368">
        <f>ROUND(11/100,9)</f>
        <v>0.11</v>
      </c>
      <c r="J368">
        <v>0</v>
      </c>
      <c r="O368">
        <f t="shared" si="351"/>
        <v>101.39</v>
      </c>
      <c r="P368">
        <f t="shared" si="352"/>
        <v>13.07</v>
      </c>
      <c r="Q368">
        <f t="shared" si="353"/>
        <v>0.08</v>
      </c>
      <c r="R368">
        <f t="shared" si="354"/>
        <v>0.02</v>
      </c>
      <c r="S368">
        <f t="shared" si="355"/>
        <v>88.24</v>
      </c>
      <c r="T368">
        <f t="shared" si="356"/>
        <v>0</v>
      </c>
      <c r="U368">
        <f t="shared" si="357"/>
        <v>10.212345000000001</v>
      </c>
      <c r="V368">
        <f t="shared" si="358"/>
        <v>1.2650000000000001E-3</v>
      </c>
      <c r="W368">
        <f t="shared" si="359"/>
        <v>0</v>
      </c>
      <c r="X368">
        <f t="shared" si="360"/>
        <v>70.61</v>
      </c>
      <c r="Y368">
        <f t="shared" si="361"/>
        <v>44.13</v>
      </c>
      <c r="AA368">
        <v>27703388</v>
      </c>
      <c r="AB368">
        <f t="shared" si="362"/>
        <v>921.72550000000001</v>
      </c>
      <c r="AC368">
        <f t="shared" si="344"/>
        <v>118.83</v>
      </c>
      <c r="AD368">
        <f>ROUND(((((ET368*1.15))-((EU368*1.15)))+AE368),6)</f>
        <v>0.75900000000000001</v>
      </c>
      <c r="AE368">
        <f>ROUND(((EU368*1.15)),6)</f>
        <v>0.13800000000000001</v>
      </c>
      <c r="AF368">
        <f>ROUND(((EV368*1.15)),6)</f>
        <v>802.13649999999996</v>
      </c>
      <c r="AG368">
        <f t="shared" si="363"/>
        <v>0</v>
      </c>
      <c r="AH368">
        <f>((EW368*1.15))</f>
        <v>92.839500000000001</v>
      </c>
      <c r="AI368">
        <f>((EX368*1.15))</f>
        <v>1.15E-2</v>
      </c>
      <c r="AJ368">
        <f t="shared" si="364"/>
        <v>0</v>
      </c>
      <c r="AK368">
        <v>817</v>
      </c>
      <c r="AL368">
        <v>118.83</v>
      </c>
      <c r="AM368">
        <v>0.66</v>
      </c>
      <c r="AN368">
        <v>0.12</v>
      </c>
      <c r="AO368">
        <v>697.51</v>
      </c>
      <c r="AP368">
        <v>0</v>
      </c>
      <c r="AQ368">
        <v>80.73</v>
      </c>
      <c r="AR368">
        <v>0.01</v>
      </c>
      <c r="AS368">
        <v>0</v>
      </c>
      <c r="AT368">
        <v>80</v>
      </c>
      <c r="AU368">
        <v>50</v>
      </c>
      <c r="AV368">
        <v>1</v>
      </c>
      <c r="AW368">
        <v>1</v>
      </c>
      <c r="AZ368">
        <v>1</v>
      </c>
      <c r="BA368">
        <v>1</v>
      </c>
      <c r="BB368">
        <v>1</v>
      </c>
      <c r="BC368">
        <v>1</v>
      </c>
      <c r="BD368" t="s">
        <v>6</v>
      </c>
      <c r="BE368" t="s">
        <v>6</v>
      </c>
      <c r="BF368" t="s">
        <v>6</v>
      </c>
      <c r="BG368" t="s">
        <v>6</v>
      </c>
      <c r="BH368">
        <v>0</v>
      </c>
      <c r="BI368">
        <v>1</v>
      </c>
      <c r="BJ368" t="s">
        <v>241</v>
      </c>
      <c r="BM368">
        <v>62001</v>
      </c>
      <c r="BN368">
        <v>0</v>
      </c>
      <c r="BO368" t="s">
        <v>6</v>
      </c>
      <c r="BP368">
        <v>0</v>
      </c>
      <c r="BQ368">
        <v>6</v>
      </c>
      <c r="BR368">
        <v>0</v>
      </c>
      <c r="BS368">
        <v>1</v>
      </c>
      <c r="BT368">
        <v>1</v>
      </c>
      <c r="BU368">
        <v>1</v>
      </c>
      <c r="BV368">
        <v>1</v>
      </c>
      <c r="BW368">
        <v>1</v>
      </c>
      <c r="BX368">
        <v>1</v>
      </c>
      <c r="BY368" t="s">
        <v>6</v>
      </c>
      <c r="BZ368">
        <v>80</v>
      </c>
      <c r="CA368">
        <v>50</v>
      </c>
      <c r="CF368">
        <v>0</v>
      </c>
      <c r="CG368">
        <v>0</v>
      </c>
      <c r="CM368">
        <v>0</v>
      </c>
      <c r="CN368" t="s">
        <v>703</v>
      </c>
      <c r="CO368">
        <v>0</v>
      </c>
      <c r="CP368">
        <f t="shared" si="365"/>
        <v>101.39</v>
      </c>
      <c r="CQ368">
        <f t="shared" si="366"/>
        <v>118.83</v>
      </c>
      <c r="CR368">
        <f t="shared" si="367"/>
        <v>0.75900000000000001</v>
      </c>
      <c r="CS368">
        <f t="shared" si="368"/>
        <v>0.13800000000000001</v>
      </c>
      <c r="CT368">
        <f t="shared" si="369"/>
        <v>802.13649999999996</v>
      </c>
      <c r="CU368">
        <f t="shared" si="370"/>
        <v>0</v>
      </c>
      <c r="CV368">
        <f t="shared" si="371"/>
        <v>92.839500000000001</v>
      </c>
      <c r="CW368">
        <f t="shared" si="372"/>
        <v>1.15E-2</v>
      </c>
      <c r="CX368">
        <f t="shared" si="373"/>
        <v>0</v>
      </c>
      <c r="CY368">
        <f t="shared" si="374"/>
        <v>70.60799999999999</v>
      </c>
      <c r="CZ368">
        <f t="shared" si="375"/>
        <v>44.13</v>
      </c>
      <c r="DC368" t="s">
        <v>6</v>
      </c>
      <c r="DD368" t="s">
        <v>6</v>
      </c>
      <c r="DE368" t="s">
        <v>22</v>
      </c>
      <c r="DF368" t="s">
        <v>22</v>
      </c>
      <c r="DG368" t="s">
        <v>22</v>
      </c>
      <c r="DH368" t="s">
        <v>6</v>
      </c>
      <c r="DI368" t="s">
        <v>22</v>
      </c>
      <c r="DJ368" t="s">
        <v>22</v>
      </c>
      <c r="DK368" t="s">
        <v>6</v>
      </c>
      <c r="DL368" t="s">
        <v>6</v>
      </c>
      <c r="DM368" t="s">
        <v>6</v>
      </c>
      <c r="DN368">
        <v>0</v>
      </c>
      <c r="DO368">
        <v>0</v>
      </c>
      <c r="DP368">
        <v>1</v>
      </c>
      <c r="DQ368">
        <v>1</v>
      </c>
      <c r="DU368">
        <v>1005</v>
      </c>
      <c r="DV368" t="s">
        <v>20</v>
      </c>
      <c r="DW368" t="s">
        <v>20</v>
      </c>
      <c r="DX368">
        <v>100</v>
      </c>
      <c r="EE368">
        <v>27029107</v>
      </c>
      <c r="EF368">
        <v>6</v>
      </c>
      <c r="EG368" t="s">
        <v>23</v>
      </c>
      <c r="EH368">
        <v>0</v>
      </c>
      <c r="EI368" t="s">
        <v>6</v>
      </c>
      <c r="EJ368">
        <v>1</v>
      </c>
      <c r="EK368">
        <v>62001</v>
      </c>
      <c r="EL368" t="s">
        <v>242</v>
      </c>
      <c r="EM368" t="s">
        <v>243</v>
      </c>
      <c r="EO368" t="s">
        <v>26</v>
      </c>
      <c r="EQ368">
        <v>0</v>
      </c>
      <c r="ER368">
        <v>817</v>
      </c>
      <c r="ES368">
        <v>118.83</v>
      </c>
      <c r="ET368">
        <v>0.66</v>
      </c>
      <c r="EU368">
        <v>0.12</v>
      </c>
      <c r="EV368">
        <v>697.51</v>
      </c>
      <c r="EW368">
        <v>80.73</v>
      </c>
      <c r="EX368">
        <v>0.01</v>
      </c>
      <c r="EY368">
        <v>0</v>
      </c>
      <c r="FQ368">
        <v>0</v>
      </c>
      <c r="FR368">
        <f t="shared" si="376"/>
        <v>0</v>
      </c>
      <c r="FS368">
        <v>0</v>
      </c>
      <c r="FX368">
        <v>80</v>
      </c>
      <c r="FY368">
        <v>50</v>
      </c>
      <c r="GA368" t="s">
        <v>6</v>
      </c>
      <c r="GD368">
        <v>0</v>
      </c>
      <c r="GF368">
        <v>753691407</v>
      </c>
      <c r="GG368">
        <v>1</v>
      </c>
      <c r="GH368">
        <v>1</v>
      </c>
      <c r="GI368">
        <v>-2</v>
      </c>
      <c r="GJ368">
        <v>0</v>
      </c>
      <c r="GK368">
        <f>ROUND(R368*(S12)/100,2)</f>
        <v>0</v>
      </c>
      <c r="GL368">
        <f t="shared" si="377"/>
        <v>0</v>
      </c>
      <c r="GM368">
        <f t="shared" si="378"/>
        <v>216.13</v>
      </c>
      <c r="GN368">
        <f t="shared" si="379"/>
        <v>216.13</v>
      </c>
      <c r="GO368">
        <f t="shared" si="380"/>
        <v>0</v>
      </c>
      <c r="GP368">
        <f t="shared" si="381"/>
        <v>0</v>
      </c>
      <c r="GR368">
        <v>0</v>
      </c>
      <c r="GS368">
        <v>3</v>
      </c>
      <c r="GT368">
        <v>0</v>
      </c>
      <c r="GU368" t="s">
        <v>6</v>
      </c>
      <c r="GV368">
        <f t="shared" si="382"/>
        <v>0</v>
      </c>
      <c r="GW368">
        <v>1</v>
      </c>
      <c r="GX368">
        <f t="shared" si="383"/>
        <v>0</v>
      </c>
      <c r="HA368">
        <v>0</v>
      </c>
      <c r="HB368">
        <v>0</v>
      </c>
      <c r="IK368">
        <v>0</v>
      </c>
    </row>
    <row r="369" spans="1:255" x14ac:dyDescent="0.2">
      <c r="A369" s="2">
        <v>18</v>
      </c>
      <c r="B369" s="2">
        <v>1</v>
      </c>
      <c r="C369" s="2">
        <v>747</v>
      </c>
      <c r="D369" s="2"/>
      <c r="E369" s="2" t="s">
        <v>408</v>
      </c>
      <c r="F369" s="2" t="s">
        <v>235</v>
      </c>
      <c r="G369" s="2" t="s">
        <v>236</v>
      </c>
      <c r="H369" s="2" t="s">
        <v>30</v>
      </c>
      <c r="I369" s="2">
        <f>I367*J369</f>
        <v>1.4959999999999999E-3</v>
      </c>
      <c r="J369" s="2">
        <v>1.3599999999999999E-2</v>
      </c>
      <c r="K369" s="2"/>
      <c r="L369" s="2"/>
      <c r="M369" s="2"/>
      <c r="N369" s="2"/>
      <c r="O369" s="2">
        <f t="shared" si="351"/>
        <v>63.59</v>
      </c>
      <c r="P369" s="2">
        <f t="shared" si="352"/>
        <v>63.59</v>
      </c>
      <c r="Q369" s="2">
        <f t="shared" si="353"/>
        <v>0</v>
      </c>
      <c r="R369" s="2">
        <f t="shared" si="354"/>
        <v>0</v>
      </c>
      <c r="S369" s="2">
        <f t="shared" si="355"/>
        <v>0</v>
      </c>
      <c r="T369" s="2">
        <f t="shared" si="356"/>
        <v>0</v>
      </c>
      <c r="U369" s="2">
        <f t="shared" si="357"/>
        <v>0</v>
      </c>
      <c r="V369" s="2">
        <f t="shared" si="358"/>
        <v>0</v>
      </c>
      <c r="W369" s="2">
        <f t="shared" si="359"/>
        <v>0</v>
      </c>
      <c r="X369" s="2">
        <f t="shared" si="360"/>
        <v>0</v>
      </c>
      <c r="Y369" s="2">
        <f t="shared" si="361"/>
        <v>0</v>
      </c>
      <c r="Z369" s="2"/>
      <c r="AA369" s="2">
        <v>27703374</v>
      </c>
      <c r="AB369" s="2">
        <f t="shared" si="362"/>
        <v>42508.19</v>
      </c>
      <c r="AC369" s="2">
        <f t="shared" si="344"/>
        <v>42508.19</v>
      </c>
      <c r="AD369" s="2">
        <f>ROUND((((ET369)-(EU369))+AE369),6)</f>
        <v>0</v>
      </c>
      <c r="AE369" s="2">
        <f>ROUND((EU369),6)</f>
        <v>0</v>
      </c>
      <c r="AF369" s="2">
        <f>ROUND((EV369),6)</f>
        <v>0</v>
      </c>
      <c r="AG369" s="2">
        <f t="shared" si="363"/>
        <v>0</v>
      </c>
      <c r="AH369" s="2">
        <f>(EW369)</f>
        <v>0</v>
      </c>
      <c r="AI369" s="2">
        <f>(EX369)</f>
        <v>0</v>
      </c>
      <c r="AJ369" s="2">
        <f t="shared" si="364"/>
        <v>0</v>
      </c>
      <c r="AK369" s="2">
        <v>42508.19</v>
      </c>
      <c r="AL369" s="2">
        <v>42508.19</v>
      </c>
      <c r="AM369" s="2">
        <v>0</v>
      </c>
      <c r="AN369" s="2">
        <v>0</v>
      </c>
      <c r="AO369" s="2">
        <v>0</v>
      </c>
      <c r="AP369" s="2">
        <v>0</v>
      </c>
      <c r="AQ369" s="2">
        <v>0</v>
      </c>
      <c r="AR369" s="2">
        <v>0</v>
      </c>
      <c r="AS369" s="2">
        <v>0</v>
      </c>
      <c r="AT369" s="2">
        <v>95</v>
      </c>
      <c r="AU369" s="2">
        <v>47</v>
      </c>
      <c r="AV369" s="2">
        <v>1</v>
      </c>
      <c r="AW369" s="2">
        <v>1</v>
      </c>
      <c r="AX369" s="2"/>
      <c r="AY369" s="2"/>
      <c r="AZ369" s="2">
        <v>1</v>
      </c>
      <c r="BA369" s="2">
        <v>1</v>
      </c>
      <c r="BB369" s="2">
        <v>1</v>
      </c>
      <c r="BC369" s="2">
        <v>1</v>
      </c>
      <c r="BD369" s="2" t="s">
        <v>6</v>
      </c>
      <c r="BE369" s="2" t="s">
        <v>6</v>
      </c>
      <c r="BF369" s="2" t="s">
        <v>6</v>
      </c>
      <c r="BG369" s="2" t="s">
        <v>6</v>
      </c>
      <c r="BH369" s="2">
        <v>3</v>
      </c>
      <c r="BI369" s="2">
        <v>1</v>
      </c>
      <c r="BJ369" s="2" t="s">
        <v>237</v>
      </c>
      <c r="BK369" s="2"/>
      <c r="BL369" s="2"/>
      <c r="BM369" s="2">
        <v>15001</v>
      </c>
      <c r="BN369" s="2">
        <v>0</v>
      </c>
      <c r="BO369" s="2" t="s">
        <v>6</v>
      </c>
      <c r="BP369" s="2">
        <v>0</v>
      </c>
      <c r="BQ369" s="2">
        <v>2</v>
      </c>
      <c r="BR369" s="2">
        <v>0</v>
      </c>
      <c r="BS369" s="2">
        <v>1</v>
      </c>
      <c r="BT369" s="2">
        <v>1</v>
      </c>
      <c r="BU369" s="2">
        <v>1</v>
      </c>
      <c r="BV369" s="2">
        <v>1</v>
      </c>
      <c r="BW369" s="2">
        <v>1</v>
      </c>
      <c r="BX369" s="2">
        <v>1</v>
      </c>
      <c r="BY369" s="2" t="s">
        <v>6</v>
      </c>
      <c r="BZ369" s="2">
        <v>105</v>
      </c>
      <c r="CA369" s="2">
        <v>55</v>
      </c>
      <c r="CB369" s="2"/>
      <c r="CC369" s="2"/>
      <c r="CD369" s="2"/>
      <c r="CE369" s="2"/>
      <c r="CF369" s="2">
        <v>0</v>
      </c>
      <c r="CG369" s="2">
        <v>0</v>
      </c>
      <c r="CH369" s="2"/>
      <c r="CI369" s="2"/>
      <c r="CJ369" s="2"/>
      <c r="CK369" s="2"/>
      <c r="CL369" s="2"/>
      <c r="CM369" s="2">
        <v>0</v>
      </c>
      <c r="CN369" s="2" t="s">
        <v>6</v>
      </c>
      <c r="CO369" s="2">
        <v>0</v>
      </c>
      <c r="CP369" s="2">
        <f t="shared" si="365"/>
        <v>63.59</v>
      </c>
      <c r="CQ369" s="2">
        <f t="shared" si="366"/>
        <v>42508.19</v>
      </c>
      <c r="CR369" s="2">
        <f t="shared" si="367"/>
        <v>0</v>
      </c>
      <c r="CS369" s="2">
        <f t="shared" si="368"/>
        <v>0</v>
      </c>
      <c r="CT369" s="2">
        <f t="shared" si="369"/>
        <v>0</v>
      </c>
      <c r="CU369" s="2">
        <f t="shared" si="370"/>
        <v>0</v>
      </c>
      <c r="CV369" s="2">
        <f t="shared" si="371"/>
        <v>0</v>
      </c>
      <c r="CW369" s="2">
        <f t="shared" si="372"/>
        <v>0</v>
      </c>
      <c r="CX369" s="2">
        <f t="shared" si="373"/>
        <v>0</v>
      </c>
      <c r="CY369" s="2">
        <f t="shared" si="374"/>
        <v>0</v>
      </c>
      <c r="CZ369" s="2">
        <f t="shared" si="375"/>
        <v>0</v>
      </c>
      <c r="DA369" s="2"/>
      <c r="DB369" s="2"/>
      <c r="DC369" s="2" t="s">
        <v>6</v>
      </c>
      <c r="DD369" s="2" t="s">
        <v>6</v>
      </c>
      <c r="DE369" s="2" t="s">
        <v>6</v>
      </c>
      <c r="DF369" s="2" t="s">
        <v>6</v>
      </c>
      <c r="DG369" s="2" t="s">
        <v>6</v>
      </c>
      <c r="DH369" s="2" t="s">
        <v>6</v>
      </c>
      <c r="DI369" s="2" t="s">
        <v>6</v>
      </c>
      <c r="DJ369" s="2" t="s">
        <v>6</v>
      </c>
      <c r="DK369" s="2" t="s">
        <v>6</v>
      </c>
      <c r="DL369" s="2" t="s">
        <v>6</v>
      </c>
      <c r="DM369" s="2" t="s">
        <v>6</v>
      </c>
      <c r="DN369" s="2">
        <v>0</v>
      </c>
      <c r="DO369" s="2">
        <v>0</v>
      </c>
      <c r="DP369" s="2">
        <v>1</v>
      </c>
      <c r="DQ369" s="2">
        <v>1</v>
      </c>
      <c r="DR369" s="2"/>
      <c r="DS369" s="2"/>
      <c r="DT369" s="2"/>
      <c r="DU369" s="2">
        <v>1009</v>
      </c>
      <c r="DV369" s="2" t="s">
        <v>30</v>
      </c>
      <c r="DW369" s="2" t="s">
        <v>30</v>
      </c>
      <c r="DX369" s="2">
        <v>1000</v>
      </c>
      <c r="DY369" s="2"/>
      <c r="DZ369" s="2"/>
      <c r="EA369" s="2"/>
      <c r="EB369" s="2"/>
      <c r="EC369" s="2"/>
      <c r="ED369" s="2"/>
      <c r="EE369" s="2">
        <v>27029049</v>
      </c>
      <c r="EF369" s="2">
        <v>2</v>
      </c>
      <c r="EG369" s="2" t="s">
        <v>16</v>
      </c>
      <c r="EH369" s="2">
        <v>0</v>
      </c>
      <c r="EI369" s="2" t="s">
        <v>6</v>
      </c>
      <c r="EJ369" s="2">
        <v>1</v>
      </c>
      <c r="EK369" s="2">
        <v>15001</v>
      </c>
      <c r="EL369" s="2" t="s">
        <v>157</v>
      </c>
      <c r="EM369" s="2" t="s">
        <v>158</v>
      </c>
      <c r="EN369" s="2"/>
      <c r="EO369" s="2" t="s">
        <v>6</v>
      </c>
      <c r="EP369" s="2"/>
      <c r="EQ369" s="2">
        <v>0</v>
      </c>
      <c r="ER369" s="2">
        <v>42508.19</v>
      </c>
      <c r="ES369" s="2">
        <v>42508.19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/>
      <c r="EZ369" s="2"/>
      <c r="FA369" s="2"/>
      <c r="FB369" s="2"/>
      <c r="FC369" s="2"/>
      <c r="FD369" s="2"/>
      <c r="FE369" s="2"/>
      <c r="FF369" s="2"/>
      <c r="FG369" s="2"/>
      <c r="FH369" s="2"/>
      <c r="FI369" s="2"/>
      <c r="FJ369" s="2"/>
      <c r="FK369" s="2"/>
      <c r="FL369" s="2"/>
      <c r="FM369" s="2"/>
      <c r="FN369" s="2"/>
      <c r="FO369" s="2"/>
      <c r="FP369" s="2"/>
      <c r="FQ369" s="2">
        <v>0</v>
      </c>
      <c r="FR369" s="2">
        <f t="shared" si="376"/>
        <v>0</v>
      </c>
      <c r="FS369" s="2">
        <v>0</v>
      </c>
      <c r="FT369" s="2" t="s">
        <v>49</v>
      </c>
      <c r="FU369" s="2" t="s">
        <v>50</v>
      </c>
      <c r="FV369" s="2"/>
      <c r="FW369" s="2"/>
      <c r="FX369" s="2">
        <v>94.5</v>
      </c>
      <c r="FY369" s="2">
        <v>46.75</v>
      </c>
      <c r="FZ369" s="2"/>
      <c r="GA369" s="2" t="s">
        <v>6</v>
      </c>
      <c r="GB369" s="2"/>
      <c r="GC369" s="2"/>
      <c r="GD369" s="2">
        <v>0</v>
      </c>
      <c r="GE369" s="2"/>
      <c r="GF369" s="2">
        <v>-777870615</v>
      </c>
      <c r="GG369" s="2">
        <v>2</v>
      </c>
      <c r="GH369" s="2">
        <v>1</v>
      </c>
      <c r="GI369" s="2">
        <v>-2</v>
      </c>
      <c r="GJ369" s="2">
        <v>0</v>
      </c>
      <c r="GK369" s="2">
        <f>ROUND(R369*(R12)/100,2)</f>
        <v>0</v>
      </c>
      <c r="GL369" s="2">
        <f t="shared" si="377"/>
        <v>0</v>
      </c>
      <c r="GM369" s="2">
        <f t="shared" si="378"/>
        <v>63.59</v>
      </c>
      <c r="GN369" s="2">
        <f t="shared" si="379"/>
        <v>63.59</v>
      </c>
      <c r="GO369" s="2">
        <f t="shared" si="380"/>
        <v>0</v>
      </c>
      <c r="GP369" s="2">
        <f t="shared" si="381"/>
        <v>0</v>
      </c>
      <c r="GQ369" s="2"/>
      <c r="GR369" s="2">
        <v>0</v>
      </c>
      <c r="GS369" s="2">
        <v>3</v>
      </c>
      <c r="GT369" s="2">
        <v>0</v>
      </c>
      <c r="GU369" s="2" t="s">
        <v>6</v>
      </c>
      <c r="GV369" s="2">
        <f t="shared" si="382"/>
        <v>0</v>
      </c>
      <c r="GW369" s="2">
        <v>1</v>
      </c>
      <c r="GX369" s="2">
        <f t="shared" si="383"/>
        <v>0</v>
      </c>
      <c r="GY369" s="2"/>
      <c r="GZ369" s="2"/>
      <c r="HA369" s="2">
        <v>0</v>
      </c>
      <c r="HB369" s="2">
        <v>0</v>
      </c>
      <c r="HC369" s="2"/>
      <c r="HD369" s="2"/>
      <c r="HE369" s="2"/>
      <c r="HF369" s="2"/>
      <c r="HG369" s="2"/>
      <c r="HH369" s="2"/>
      <c r="HI369" s="2"/>
      <c r="HJ369" s="2"/>
      <c r="HK369" s="2"/>
      <c r="HL369" s="2"/>
      <c r="HM369" s="2"/>
      <c r="HN369" s="2"/>
      <c r="HO369" s="2"/>
      <c r="HP369" s="2"/>
      <c r="HQ369" s="2"/>
      <c r="HR369" s="2"/>
      <c r="HS369" s="2"/>
      <c r="HT369" s="2"/>
      <c r="HU369" s="2"/>
      <c r="HV369" s="2"/>
      <c r="HW369" s="2"/>
      <c r="HX369" s="2"/>
      <c r="HY369" s="2"/>
      <c r="HZ369" s="2"/>
      <c r="IA369" s="2"/>
      <c r="IB369" s="2"/>
      <c r="IC369" s="2"/>
      <c r="ID369" s="2"/>
      <c r="IE369" s="2"/>
      <c r="IF369" s="2"/>
      <c r="IG369" s="2"/>
      <c r="IH369" s="2"/>
      <c r="II369" s="2"/>
      <c r="IJ369" s="2"/>
      <c r="IK369" s="2">
        <v>0</v>
      </c>
      <c r="IL369" s="2"/>
      <c r="IM369" s="2"/>
      <c r="IN369" s="2"/>
      <c r="IO369" s="2"/>
      <c r="IP369" s="2"/>
      <c r="IQ369" s="2"/>
      <c r="IR369" s="2"/>
      <c r="IS369" s="2"/>
      <c r="IT369" s="2"/>
      <c r="IU369" s="2"/>
    </row>
    <row r="370" spans="1:255" x14ac:dyDescent="0.2">
      <c r="A370">
        <v>18</v>
      </c>
      <c r="B370">
        <v>1</v>
      </c>
      <c r="C370">
        <v>753</v>
      </c>
      <c r="E370" t="s">
        <v>408</v>
      </c>
      <c r="F370" t="s">
        <v>235</v>
      </c>
      <c r="G370" t="s">
        <v>236</v>
      </c>
      <c r="H370" t="s">
        <v>30</v>
      </c>
      <c r="I370">
        <f>I368*J370</f>
        <v>1.4959999999999999E-3</v>
      </c>
      <c r="J370">
        <v>1.3599999999999999E-2</v>
      </c>
      <c r="O370">
        <f t="shared" si="351"/>
        <v>63.59</v>
      </c>
      <c r="P370">
        <f t="shared" si="352"/>
        <v>63.59</v>
      </c>
      <c r="Q370">
        <f t="shared" si="353"/>
        <v>0</v>
      </c>
      <c r="R370">
        <f t="shared" si="354"/>
        <v>0</v>
      </c>
      <c r="S370">
        <f t="shared" si="355"/>
        <v>0</v>
      </c>
      <c r="T370">
        <f t="shared" si="356"/>
        <v>0</v>
      </c>
      <c r="U370">
        <f t="shared" si="357"/>
        <v>0</v>
      </c>
      <c r="V370">
        <f t="shared" si="358"/>
        <v>0</v>
      </c>
      <c r="W370">
        <f t="shared" si="359"/>
        <v>0</v>
      </c>
      <c r="X370">
        <f t="shared" si="360"/>
        <v>0</v>
      </c>
      <c r="Y370">
        <f t="shared" si="361"/>
        <v>0</v>
      </c>
      <c r="AA370">
        <v>27703388</v>
      </c>
      <c r="AB370">
        <f t="shared" si="362"/>
        <v>42508.19</v>
      </c>
      <c r="AC370">
        <f t="shared" si="344"/>
        <v>42508.19</v>
      </c>
      <c r="AD370">
        <f>ROUND((((ET370)-(EU370))+AE370),6)</f>
        <v>0</v>
      </c>
      <c r="AE370">
        <f>ROUND((EU370),6)</f>
        <v>0</v>
      </c>
      <c r="AF370">
        <f>ROUND((EV370),6)</f>
        <v>0</v>
      </c>
      <c r="AG370">
        <f t="shared" si="363"/>
        <v>0</v>
      </c>
      <c r="AH370">
        <f>(EW370)</f>
        <v>0</v>
      </c>
      <c r="AI370">
        <f>(EX370)</f>
        <v>0</v>
      </c>
      <c r="AJ370">
        <f t="shared" si="364"/>
        <v>0</v>
      </c>
      <c r="AK370">
        <v>42508.19</v>
      </c>
      <c r="AL370">
        <v>42508.19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95</v>
      </c>
      <c r="AU370">
        <v>47</v>
      </c>
      <c r="AV370">
        <v>1</v>
      </c>
      <c r="AW370">
        <v>1</v>
      </c>
      <c r="AZ370">
        <v>1</v>
      </c>
      <c r="BA370">
        <v>1</v>
      </c>
      <c r="BB370">
        <v>1</v>
      </c>
      <c r="BC370">
        <v>1</v>
      </c>
      <c r="BD370" t="s">
        <v>6</v>
      </c>
      <c r="BE370" t="s">
        <v>6</v>
      </c>
      <c r="BF370" t="s">
        <v>6</v>
      </c>
      <c r="BG370" t="s">
        <v>6</v>
      </c>
      <c r="BH370">
        <v>3</v>
      </c>
      <c r="BI370">
        <v>1</v>
      </c>
      <c r="BJ370" t="s">
        <v>237</v>
      </c>
      <c r="BM370">
        <v>15001</v>
      </c>
      <c r="BN370">
        <v>0</v>
      </c>
      <c r="BO370" t="s">
        <v>6</v>
      </c>
      <c r="BP370">
        <v>0</v>
      </c>
      <c r="BQ370">
        <v>2</v>
      </c>
      <c r="BR370">
        <v>0</v>
      </c>
      <c r="BS370">
        <v>1</v>
      </c>
      <c r="BT370">
        <v>1</v>
      </c>
      <c r="BU370">
        <v>1</v>
      </c>
      <c r="BV370">
        <v>1</v>
      </c>
      <c r="BW370">
        <v>1</v>
      </c>
      <c r="BX370">
        <v>1</v>
      </c>
      <c r="BY370" t="s">
        <v>6</v>
      </c>
      <c r="BZ370">
        <v>105</v>
      </c>
      <c r="CA370">
        <v>55</v>
      </c>
      <c r="CF370">
        <v>0</v>
      </c>
      <c r="CG370">
        <v>0</v>
      </c>
      <c r="CM370">
        <v>0</v>
      </c>
      <c r="CN370" t="s">
        <v>6</v>
      </c>
      <c r="CO370">
        <v>0</v>
      </c>
      <c r="CP370">
        <f t="shared" si="365"/>
        <v>63.59</v>
      </c>
      <c r="CQ370">
        <f t="shared" si="366"/>
        <v>42508.19</v>
      </c>
      <c r="CR370">
        <f t="shared" si="367"/>
        <v>0</v>
      </c>
      <c r="CS370">
        <f t="shared" si="368"/>
        <v>0</v>
      </c>
      <c r="CT370">
        <f t="shared" si="369"/>
        <v>0</v>
      </c>
      <c r="CU370">
        <f t="shared" si="370"/>
        <v>0</v>
      </c>
      <c r="CV370">
        <f t="shared" si="371"/>
        <v>0</v>
      </c>
      <c r="CW370">
        <f t="shared" si="372"/>
        <v>0</v>
      </c>
      <c r="CX370">
        <f t="shared" si="373"/>
        <v>0</v>
      </c>
      <c r="CY370">
        <f t="shared" si="374"/>
        <v>0</v>
      </c>
      <c r="CZ370">
        <f t="shared" si="375"/>
        <v>0</v>
      </c>
      <c r="DC370" t="s">
        <v>6</v>
      </c>
      <c r="DD370" t="s">
        <v>6</v>
      </c>
      <c r="DE370" t="s">
        <v>6</v>
      </c>
      <c r="DF370" t="s">
        <v>6</v>
      </c>
      <c r="DG370" t="s">
        <v>6</v>
      </c>
      <c r="DH370" t="s">
        <v>6</v>
      </c>
      <c r="DI370" t="s">
        <v>6</v>
      </c>
      <c r="DJ370" t="s">
        <v>6</v>
      </c>
      <c r="DK370" t="s">
        <v>6</v>
      </c>
      <c r="DL370" t="s">
        <v>6</v>
      </c>
      <c r="DM370" t="s">
        <v>6</v>
      </c>
      <c r="DN370">
        <v>0</v>
      </c>
      <c r="DO370">
        <v>0</v>
      </c>
      <c r="DP370">
        <v>1</v>
      </c>
      <c r="DQ370">
        <v>1</v>
      </c>
      <c r="DU370">
        <v>1009</v>
      </c>
      <c r="DV370" t="s">
        <v>30</v>
      </c>
      <c r="DW370" t="s">
        <v>30</v>
      </c>
      <c r="DX370">
        <v>1000</v>
      </c>
      <c r="EE370">
        <v>27029049</v>
      </c>
      <c r="EF370">
        <v>2</v>
      </c>
      <c r="EG370" t="s">
        <v>16</v>
      </c>
      <c r="EH370">
        <v>0</v>
      </c>
      <c r="EI370" t="s">
        <v>6</v>
      </c>
      <c r="EJ370">
        <v>1</v>
      </c>
      <c r="EK370">
        <v>15001</v>
      </c>
      <c r="EL370" t="s">
        <v>157</v>
      </c>
      <c r="EM370" t="s">
        <v>158</v>
      </c>
      <c r="EO370" t="s">
        <v>6</v>
      </c>
      <c r="EQ370">
        <v>0</v>
      </c>
      <c r="ER370">
        <v>42508.19</v>
      </c>
      <c r="ES370">
        <v>42508.19</v>
      </c>
      <c r="ET370">
        <v>0</v>
      </c>
      <c r="EU370">
        <v>0</v>
      </c>
      <c r="EV370">
        <v>0</v>
      </c>
      <c r="EW370">
        <v>0</v>
      </c>
      <c r="EX370">
        <v>0</v>
      </c>
      <c r="FQ370">
        <v>0</v>
      </c>
      <c r="FR370">
        <f t="shared" si="376"/>
        <v>0</v>
      </c>
      <c r="FS370">
        <v>0</v>
      </c>
      <c r="FT370" t="s">
        <v>49</v>
      </c>
      <c r="FU370" t="s">
        <v>50</v>
      </c>
      <c r="FX370">
        <v>94.5</v>
      </c>
      <c r="FY370">
        <v>46.75</v>
      </c>
      <c r="GA370" t="s">
        <v>6</v>
      </c>
      <c r="GD370">
        <v>0</v>
      </c>
      <c r="GF370">
        <v>-777870615</v>
      </c>
      <c r="GG370">
        <v>1</v>
      </c>
      <c r="GH370">
        <v>1</v>
      </c>
      <c r="GI370">
        <v>-2</v>
      </c>
      <c r="GJ370">
        <v>0</v>
      </c>
      <c r="GK370">
        <f>ROUND(R370*(S12)/100,2)</f>
        <v>0</v>
      </c>
      <c r="GL370">
        <f t="shared" si="377"/>
        <v>0</v>
      </c>
      <c r="GM370">
        <f t="shared" si="378"/>
        <v>63.59</v>
      </c>
      <c r="GN370">
        <f t="shared" si="379"/>
        <v>63.59</v>
      </c>
      <c r="GO370">
        <f t="shared" si="380"/>
        <v>0</v>
      </c>
      <c r="GP370">
        <f t="shared" si="381"/>
        <v>0</v>
      </c>
      <c r="GR370">
        <v>0</v>
      </c>
      <c r="GS370">
        <v>3</v>
      </c>
      <c r="GT370">
        <v>0</v>
      </c>
      <c r="GU370" t="s">
        <v>6</v>
      </c>
      <c r="GV370">
        <f t="shared" si="382"/>
        <v>0</v>
      </c>
      <c r="GW370">
        <v>1</v>
      </c>
      <c r="GX370">
        <f t="shared" si="383"/>
        <v>0</v>
      </c>
      <c r="HA370">
        <v>0</v>
      </c>
      <c r="HB370">
        <v>0</v>
      </c>
      <c r="IK370">
        <v>0</v>
      </c>
    </row>
    <row r="371" spans="1:255" x14ac:dyDescent="0.2">
      <c r="A371" s="2">
        <v>17</v>
      </c>
      <c r="B371" s="2">
        <v>1</v>
      </c>
      <c r="C371" s="2">
        <f>ROW(SmtRes!A760)</f>
        <v>760</v>
      </c>
      <c r="D371" s="2">
        <f>ROW(EtalonRes!A776)</f>
        <v>776</v>
      </c>
      <c r="E371" s="2" t="s">
        <v>409</v>
      </c>
      <c r="F371" s="2" t="s">
        <v>246</v>
      </c>
      <c r="G371" s="2" t="s">
        <v>247</v>
      </c>
      <c r="H371" s="2" t="s">
        <v>20</v>
      </c>
      <c r="I371" s="2">
        <f>ROUND(10/100,9)</f>
        <v>0.1</v>
      </c>
      <c r="J371" s="2">
        <v>0</v>
      </c>
      <c r="K371" s="2"/>
      <c r="L371" s="2"/>
      <c r="M371" s="2"/>
      <c r="N371" s="2"/>
      <c r="O371" s="2">
        <f t="shared" si="351"/>
        <v>90.34</v>
      </c>
      <c r="P371" s="2">
        <f t="shared" si="352"/>
        <v>15.27</v>
      </c>
      <c r="Q371" s="2">
        <f t="shared" si="353"/>
        <v>0.08</v>
      </c>
      <c r="R371" s="2">
        <f t="shared" si="354"/>
        <v>0.01</v>
      </c>
      <c r="S371" s="2">
        <f t="shared" si="355"/>
        <v>74.989999999999995</v>
      </c>
      <c r="T371" s="2">
        <f t="shared" si="356"/>
        <v>0</v>
      </c>
      <c r="U371" s="2">
        <f t="shared" si="357"/>
        <v>9.2689999999999984</v>
      </c>
      <c r="V371" s="2">
        <f t="shared" si="358"/>
        <v>1.15E-3</v>
      </c>
      <c r="W371" s="2">
        <f t="shared" si="359"/>
        <v>0</v>
      </c>
      <c r="X371" s="2">
        <f t="shared" si="360"/>
        <v>60</v>
      </c>
      <c r="Y371" s="2">
        <f t="shared" si="361"/>
        <v>37.5</v>
      </c>
      <c r="Z371" s="2"/>
      <c r="AA371" s="2">
        <v>27703374</v>
      </c>
      <c r="AB371" s="2">
        <f t="shared" si="362"/>
        <v>903.34649999999999</v>
      </c>
      <c r="AC371" s="2">
        <f t="shared" si="344"/>
        <v>152.72999999999999</v>
      </c>
      <c r="AD371" s="2">
        <f>ROUND(((((ET371*1.15))-((EU371*1.15)))+AE371),6)</f>
        <v>0.75900000000000001</v>
      </c>
      <c r="AE371" s="2">
        <f>ROUND(((EU371*1.15)),6)</f>
        <v>0.13800000000000001</v>
      </c>
      <c r="AF371" s="2">
        <f>ROUND(((EV371*1.15)),6)</f>
        <v>749.85749999999996</v>
      </c>
      <c r="AG371" s="2">
        <f t="shared" si="363"/>
        <v>0</v>
      </c>
      <c r="AH371" s="2">
        <f>((EW371*1.15))</f>
        <v>92.689999999999984</v>
      </c>
      <c r="AI371" s="2">
        <f>((EX371*1.15))</f>
        <v>1.15E-2</v>
      </c>
      <c r="AJ371" s="2">
        <f t="shared" si="364"/>
        <v>0</v>
      </c>
      <c r="AK371" s="2">
        <v>805.44</v>
      </c>
      <c r="AL371" s="2">
        <v>152.72999999999999</v>
      </c>
      <c r="AM371" s="2">
        <v>0.66</v>
      </c>
      <c r="AN371" s="2">
        <v>0.12</v>
      </c>
      <c r="AO371" s="2">
        <v>652.04999999999995</v>
      </c>
      <c r="AP371" s="2">
        <v>0</v>
      </c>
      <c r="AQ371" s="2">
        <v>80.599999999999994</v>
      </c>
      <c r="AR371" s="2">
        <v>0.01</v>
      </c>
      <c r="AS371" s="2">
        <v>0</v>
      </c>
      <c r="AT371" s="2">
        <v>80</v>
      </c>
      <c r="AU371" s="2">
        <v>50</v>
      </c>
      <c r="AV371" s="2">
        <v>1</v>
      </c>
      <c r="AW371" s="2">
        <v>1</v>
      </c>
      <c r="AX371" s="2"/>
      <c r="AY371" s="2"/>
      <c r="AZ371" s="2">
        <v>1</v>
      </c>
      <c r="BA371" s="2">
        <v>1</v>
      </c>
      <c r="BB371" s="2">
        <v>1</v>
      </c>
      <c r="BC371" s="2">
        <v>1</v>
      </c>
      <c r="BD371" s="2" t="s">
        <v>6</v>
      </c>
      <c r="BE371" s="2" t="s">
        <v>6</v>
      </c>
      <c r="BF371" s="2" t="s">
        <v>6</v>
      </c>
      <c r="BG371" s="2" t="s">
        <v>6</v>
      </c>
      <c r="BH371" s="2">
        <v>0</v>
      </c>
      <c r="BI371" s="2">
        <v>1</v>
      </c>
      <c r="BJ371" s="2" t="s">
        <v>248</v>
      </c>
      <c r="BK371" s="2"/>
      <c r="BL371" s="2"/>
      <c r="BM371" s="2">
        <v>62001</v>
      </c>
      <c r="BN371" s="2">
        <v>0</v>
      </c>
      <c r="BO371" s="2" t="s">
        <v>6</v>
      </c>
      <c r="BP371" s="2">
        <v>0</v>
      </c>
      <c r="BQ371" s="2">
        <v>6</v>
      </c>
      <c r="BR371" s="2">
        <v>0</v>
      </c>
      <c r="BS371" s="2">
        <v>1</v>
      </c>
      <c r="BT371" s="2">
        <v>1</v>
      </c>
      <c r="BU371" s="2">
        <v>1</v>
      </c>
      <c r="BV371" s="2">
        <v>1</v>
      </c>
      <c r="BW371" s="2">
        <v>1</v>
      </c>
      <c r="BX371" s="2">
        <v>1</v>
      </c>
      <c r="BY371" s="2" t="s">
        <v>6</v>
      </c>
      <c r="BZ371" s="2">
        <v>80</v>
      </c>
      <c r="CA371" s="2">
        <v>50</v>
      </c>
      <c r="CB371" s="2"/>
      <c r="CC371" s="2"/>
      <c r="CD371" s="2"/>
      <c r="CE371" s="2"/>
      <c r="CF371" s="2">
        <v>0</v>
      </c>
      <c r="CG371" s="2">
        <v>0</v>
      </c>
      <c r="CH371" s="2"/>
      <c r="CI371" s="2"/>
      <c r="CJ371" s="2"/>
      <c r="CK371" s="2"/>
      <c r="CL371" s="2"/>
      <c r="CM371" s="2">
        <v>0</v>
      </c>
      <c r="CN371" s="2" t="s">
        <v>703</v>
      </c>
      <c r="CO371" s="2">
        <v>0</v>
      </c>
      <c r="CP371" s="2">
        <f t="shared" si="365"/>
        <v>90.339999999999989</v>
      </c>
      <c r="CQ371" s="2">
        <f t="shared" si="366"/>
        <v>152.72999999999999</v>
      </c>
      <c r="CR371" s="2">
        <f t="shared" si="367"/>
        <v>0.75900000000000001</v>
      </c>
      <c r="CS371" s="2">
        <f t="shared" si="368"/>
        <v>0.13800000000000001</v>
      </c>
      <c r="CT371" s="2">
        <f t="shared" si="369"/>
        <v>749.85749999999996</v>
      </c>
      <c r="CU371" s="2">
        <f t="shared" si="370"/>
        <v>0</v>
      </c>
      <c r="CV371" s="2">
        <f t="shared" si="371"/>
        <v>92.689999999999984</v>
      </c>
      <c r="CW371" s="2">
        <f t="shared" si="372"/>
        <v>1.15E-2</v>
      </c>
      <c r="CX371" s="2">
        <f t="shared" si="373"/>
        <v>0</v>
      </c>
      <c r="CY371" s="2">
        <f t="shared" si="374"/>
        <v>60</v>
      </c>
      <c r="CZ371" s="2">
        <f t="shared" si="375"/>
        <v>37.5</v>
      </c>
      <c r="DA371" s="2"/>
      <c r="DB371" s="2"/>
      <c r="DC371" s="2" t="s">
        <v>6</v>
      </c>
      <c r="DD371" s="2" t="s">
        <v>6</v>
      </c>
      <c r="DE371" s="2" t="s">
        <v>22</v>
      </c>
      <c r="DF371" s="2" t="s">
        <v>22</v>
      </c>
      <c r="DG371" s="2" t="s">
        <v>22</v>
      </c>
      <c r="DH371" s="2" t="s">
        <v>6</v>
      </c>
      <c r="DI371" s="2" t="s">
        <v>22</v>
      </c>
      <c r="DJ371" s="2" t="s">
        <v>22</v>
      </c>
      <c r="DK371" s="2" t="s">
        <v>6</v>
      </c>
      <c r="DL371" s="2" t="s">
        <v>6</v>
      </c>
      <c r="DM371" s="2" t="s">
        <v>6</v>
      </c>
      <c r="DN371" s="2">
        <v>0</v>
      </c>
      <c r="DO371" s="2">
        <v>0</v>
      </c>
      <c r="DP371" s="2">
        <v>1</v>
      </c>
      <c r="DQ371" s="2">
        <v>1</v>
      </c>
      <c r="DR371" s="2"/>
      <c r="DS371" s="2"/>
      <c r="DT371" s="2"/>
      <c r="DU371" s="2">
        <v>1005</v>
      </c>
      <c r="DV371" s="2" t="s">
        <v>20</v>
      </c>
      <c r="DW371" s="2" t="s">
        <v>20</v>
      </c>
      <c r="DX371" s="2">
        <v>100</v>
      </c>
      <c r="DY371" s="2"/>
      <c r="DZ371" s="2"/>
      <c r="EA371" s="2"/>
      <c r="EB371" s="2"/>
      <c r="EC371" s="2"/>
      <c r="ED371" s="2"/>
      <c r="EE371" s="2">
        <v>27029107</v>
      </c>
      <c r="EF371" s="2">
        <v>6</v>
      </c>
      <c r="EG371" s="2" t="s">
        <v>23</v>
      </c>
      <c r="EH371" s="2">
        <v>0</v>
      </c>
      <c r="EI371" s="2" t="s">
        <v>6</v>
      </c>
      <c r="EJ371" s="2">
        <v>1</v>
      </c>
      <c r="EK371" s="2">
        <v>62001</v>
      </c>
      <c r="EL371" s="2" t="s">
        <v>242</v>
      </c>
      <c r="EM371" s="2" t="s">
        <v>243</v>
      </c>
      <c r="EN371" s="2"/>
      <c r="EO371" s="2" t="s">
        <v>26</v>
      </c>
      <c r="EP371" s="2"/>
      <c r="EQ371" s="2">
        <v>0</v>
      </c>
      <c r="ER371" s="2">
        <v>805.44</v>
      </c>
      <c r="ES371" s="2">
        <v>152.72999999999999</v>
      </c>
      <c r="ET371" s="2">
        <v>0.66</v>
      </c>
      <c r="EU371" s="2">
        <v>0.12</v>
      </c>
      <c r="EV371" s="2">
        <v>652.04999999999995</v>
      </c>
      <c r="EW371" s="2">
        <v>80.599999999999994</v>
      </c>
      <c r="EX371" s="2">
        <v>0.01</v>
      </c>
      <c r="EY371" s="2">
        <v>0</v>
      </c>
      <c r="EZ371" s="2"/>
      <c r="FA371" s="2"/>
      <c r="FB371" s="2"/>
      <c r="FC371" s="2"/>
      <c r="FD371" s="2"/>
      <c r="FE371" s="2"/>
      <c r="FF371" s="2"/>
      <c r="FG371" s="2"/>
      <c r="FH371" s="2"/>
      <c r="FI371" s="2"/>
      <c r="FJ371" s="2"/>
      <c r="FK371" s="2"/>
      <c r="FL371" s="2"/>
      <c r="FM371" s="2"/>
      <c r="FN371" s="2"/>
      <c r="FO371" s="2"/>
      <c r="FP371" s="2"/>
      <c r="FQ371" s="2">
        <v>0</v>
      </c>
      <c r="FR371" s="2">
        <f t="shared" si="376"/>
        <v>0</v>
      </c>
      <c r="FS371" s="2">
        <v>0</v>
      </c>
      <c r="FT371" s="2"/>
      <c r="FU371" s="2"/>
      <c r="FV371" s="2"/>
      <c r="FW371" s="2"/>
      <c r="FX371" s="2">
        <v>80</v>
      </c>
      <c r="FY371" s="2">
        <v>50</v>
      </c>
      <c r="FZ371" s="2"/>
      <c r="GA371" s="2" t="s">
        <v>6</v>
      </c>
      <c r="GB371" s="2"/>
      <c r="GC371" s="2"/>
      <c r="GD371" s="2">
        <v>0</v>
      </c>
      <c r="GE371" s="2"/>
      <c r="GF371" s="2">
        <v>-2121367713</v>
      </c>
      <c r="GG371" s="2">
        <v>2</v>
      </c>
      <c r="GH371" s="2">
        <v>1</v>
      </c>
      <c r="GI371" s="2">
        <v>-2</v>
      </c>
      <c r="GJ371" s="2">
        <v>0</v>
      </c>
      <c r="GK371" s="2">
        <f>ROUND(R371*(R12)/100,2)</f>
        <v>0</v>
      </c>
      <c r="GL371" s="2">
        <f t="shared" si="377"/>
        <v>0</v>
      </c>
      <c r="GM371" s="2">
        <f t="shared" si="378"/>
        <v>187.84</v>
      </c>
      <c r="GN371" s="2">
        <f t="shared" si="379"/>
        <v>187.84</v>
      </c>
      <c r="GO371" s="2">
        <f t="shared" si="380"/>
        <v>0</v>
      </c>
      <c r="GP371" s="2">
        <f t="shared" si="381"/>
        <v>0</v>
      </c>
      <c r="GQ371" s="2"/>
      <c r="GR371" s="2">
        <v>0</v>
      </c>
      <c r="GS371" s="2">
        <v>3</v>
      </c>
      <c r="GT371" s="2">
        <v>0</v>
      </c>
      <c r="GU371" s="2" t="s">
        <v>6</v>
      </c>
      <c r="GV371" s="2">
        <f t="shared" si="382"/>
        <v>0</v>
      </c>
      <c r="GW371" s="2">
        <v>1</v>
      </c>
      <c r="GX371" s="2">
        <f t="shared" si="383"/>
        <v>0</v>
      </c>
      <c r="GY371" s="2"/>
      <c r="GZ371" s="2"/>
      <c r="HA371" s="2">
        <v>0</v>
      </c>
      <c r="HB371" s="2">
        <v>0</v>
      </c>
      <c r="HC371" s="2"/>
      <c r="HD371" s="2"/>
      <c r="HE371" s="2"/>
      <c r="HF371" s="2"/>
      <c r="HG371" s="2"/>
      <c r="HH371" s="2"/>
      <c r="HI371" s="2"/>
      <c r="HJ371" s="2"/>
      <c r="HK371" s="2"/>
      <c r="HL371" s="2"/>
      <c r="HM371" s="2"/>
      <c r="HN371" s="2"/>
      <c r="HO371" s="2"/>
      <c r="HP371" s="2"/>
      <c r="HQ371" s="2"/>
      <c r="HR371" s="2"/>
      <c r="HS371" s="2"/>
      <c r="HT371" s="2"/>
      <c r="HU371" s="2"/>
      <c r="HV371" s="2"/>
      <c r="HW371" s="2"/>
      <c r="HX371" s="2"/>
      <c r="HY371" s="2"/>
      <c r="HZ371" s="2"/>
      <c r="IA371" s="2"/>
      <c r="IB371" s="2"/>
      <c r="IC371" s="2"/>
      <c r="ID371" s="2"/>
      <c r="IE371" s="2"/>
      <c r="IF371" s="2"/>
      <c r="IG371" s="2"/>
      <c r="IH371" s="2"/>
      <c r="II371" s="2"/>
      <c r="IJ371" s="2"/>
      <c r="IK371" s="2">
        <v>0</v>
      </c>
      <c r="IL371" s="2"/>
      <c r="IM371" s="2"/>
      <c r="IN371" s="2"/>
      <c r="IO371" s="2"/>
      <c r="IP371" s="2"/>
      <c r="IQ371" s="2"/>
      <c r="IR371" s="2"/>
      <c r="IS371" s="2"/>
      <c r="IT371" s="2"/>
      <c r="IU371" s="2"/>
    </row>
    <row r="372" spans="1:255" x14ac:dyDescent="0.2">
      <c r="A372">
        <v>17</v>
      </c>
      <c r="B372">
        <v>1</v>
      </c>
      <c r="C372">
        <f>ROW(SmtRes!A766)</f>
        <v>766</v>
      </c>
      <c r="D372">
        <f>ROW(EtalonRes!A782)</f>
        <v>782</v>
      </c>
      <c r="E372" t="s">
        <v>409</v>
      </c>
      <c r="F372" t="s">
        <v>246</v>
      </c>
      <c r="G372" t="s">
        <v>247</v>
      </c>
      <c r="H372" t="s">
        <v>20</v>
      </c>
      <c r="I372">
        <f>ROUND(10/100,9)</f>
        <v>0.1</v>
      </c>
      <c r="J372">
        <v>0</v>
      </c>
      <c r="O372">
        <f t="shared" si="351"/>
        <v>90.34</v>
      </c>
      <c r="P372">
        <f t="shared" si="352"/>
        <v>15.27</v>
      </c>
      <c r="Q372">
        <f t="shared" si="353"/>
        <v>0.08</v>
      </c>
      <c r="R372">
        <f t="shared" si="354"/>
        <v>0.01</v>
      </c>
      <c r="S372">
        <f t="shared" si="355"/>
        <v>74.989999999999995</v>
      </c>
      <c r="T372">
        <f t="shared" si="356"/>
        <v>0</v>
      </c>
      <c r="U372">
        <f t="shared" si="357"/>
        <v>9.2689999999999984</v>
      </c>
      <c r="V372">
        <f t="shared" si="358"/>
        <v>1.15E-3</v>
      </c>
      <c r="W372">
        <f t="shared" si="359"/>
        <v>0</v>
      </c>
      <c r="X372">
        <f t="shared" si="360"/>
        <v>60</v>
      </c>
      <c r="Y372">
        <f t="shared" si="361"/>
        <v>37.5</v>
      </c>
      <c r="AA372">
        <v>27703388</v>
      </c>
      <c r="AB372">
        <f t="shared" si="362"/>
        <v>903.34649999999999</v>
      </c>
      <c r="AC372">
        <f t="shared" si="344"/>
        <v>152.72999999999999</v>
      </c>
      <c r="AD372">
        <f>ROUND(((((ET372*1.15))-((EU372*1.15)))+AE372),6)</f>
        <v>0.75900000000000001</v>
      </c>
      <c r="AE372">
        <f>ROUND(((EU372*1.15)),6)</f>
        <v>0.13800000000000001</v>
      </c>
      <c r="AF372">
        <f>ROUND(((EV372*1.15)),6)</f>
        <v>749.85749999999996</v>
      </c>
      <c r="AG372">
        <f t="shared" si="363"/>
        <v>0</v>
      </c>
      <c r="AH372">
        <f>((EW372*1.15))</f>
        <v>92.689999999999984</v>
      </c>
      <c r="AI372">
        <f>((EX372*1.15))</f>
        <v>1.15E-2</v>
      </c>
      <c r="AJ372">
        <f t="shared" si="364"/>
        <v>0</v>
      </c>
      <c r="AK372">
        <v>805.44</v>
      </c>
      <c r="AL372">
        <v>152.72999999999999</v>
      </c>
      <c r="AM372">
        <v>0.66</v>
      </c>
      <c r="AN372">
        <v>0.12</v>
      </c>
      <c r="AO372">
        <v>652.04999999999995</v>
      </c>
      <c r="AP372">
        <v>0</v>
      </c>
      <c r="AQ372">
        <v>80.599999999999994</v>
      </c>
      <c r="AR372">
        <v>0.01</v>
      </c>
      <c r="AS372">
        <v>0</v>
      </c>
      <c r="AT372">
        <v>80</v>
      </c>
      <c r="AU372">
        <v>50</v>
      </c>
      <c r="AV372">
        <v>1</v>
      </c>
      <c r="AW372">
        <v>1</v>
      </c>
      <c r="AZ372">
        <v>1</v>
      </c>
      <c r="BA372">
        <v>1</v>
      </c>
      <c r="BB372">
        <v>1</v>
      </c>
      <c r="BC372">
        <v>1</v>
      </c>
      <c r="BD372" t="s">
        <v>6</v>
      </c>
      <c r="BE372" t="s">
        <v>6</v>
      </c>
      <c r="BF372" t="s">
        <v>6</v>
      </c>
      <c r="BG372" t="s">
        <v>6</v>
      </c>
      <c r="BH372">
        <v>0</v>
      </c>
      <c r="BI372">
        <v>1</v>
      </c>
      <c r="BJ372" t="s">
        <v>248</v>
      </c>
      <c r="BM372">
        <v>62001</v>
      </c>
      <c r="BN372">
        <v>0</v>
      </c>
      <c r="BO372" t="s">
        <v>6</v>
      </c>
      <c r="BP372">
        <v>0</v>
      </c>
      <c r="BQ372">
        <v>6</v>
      </c>
      <c r="BR372">
        <v>0</v>
      </c>
      <c r="BS372">
        <v>1</v>
      </c>
      <c r="BT372">
        <v>1</v>
      </c>
      <c r="BU372">
        <v>1</v>
      </c>
      <c r="BV372">
        <v>1</v>
      </c>
      <c r="BW372">
        <v>1</v>
      </c>
      <c r="BX372">
        <v>1</v>
      </c>
      <c r="BY372" t="s">
        <v>6</v>
      </c>
      <c r="BZ372">
        <v>80</v>
      </c>
      <c r="CA372">
        <v>50</v>
      </c>
      <c r="CF372">
        <v>0</v>
      </c>
      <c r="CG372">
        <v>0</v>
      </c>
      <c r="CM372">
        <v>0</v>
      </c>
      <c r="CN372" t="s">
        <v>703</v>
      </c>
      <c r="CO372">
        <v>0</v>
      </c>
      <c r="CP372">
        <f t="shared" si="365"/>
        <v>90.339999999999989</v>
      </c>
      <c r="CQ372">
        <f t="shared" si="366"/>
        <v>152.72999999999999</v>
      </c>
      <c r="CR372">
        <f t="shared" si="367"/>
        <v>0.75900000000000001</v>
      </c>
      <c r="CS372">
        <f t="shared" si="368"/>
        <v>0.13800000000000001</v>
      </c>
      <c r="CT372">
        <f t="shared" si="369"/>
        <v>749.85749999999996</v>
      </c>
      <c r="CU372">
        <f t="shared" si="370"/>
        <v>0</v>
      </c>
      <c r="CV372">
        <f t="shared" si="371"/>
        <v>92.689999999999984</v>
      </c>
      <c r="CW372">
        <f t="shared" si="372"/>
        <v>1.15E-2</v>
      </c>
      <c r="CX372">
        <f t="shared" si="373"/>
        <v>0</v>
      </c>
      <c r="CY372">
        <f t="shared" si="374"/>
        <v>60</v>
      </c>
      <c r="CZ372">
        <f t="shared" si="375"/>
        <v>37.5</v>
      </c>
      <c r="DC372" t="s">
        <v>6</v>
      </c>
      <c r="DD372" t="s">
        <v>6</v>
      </c>
      <c r="DE372" t="s">
        <v>22</v>
      </c>
      <c r="DF372" t="s">
        <v>22</v>
      </c>
      <c r="DG372" t="s">
        <v>22</v>
      </c>
      <c r="DH372" t="s">
        <v>6</v>
      </c>
      <c r="DI372" t="s">
        <v>22</v>
      </c>
      <c r="DJ372" t="s">
        <v>22</v>
      </c>
      <c r="DK372" t="s">
        <v>6</v>
      </c>
      <c r="DL372" t="s">
        <v>6</v>
      </c>
      <c r="DM372" t="s">
        <v>6</v>
      </c>
      <c r="DN372">
        <v>0</v>
      </c>
      <c r="DO372">
        <v>0</v>
      </c>
      <c r="DP372">
        <v>1</v>
      </c>
      <c r="DQ372">
        <v>1</v>
      </c>
      <c r="DU372">
        <v>1005</v>
      </c>
      <c r="DV372" t="s">
        <v>20</v>
      </c>
      <c r="DW372" t="s">
        <v>20</v>
      </c>
      <c r="DX372">
        <v>100</v>
      </c>
      <c r="EE372">
        <v>27029107</v>
      </c>
      <c r="EF372">
        <v>6</v>
      </c>
      <c r="EG372" t="s">
        <v>23</v>
      </c>
      <c r="EH372">
        <v>0</v>
      </c>
      <c r="EI372" t="s">
        <v>6</v>
      </c>
      <c r="EJ372">
        <v>1</v>
      </c>
      <c r="EK372">
        <v>62001</v>
      </c>
      <c r="EL372" t="s">
        <v>242</v>
      </c>
      <c r="EM372" t="s">
        <v>243</v>
      </c>
      <c r="EO372" t="s">
        <v>26</v>
      </c>
      <c r="EQ372">
        <v>0</v>
      </c>
      <c r="ER372">
        <v>805.44</v>
      </c>
      <c r="ES372">
        <v>152.72999999999999</v>
      </c>
      <c r="ET372">
        <v>0.66</v>
      </c>
      <c r="EU372">
        <v>0.12</v>
      </c>
      <c r="EV372">
        <v>652.04999999999995</v>
      </c>
      <c r="EW372">
        <v>80.599999999999994</v>
      </c>
      <c r="EX372">
        <v>0.01</v>
      </c>
      <c r="EY372">
        <v>0</v>
      </c>
      <c r="FQ372">
        <v>0</v>
      </c>
      <c r="FR372">
        <f t="shared" si="376"/>
        <v>0</v>
      </c>
      <c r="FS372">
        <v>0</v>
      </c>
      <c r="FX372">
        <v>80</v>
      </c>
      <c r="FY372">
        <v>50</v>
      </c>
      <c r="GA372" t="s">
        <v>6</v>
      </c>
      <c r="GD372">
        <v>0</v>
      </c>
      <c r="GF372">
        <v>-2121367713</v>
      </c>
      <c r="GG372">
        <v>1</v>
      </c>
      <c r="GH372">
        <v>1</v>
      </c>
      <c r="GI372">
        <v>-2</v>
      </c>
      <c r="GJ372">
        <v>0</v>
      </c>
      <c r="GK372">
        <f>ROUND(R372*(S12)/100,2)</f>
        <v>0</v>
      </c>
      <c r="GL372">
        <f t="shared" si="377"/>
        <v>0</v>
      </c>
      <c r="GM372">
        <f t="shared" si="378"/>
        <v>187.84</v>
      </c>
      <c r="GN372">
        <f t="shared" si="379"/>
        <v>187.84</v>
      </c>
      <c r="GO372">
        <f t="shared" si="380"/>
        <v>0</v>
      </c>
      <c r="GP372">
        <f t="shared" si="381"/>
        <v>0</v>
      </c>
      <c r="GR372">
        <v>0</v>
      </c>
      <c r="GS372">
        <v>3</v>
      </c>
      <c r="GT372">
        <v>0</v>
      </c>
      <c r="GU372" t="s">
        <v>6</v>
      </c>
      <c r="GV372">
        <f t="shared" si="382"/>
        <v>0</v>
      </c>
      <c r="GW372">
        <v>1</v>
      </c>
      <c r="GX372">
        <f t="shared" si="383"/>
        <v>0</v>
      </c>
      <c r="HA372">
        <v>0</v>
      </c>
      <c r="HB372">
        <v>0</v>
      </c>
      <c r="IK372">
        <v>0</v>
      </c>
    </row>
    <row r="373" spans="1:255" x14ac:dyDescent="0.2">
      <c r="A373" s="2">
        <v>18</v>
      </c>
      <c r="B373" s="2">
        <v>1</v>
      </c>
      <c r="C373" s="2">
        <v>759</v>
      </c>
      <c r="D373" s="2"/>
      <c r="E373" s="2" t="s">
        <v>410</v>
      </c>
      <c r="F373" s="2" t="s">
        <v>235</v>
      </c>
      <c r="G373" s="2" t="s">
        <v>236</v>
      </c>
      <c r="H373" s="2" t="s">
        <v>30</v>
      </c>
      <c r="I373" s="2">
        <f>I371*J373</f>
        <v>1.6100000000000001E-3</v>
      </c>
      <c r="J373" s="2">
        <v>1.61E-2</v>
      </c>
      <c r="K373" s="2"/>
      <c r="L373" s="2"/>
      <c r="M373" s="2"/>
      <c r="N373" s="2"/>
      <c r="O373" s="2">
        <f t="shared" si="351"/>
        <v>68.44</v>
      </c>
      <c r="P373" s="2">
        <f t="shared" si="352"/>
        <v>68.44</v>
      </c>
      <c r="Q373" s="2">
        <f t="shared" si="353"/>
        <v>0</v>
      </c>
      <c r="R373" s="2">
        <f t="shared" si="354"/>
        <v>0</v>
      </c>
      <c r="S373" s="2">
        <f t="shared" si="355"/>
        <v>0</v>
      </c>
      <c r="T373" s="2">
        <f t="shared" si="356"/>
        <v>0</v>
      </c>
      <c r="U373" s="2">
        <f t="shared" si="357"/>
        <v>0</v>
      </c>
      <c r="V373" s="2">
        <f t="shared" si="358"/>
        <v>0</v>
      </c>
      <c r="W373" s="2">
        <f t="shared" si="359"/>
        <v>0</v>
      </c>
      <c r="X373" s="2">
        <f t="shared" si="360"/>
        <v>0</v>
      </c>
      <c r="Y373" s="2">
        <f t="shared" si="361"/>
        <v>0</v>
      </c>
      <c r="Z373" s="2"/>
      <c r="AA373" s="2">
        <v>27703374</v>
      </c>
      <c r="AB373" s="2">
        <f t="shared" si="362"/>
        <v>42508.19</v>
      </c>
      <c r="AC373" s="2">
        <f t="shared" si="344"/>
        <v>42508.19</v>
      </c>
      <c r="AD373" s="2">
        <f>ROUND((((ET373)-(EU373))+AE373),6)</f>
        <v>0</v>
      </c>
      <c r="AE373" s="2">
        <f>ROUND((EU373),6)</f>
        <v>0</v>
      </c>
      <c r="AF373" s="2">
        <f>ROUND((EV373),6)</f>
        <v>0</v>
      </c>
      <c r="AG373" s="2">
        <f t="shared" si="363"/>
        <v>0</v>
      </c>
      <c r="AH373" s="2">
        <f>(EW373)</f>
        <v>0</v>
      </c>
      <c r="AI373" s="2">
        <f>(EX373)</f>
        <v>0</v>
      </c>
      <c r="AJ373" s="2">
        <f t="shared" si="364"/>
        <v>0</v>
      </c>
      <c r="AK373" s="2">
        <v>42508.19</v>
      </c>
      <c r="AL373" s="2">
        <v>42508.19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 s="2">
        <v>0</v>
      </c>
      <c r="AT373" s="2">
        <v>95</v>
      </c>
      <c r="AU373" s="2">
        <v>47</v>
      </c>
      <c r="AV373" s="2">
        <v>1</v>
      </c>
      <c r="AW373" s="2">
        <v>1</v>
      </c>
      <c r="AX373" s="2"/>
      <c r="AY373" s="2"/>
      <c r="AZ373" s="2">
        <v>1</v>
      </c>
      <c r="BA373" s="2">
        <v>1</v>
      </c>
      <c r="BB373" s="2">
        <v>1</v>
      </c>
      <c r="BC373" s="2">
        <v>1</v>
      </c>
      <c r="BD373" s="2" t="s">
        <v>6</v>
      </c>
      <c r="BE373" s="2" t="s">
        <v>6</v>
      </c>
      <c r="BF373" s="2" t="s">
        <v>6</v>
      </c>
      <c r="BG373" s="2" t="s">
        <v>6</v>
      </c>
      <c r="BH373" s="2">
        <v>3</v>
      </c>
      <c r="BI373" s="2">
        <v>1</v>
      </c>
      <c r="BJ373" s="2" t="s">
        <v>237</v>
      </c>
      <c r="BK373" s="2"/>
      <c r="BL373" s="2"/>
      <c r="BM373" s="2">
        <v>15001</v>
      </c>
      <c r="BN373" s="2">
        <v>0</v>
      </c>
      <c r="BO373" s="2" t="s">
        <v>6</v>
      </c>
      <c r="BP373" s="2">
        <v>0</v>
      </c>
      <c r="BQ373" s="2">
        <v>2</v>
      </c>
      <c r="BR373" s="2">
        <v>0</v>
      </c>
      <c r="BS373" s="2">
        <v>1</v>
      </c>
      <c r="BT373" s="2">
        <v>1</v>
      </c>
      <c r="BU373" s="2">
        <v>1</v>
      </c>
      <c r="BV373" s="2">
        <v>1</v>
      </c>
      <c r="BW373" s="2">
        <v>1</v>
      </c>
      <c r="BX373" s="2">
        <v>1</v>
      </c>
      <c r="BY373" s="2" t="s">
        <v>6</v>
      </c>
      <c r="BZ373" s="2">
        <v>105</v>
      </c>
      <c r="CA373" s="2">
        <v>55</v>
      </c>
      <c r="CB373" s="2"/>
      <c r="CC373" s="2"/>
      <c r="CD373" s="2"/>
      <c r="CE373" s="2"/>
      <c r="CF373" s="2">
        <v>0</v>
      </c>
      <c r="CG373" s="2">
        <v>0</v>
      </c>
      <c r="CH373" s="2"/>
      <c r="CI373" s="2"/>
      <c r="CJ373" s="2"/>
      <c r="CK373" s="2"/>
      <c r="CL373" s="2"/>
      <c r="CM373" s="2">
        <v>0</v>
      </c>
      <c r="CN373" s="2" t="s">
        <v>6</v>
      </c>
      <c r="CO373" s="2">
        <v>0</v>
      </c>
      <c r="CP373" s="2">
        <f t="shared" si="365"/>
        <v>68.44</v>
      </c>
      <c r="CQ373" s="2">
        <f t="shared" si="366"/>
        <v>42508.19</v>
      </c>
      <c r="CR373" s="2">
        <f t="shared" si="367"/>
        <v>0</v>
      </c>
      <c r="CS373" s="2">
        <f t="shared" si="368"/>
        <v>0</v>
      </c>
      <c r="CT373" s="2">
        <f t="shared" si="369"/>
        <v>0</v>
      </c>
      <c r="CU373" s="2">
        <f t="shared" si="370"/>
        <v>0</v>
      </c>
      <c r="CV373" s="2">
        <f t="shared" si="371"/>
        <v>0</v>
      </c>
      <c r="CW373" s="2">
        <f t="shared" si="372"/>
        <v>0</v>
      </c>
      <c r="CX373" s="2">
        <f t="shared" si="373"/>
        <v>0</v>
      </c>
      <c r="CY373" s="2">
        <f t="shared" si="374"/>
        <v>0</v>
      </c>
      <c r="CZ373" s="2">
        <f t="shared" si="375"/>
        <v>0</v>
      </c>
      <c r="DA373" s="2"/>
      <c r="DB373" s="2"/>
      <c r="DC373" s="2" t="s">
        <v>6</v>
      </c>
      <c r="DD373" s="2" t="s">
        <v>6</v>
      </c>
      <c r="DE373" s="2" t="s">
        <v>6</v>
      </c>
      <c r="DF373" s="2" t="s">
        <v>6</v>
      </c>
      <c r="DG373" s="2" t="s">
        <v>6</v>
      </c>
      <c r="DH373" s="2" t="s">
        <v>6</v>
      </c>
      <c r="DI373" s="2" t="s">
        <v>6</v>
      </c>
      <c r="DJ373" s="2" t="s">
        <v>6</v>
      </c>
      <c r="DK373" s="2" t="s">
        <v>6</v>
      </c>
      <c r="DL373" s="2" t="s">
        <v>6</v>
      </c>
      <c r="DM373" s="2" t="s">
        <v>6</v>
      </c>
      <c r="DN373" s="2">
        <v>0</v>
      </c>
      <c r="DO373" s="2">
        <v>0</v>
      </c>
      <c r="DP373" s="2">
        <v>1</v>
      </c>
      <c r="DQ373" s="2">
        <v>1</v>
      </c>
      <c r="DR373" s="2"/>
      <c r="DS373" s="2"/>
      <c r="DT373" s="2"/>
      <c r="DU373" s="2">
        <v>1009</v>
      </c>
      <c r="DV373" s="2" t="s">
        <v>30</v>
      </c>
      <c r="DW373" s="2" t="s">
        <v>30</v>
      </c>
      <c r="DX373" s="2">
        <v>1000</v>
      </c>
      <c r="DY373" s="2"/>
      <c r="DZ373" s="2"/>
      <c r="EA373" s="2"/>
      <c r="EB373" s="2"/>
      <c r="EC373" s="2"/>
      <c r="ED373" s="2"/>
      <c r="EE373" s="2">
        <v>27029049</v>
      </c>
      <c r="EF373" s="2">
        <v>2</v>
      </c>
      <c r="EG373" s="2" t="s">
        <v>16</v>
      </c>
      <c r="EH373" s="2">
        <v>0</v>
      </c>
      <c r="EI373" s="2" t="s">
        <v>6</v>
      </c>
      <c r="EJ373" s="2">
        <v>1</v>
      </c>
      <c r="EK373" s="2">
        <v>15001</v>
      </c>
      <c r="EL373" s="2" t="s">
        <v>157</v>
      </c>
      <c r="EM373" s="2" t="s">
        <v>158</v>
      </c>
      <c r="EN373" s="2"/>
      <c r="EO373" s="2" t="s">
        <v>6</v>
      </c>
      <c r="EP373" s="2"/>
      <c r="EQ373" s="2">
        <v>0</v>
      </c>
      <c r="ER373" s="2">
        <v>42508.19</v>
      </c>
      <c r="ES373" s="2">
        <v>42508.19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/>
      <c r="EZ373" s="2"/>
      <c r="FA373" s="2"/>
      <c r="FB373" s="2"/>
      <c r="FC373" s="2"/>
      <c r="FD373" s="2"/>
      <c r="FE373" s="2"/>
      <c r="FF373" s="2"/>
      <c r="FG373" s="2"/>
      <c r="FH373" s="2"/>
      <c r="FI373" s="2"/>
      <c r="FJ373" s="2"/>
      <c r="FK373" s="2"/>
      <c r="FL373" s="2"/>
      <c r="FM373" s="2"/>
      <c r="FN373" s="2"/>
      <c r="FO373" s="2"/>
      <c r="FP373" s="2"/>
      <c r="FQ373" s="2">
        <v>0</v>
      </c>
      <c r="FR373" s="2">
        <f t="shared" si="376"/>
        <v>0</v>
      </c>
      <c r="FS373" s="2">
        <v>0</v>
      </c>
      <c r="FT373" s="2" t="s">
        <v>49</v>
      </c>
      <c r="FU373" s="2" t="s">
        <v>50</v>
      </c>
      <c r="FV373" s="2"/>
      <c r="FW373" s="2"/>
      <c r="FX373" s="2">
        <v>94.5</v>
      </c>
      <c r="FY373" s="2">
        <v>46.75</v>
      </c>
      <c r="FZ373" s="2"/>
      <c r="GA373" s="2" t="s">
        <v>6</v>
      </c>
      <c r="GB373" s="2"/>
      <c r="GC373" s="2"/>
      <c r="GD373" s="2">
        <v>0</v>
      </c>
      <c r="GE373" s="2"/>
      <c r="GF373" s="2">
        <v>-777870615</v>
      </c>
      <c r="GG373" s="2">
        <v>2</v>
      </c>
      <c r="GH373" s="2">
        <v>1</v>
      </c>
      <c r="GI373" s="2">
        <v>-2</v>
      </c>
      <c r="GJ373" s="2">
        <v>0</v>
      </c>
      <c r="GK373" s="2">
        <f>ROUND(R373*(R12)/100,2)</f>
        <v>0</v>
      </c>
      <c r="GL373" s="2">
        <f t="shared" si="377"/>
        <v>0</v>
      </c>
      <c r="GM373" s="2">
        <f t="shared" si="378"/>
        <v>68.44</v>
      </c>
      <c r="GN373" s="2">
        <f t="shared" si="379"/>
        <v>68.44</v>
      </c>
      <c r="GO373" s="2">
        <f t="shared" si="380"/>
        <v>0</v>
      </c>
      <c r="GP373" s="2">
        <f t="shared" si="381"/>
        <v>0</v>
      </c>
      <c r="GQ373" s="2"/>
      <c r="GR373" s="2">
        <v>0</v>
      </c>
      <c r="GS373" s="2">
        <v>3</v>
      </c>
      <c r="GT373" s="2">
        <v>0</v>
      </c>
      <c r="GU373" s="2" t="s">
        <v>6</v>
      </c>
      <c r="GV373" s="2">
        <f t="shared" si="382"/>
        <v>0</v>
      </c>
      <c r="GW373" s="2">
        <v>1</v>
      </c>
      <c r="GX373" s="2">
        <f t="shared" si="383"/>
        <v>0</v>
      </c>
      <c r="GY373" s="2"/>
      <c r="GZ373" s="2"/>
      <c r="HA373" s="2">
        <v>0</v>
      </c>
      <c r="HB373" s="2">
        <v>0</v>
      </c>
      <c r="HC373" s="2"/>
      <c r="HD373" s="2"/>
      <c r="HE373" s="2"/>
      <c r="HF373" s="2"/>
      <c r="HG373" s="2"/>
      <c r="HH373" s="2"/>
      <c r="HI373" s="2"/>
      <c r="HJ373" s="2"/>
      <c r="HK373" s="2"/>
      <c r="HL373" s="2"/>
      <c r="HM373" s="2"/>
      <c r="HN373" s="2"/>
      <c r="HO373" s="2"/>
      <c r="HP373" s="2"/>
      <c r="HQ373" s="2"/>
      <c r="HR373" s="2"/>
      <c r="HS373" s="2"/>
      <c r="HT373" s="2"/>
      <c r="HU373" s="2"/>
      <c r="HV373" s="2"/>
      <c r="HW373" s="2"/>
      <c r="HX373" s="2"/>
      <c r="HY373" s="2"/>
      <c r="HZ373" s="2"/>
      <c r="IA373" s="2"/>
      <c r="IB373" s="2"/>
      <c r="IC373" s="2"/>
      <c r="ID373" s="2"/>
      <c r="IE373" s="2"/>
      <c r="IF373" s="2"/>
      <c r="IG373" s="2"/>
      <c r="IH373" s="2"/>
      <c r="II373" s="2"/>
      <c r="IJ373" s="2"/>
      <c r="IK373" s="2">
        <v>0</v>
      </c>
      <c r="IL373" s="2"/>
      <c r="IM373" s="2"/>
      <c r="IN373" s="2"/>
      <c r="IO373" s="2"/>
      <c r="IP373" s="2"/>
      <c r="IQ373" s="2"/>
      <c r="IR373" s="2"/>
      <c r="IS373" s="2"/>
      <c r="IT373" s="2"/>
      <c r="IU373" s="2"/>
    </row>
    <row r="374" spans="1:255" x14ac:dyDescent="0.2">
      <c r="A374">
        <v>18</v>
      </c>
      <c r="B374">
        <v>1</v>
      </c>
      <c r="C374">
        <v>765</v>
      </c>
      <c r="E374" t="s">
        <v>410</v>
      </c>
      <c r="F374" t="s">
        <v>235</v>
      </c>
      <c r="G374" t="s">
        <v>236</v>
      </c>
      <c r="H374" t="s">
        <v>30</v>
      </c>
      <c r="I374">
        <f>I372*J374</f>
        <v>1.6100000000000001E-3</v>
      </c>
      <c r="J374">
        <v>1.61E-2</v>
      </c>
      <c r="O374">
        <f t="shared" si="351"/>
        <v>68.44</v>
      </c>
      <c r="P374">
        <f t="shared" si="352"/>
        <v>68.44</v>
      </c>
      <c r="Q374">
        <f t="shared" si="353"/>
        <v>0</v>
      </c>
      <c r="R374">
        <f t="shared" si="354"/>
        <v>0</v>
      </c>
      <c r="S374">
        <f t="shared" si="355"/>
        <v>0</v>
      </c>
      <c r="T374">
        <f t="shared" si="356"/>
        <v>0</v>
      </c>
      <c r="U374">
        <f t="shared" si="357"/>
        <v>0</v>
      </c>
      <c r="V374">
        <f t="shared" si="358"/>
        <v>0</v>
      </c>
      <c r="W374">
        <f t="shared" si="359"/>
        <v>0</v>
      </c>
      <c r="X374">
        <f t="shared" si="360"/>
        <v>0</v>
      </c>
      <c r="Y374">
        <f t="shared" si="361"/>
        <v>0</v>
      </c>
      <c r="AA374">
        <v>27703388</v>
      </c>
      <c r="AB374">
        <f t="shared" si="362"/>
        <v>42508.19</v>
      </c>
      <c r="AC374">
        <f t="shared" si="344"/>
        <v>42508.19</v>
      </c>
      <c r="AD374">
        <f>ROUND((((ET374)-(EU374))+AE374),6)</f>
        <v>0</v>
      </c>
      <c r="AE374">
        <f>ROUND((EU374),6)</f>
        <v>0</v>
      </c>
      <c r="AF374">
        <f>ROUND((EV374),6)</f>
        <v>0</v>
      </c>
      <c r="AG374">
        <f t="shared" si="363"/>
        <v>0</v>
      </c>
      <c r="AH374">
        <f>(EW374)</f>
        <v>0</v>
      </c>
      <c r="AI374">
        <f>(EX374)</f>
        <v>0</v>
      </c>
      <c r="AJ374">
        <f t="shared" si="364"/>
        <v>0</v>
      </c>
      <c r="AK374">
        <v>42508.19</v>
      </c>
      <c r="AL374">
        <v>42508.19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95</v>
      </c>
      <c r="AU374">
        <v>47</v>
      </c>
      <c r="AV374">
        <v>1</v>
      </c>
      <c r="AW374">
        <v>1</v>
      </c>
      <c r="AZ374">
        <v>1</v>
      </c>
      <c r="BA374">
        <v>1</v>
      </c>
      <c r="BB374">
        <v>1</v>
      </c>
      <c r="BC374">
        <v>1</v>
      </c>
      <c r="BD374" t="s">
        <v>6</v>
      </c>
      <c r="BE374" t="s">
        <v>6</v>
      </c>
      <c r="BF374" t="s">
        <v>6</v>
      </c>
      <c r="BG374" t="s">
        <v>6</v>
      </c>
      <c r="BH374">
        <v>3</v>
      </c>
      <c r="BI374">
        <v>1</v>
      </c>
      <c r="BJ374" t="s">
        <v>237</v>
      </c>
      <c r="BM374">
        <v>15001</v>
      </c>
      <c r="BN374">
        <v>0</v>
      </c>
      <c r="BO374" t="s">
        <v>6</v>
      </c>
      <c r="BP374">
        <v>0</v>
      </c>
      <c r="BQ374">
        <v>2</v>
      </c>
      <c r="BR374">
        <v>0</v>
      </c>
      <c r="BS374">
        <v>1</v>
      </c>
      <c r="BT374">
        <v>1</v>
      </c>
      <c r="BU374">
        <v>1</v>
      </c>
      <c r="BV374">
        <v>1</v>
      </c>
      <c r="BW374">
        <v>1</v>
      </c>
      <c r="BX374">
        <v>1</v>
      </c>
      <c r="BY374" t="s">
        <v>6</v>
      </c>
      <c r="BZ374">
        <v>105</v>
      </c>
      <c r="CA374">
        <v>55</v>
      </c>
      <c r="CF374">
        <v>0</v>
      </c>
      <c r="CG374">
        <v>0</v>
      </c>
      <c r="CM374">
        <v>0</v>
      </c>
      <c r="CN374" t="s">
        <v>6</v>
      </c>
      <c r="CO374">
        <v>0</v>
      </c>
      <c r="CP374">
        <f t="shared" si="365"/>
        <v>68.44</v>
      </c>
      <c r="CQ374">
        <f t="shared" si="366"/>
        <v>42508.19</v>
      </c>
      <c r="CR374">
        <f t="shared" si="367"/>
        <v>0</v>
      </c>
      <c r="CS374">
        <f t="shared" si="368"/>
        <v>0</v>
      </c>
      <c r="CT374">
        <f t="shared" si="369"/>
        <v>0</v>
      </c>
      <c r="CU374">
        <f t="shared" si="370"/>
        <v>0</v>
      </c>
      <c r="CV374">
        <f t="shared" si="371"/>
        <v>0</v>
      </c>
      <c r="CW374">
        <f t="shared" si="372"/>
        <v>0</v>
      </c>
      <c r="CX374">
        <f t="shared" si="373"/>
        <v>0</v>
      </c>
      <c r="CY374">
        <f t="shared" si="374"/>
        <v>0</v>
      </c>
      <c r="CZ374">
        <f t="shared" si="375"/>
        <v>0</v>
      </c>
      <c r="DC374" t="s">
        <v>6</v>
      </c>
      <c r="DD374" t="s">
        <v>6</v>
      </c>
      <c r="DE374" t="s">
        <v>6</v>
      </c>
      <c r="DF374" t="s">
        <v>6</v>
      </c>
      <c r="DG374" t="s">
        <v>6</v>
      </c>
      <c r="DH374" t="s">
        <v>6</v>
      </c>
      <c r="DI374" t="s">
        <v>6</v>
      </c>
      <c r="DJ374" t="s">
        <v>6</v>
      </c>
      <c r="DK374" t="s">
        <v>6</v>
      </c>
      <c r="DL374" t="s">
        <v>6</v>
      </c>
      <c r="DM374" t="s">
        <v>6</v>
      </c>
      <c r="DN374">
        <v>0</v>
      </c>
      <c r="DO374">
        <v>0</v>
      </c>
      <c r="DP374">
        <v>1</v>
      </c>
      <c r="DQ374">
        <v>1</v>
      </c>
      <c r="DU374">
        <v>1009</v>
      </c>
      <c r="DV374" t="s">
        <v>30</v>
      </c>
      <c r="DW374" t="s">
        <v>30</v>
      </c>
      <c r="DX374">
        <v>1000</v>
      </c>
      <c r="EE374">
        <v>27029049</v>
      </c>
      <c r="EF374">
        <v>2</v>
      </c>
      <c r="EG374" t="s">
        <v>16</v>
      </c>
      <c r="EH374">
        <v>0</v>
      </c>
      <c r="EI374" t="s">
        <v>6</v>
      </c>
      <c r="EJ374">
        <v>1</v>
      </c>
      <c r="EK374">
        <v>15001</v>
      </c>
      <c r="EL374" t="s">
        <v>157</v>
      </c>
      <c r="EM374" t="s">
        <v>158</v>
      </c>
      <c r="EO374" t="s">
        <v>6</v>
      </c>
      <c r="EQ374">
        <v>0</v>
      </c>
      <c r="ER374">
        <v>42508.19</v>
      </c>
      <c r="ES374">
        <v>42508.19</v>
      </c>
      <c r="ET374">
        <v>0</v>
      </c>
      <c r="EU374">
        <v>0</v>
      </c>
      <c r="EV374">
        <v>0</v>
      </c>
      <c r="EW374">
        <v>0</v>
      </c>
      <c r="EX374">
        <v>0</v>
      </c>
      <c r="FQ374">
        <v>0</v>
      </c>
      <c r="FR374">
        <f t="shared" si="376"/>
        <v>0</v>
      </c>
      <c r="FS374">
        <v>0</v>
      </c>
      <c r="FT374" t="s">
        <v>49</v>
      </c>
      <c r="FU374" t="s">
        <v>50</v>
      </c>
      <c r="FX374">
        <v>94.5</v>
      </c>
      <c r="FY374">
        <v>46.75</v>
      </c>
      <c r="GA374" t="s">
        <v>6</v>
      </c>
      <c r="GD374">
        <v>0</v>
      </c>
      <c r="GF374">
        <v>-777870615</v>
      </c>
      <c r="GG374">
        <v>1</v>
      </c>
      <c r="GH374">
        <v>1</v>
      </c>
      <c r="GI374">
        <v>-2</v>
      </c>
      <c r="GJ374">
        <v>0</v>
      </c>
      <c r="GK374">
        <f>ROUND(R374*(S12)/100,2)</f>
        <v>0</v>
      </c>
      <c r="GL374">
        <f t="shared" si="377"/>
        <v>0</v>
      </c>
      <c r="GM374">
        <f t="shared" si="378"/>
        <v>68.44</v>
      </c>
      <c r="GN374">
        <f t="shared" si="379"/>
        <v>68.44</v>
      </c>
      <c r="GO374">
        <f t="shared" si="380"/>
        <v>0</v>
      </c>
      <c r="GP374">
        <f t="shared" si="381"/>
        <v>0</v>
      </c>
      <c r="GR374">
        <v>0</v>
      </c>
      <c r="GS374">
        <v>3</v>
      </c>
      <c r="GT374">
        <v>0</v>
      </c>
      <c r="GU374" t="s">
        <v>6</v>
      </c>
      <c r="GV374">
        <f t="shared" si="382"/>
        <v>0</v>
      </c>
      <c r="GW374">
        <v>1</v>
      </c>
      <c r="GX374">
        <f t="shared" si="383"/>
        <v>0</v>
      </c>
      <c r="HA374">
        <v>0</v>
      </c>
      <c r="HB374">
        <v>0</v>
      </c>
      <c r="IK374">
        <v>0</v>
      </c>
    </row>
    <row r="375" spans="1:255" x14ac:dyDescent="0.2">
      <c r="A375" s="2">
        <v>17</v>
      </c>
      <c r="B375" s="2">
        <v>1</v>
      </c>
      <c r="C375" s="2">
        <f>ROW(SmtRes!A773)</f>
        <v>773</v>
      </c>
      <c r="D375" s="2">
        <f>ROW(EtalonRes!A794)</f>
        <v>794</v>
      </c>
      <c r="E375" s="2" t="s">
        <v>411</v>
      </c>
      <c r="F375" s="2" t="s">
        <v>251</v>
      </c>
      <c r="G375" s="2" t="s">
        <v>252</v>
      </c>
      <c r="H375" s="2" t="s">
        <v>34</v>
      </c>
      <c r="I375" s="2">
        <f>ROUND(33/100,9)</f>
        <v>0.33</v>
      </c>
      <c r="J375" s="2">
        <v>0</v>
      </c>
      <c r="K375" s="2"/>
      <c r="L375" s="2"/>
      <c r="M375" s="2"/>
      <c r="N375" s="2"/>
      <c r="O375" s="2">
        <f t="shared" si="351"/>
        <v>56.91</v>
      </c>
      <c r="P375" s="2">
        <f t="shared" si="352"/>
        <v>24.3</v>
      </c>
      <c r="Q375" s="2">
        <f t="shared" si="353"/>
        <v>1.19</v>
      </c>
      <c r="R375" s="2">
        <f t="shared" si="354"/>
        <v>0.23</v>
      </c>
      <c r="S375" s="2">
        <f t="shared" si="355"/>
        <v>31.42</v>
      </c>
      <c r="T375" s="2">
        <f t="shared" si="356"/>
        <v>0</v>
      </c>
      <c r="U375" s="2">
        <f t="shared" si="357"/>
        <v>3.4223309999999998</v>
      </c>
      <c r="V375" s="2">
        <f t="shared" si="358"/>
        <v>2.2275000000000003E-2</v>
      </c>
      <c r="W375" s="2">
        <f t="shared" si="359"/>
        <v>0</v>
      </c>
      <c r="X375" s="2">
        <f t="shared" si="360"/>
        <v>35.130000000000003</v>
      </c>
      <c r="Y375" s="2">
        <f t="shared" si="361"/>
        <v>20.260000000000002</v>
      </c>
      <c r="Z375" s="2"/>
      <c r="AA375" s="2">
        <v>27703374</v>
      </c>
      <c r="AB375" s="2">
        <f t="shared" si="362"/>
        <v>172.43367499999999</v>
      </c>
      <c r="AC375" s="2">
        <f t="shared" si="344"/>
        <v>73.64</v>
      </c>
      <c r="AD375" s="2">
        <f>ROUND((((((ET375*1.25)*1.35))-(((EU375*1.25)*1.35)))+AE375),6)</f>
        <v>3.5943749999999999</v>
      </c>
      <c r="AE375" s="2">
        <f>ROUND((((EU375*1.25)*1.35)),6)</f>
        <v>0.70874999999999999</v>
      </c>
      <c r="AF375" s="2">
        <f>ROUND((((EV375*1.15)*1.35)),6)</f>
        <v>95.199299999999994</v>
      </c>
      <c r="AG375" s="2">
        <f t="shared" si="363"/>
        <v>0</v>
      </c>
      <c r="AH375" s="2">
        <f>(((EW375*1.15)*1.35))</f>
        <v>10.370699999999999</v>
      </c>
      <c r="AI375" s="2">
        <f>(((EX375*1.25)*1.35))</f>
        <v>6.7500000000000004E-2</v>
      </c>
      <c r="AJ375" s="2">
        <f t="shared" si="364"/>
        <v>0</v>
      </c>
      <c r="AK375" s="2">
        <v>137.09</v>
      </c>
      <c r="AL375" s="2">
        <v>73.64</v>
      </c>
      <c r="AM375" s="2">
        <v>2.13</v>
      </c>
      <c r="AN375" s="2">
        <v>0.42</v>
      </c>
      <c r="AO375" s="2">
        <v>61.32</v>
      </c>
      <c r="AP375" s="2">
        <v>0</v>
      </c>
      <c r="AQ375" s="2">
        <v>6.68</v>
      </c>
      <c r="AR375" s="2">
        <v>0.04</v>
      </c>
      <c r="AS375" s="2">
        <v>0</v>
      </c>
      <c r="AT375" s="2">
        <v>111</v>
      </c>
      <c r="AU375" s="2">
        <v>64</v>
      </c>
      <c r="AV375" s="2">
        <v>1</v>
      </c>
      <c r="AW375" s="2">
        <v>1</v>
      </c>
      <c r="AX375" s="2"/>
      <c r="AY375" s="2"/>
      <c r="AZ375" s="2">
        <v>1</v>
      </c>
      <c r="BA375" s="2">
        <v>1</v>
      </c>
      <c r="BB375" s="2">
        <v>1</v>
      </c>
      <c r="BC375" s="2">
        <v>1</v>
      </c>
      <c r="BD375" s="2" t="s">
        <v>6</v>
      </c>
      <c r="BE375" s="2" t="s">
        <v>6</v>
      </c>
      <c r="BF375" s="2" t="s">
        <v>6</v>
      </c>
      <c r="BG375" s="2" t="s">
        <v>6</v>
      </c>
      <c r="BH375" s="2">
        <v>0</v>
      </c>
      <c r="BI375" s="2">
        <v>1</v>
      </c>
      <c r="BJ375" s="2" t="s">
        <v>253</v>
      </c>
      <c r="BK375" s="2"/>
      <c r="BL375" s="2"/>
      <c r="BM375" s="2">
        <v>11001</v>
      </c>
      <c r="BN375" s="2">
        <v>0</v>
      </c>
      <c r="BO375" s="2" t="s">
        <v>6</v>
      </c>
      <c r="BP375" s="2">
        <v>0</v>
      </c>
      <c r="BQ375" s="2">
        <v>2</v>
      </c>
      <c r="BR375" s="2">
        <v>0</v>
      </c>
      <c r="BS375" s="2">
        <v>1</v>
      </c>
      <c r="BT375" s="2">
        <v>1</v>
      </c>
      <c r="BU375" s="2">
        <v>1</v>
      </c>
      <c r="BV375" s="2">
        <v>1</v>
      </c>
      <c r="BW375" s="2">
        <v>1</v>
      </c>
      <c r="BX375" s="2">
        <v>1</v>
      </c>
      <c r="BY375" s="2" t="s">
        <v>6</v>
      </c>
      <c r="BZ375" s="2">
        <v>123</v>
      </c>
      <c r="CA375" s="2">
        <v>75</v>
      </c>
      <c r="CB375" s="2"/>
      <c r="CC375" s="2"/>
      <c r="CD375" s="2"/>
      <c r="CE375" s="2"/>
      <c r="CF375" s="2">
        <v>0</v>
      </c>
      <c r="CG375" s="2">
        <v>0</v>
      </c>
      <c r="CH375" s="2"/>
      <c r="CI375" s="2"/>
      <c r="CJ375" s="2"/>
      <c r="CK375" s="2"/>
      <c r="CL375" s="2"/>
      <c r="CM375" s="2">
        <v>0</v>
      </c>
      <c r="CN375" s="2" t="s">
        <v>705</v>
      </c>
      <c r="CO375" s="2">
        <v>0</v>
      </c>
      <c r="CP375" s="2">
        <f t="shared" si="365"/>
        <v>56.910000000000004</v>
      </c>
      <c r="CQ375" s="2">
        <f t="shared" si="366"/>
        <v>73.64</v>
      </c>
      <c r="CR375" s="2">
        <f t="shared" si="367"/>
        <v>3.5943749999999999</v>
      </c>
      <c r="CS375" s="2">
        <f t="shared" si="368"/>
        <v>0.70874999999999999</v>
      </c>
      <c r="CT375" s="2">
        <f t="shared" si="369"/>
        <v>95.199299999999994</v>
      </c>
      <c r="CU375" s="2">
        <f t="shared" si="370"/>
        <v>0</v>
      </c>
      <c r="CV375" s="2">
        <f t="shared" si="371"/>
        <v>10.370699999999999</v>
      </c>
      <c r="CW375" s="2">
        <f t="shared" si="372"/>
        <v>6.7500000000000004E-2</v>
      </c>
      <c r="CX375" s="2">
        <f t="shared" si="373"/>
        <v>0</v>
      </c>
      <c r="CY375" s="2">
        <f t="shared" si="374"/>
        <v>35.131500000000003</v>
      </c>
      <c r="CZ375" s="2">
        <f t="shared" si="375"/>
        <v>20.256</v>
      </c>
      <c r="DA375" s="2"/>
      <c r="DB375" s="2"/>
      <c r="DC375" s="2" t="s">
        <v>6</v>
      </c>
      <c r="DD375" s="2" t="s">
        <v>6</v>
      </c>
      <c r="DE375" s="2" t="s">
        <v>56</v>
      </c>
      <c r="DF375" s="2" t="s">
        <v>56</v>
      </c>
      <c r="DG375" s="2" t="s">
        <v>57</v>
      </c>
      <c r="DH375" s="2" t="s">
        <v>6</v>
      </c>
      <c r="DI375" s="2" t="s">
        <v>57</v>
      </c>
      <c r="DJ375" s="2" t="s">
        <v>56</v>
      </c>
      <c r="DK375" s="2" t="s">
        <v>6</v>
      </c>
      <c r="DL375" s="2" t="s">
        <v>6</v>
      </c>
      <c r="DM375" s="2" t="s">
        <v>6</v>
      </c>
      <c r="DN375" s="2">
        <v>0</v>
      </c>
      <c r="DO375" s="2">
        <v>0</v>
      </c>
      <c r="DP375" s="2">
        <v>1</v>
      </c>
      <c r="DQ375" s="2">
        <v>1</v>
      </c>
      <c r="DR375" s="2"/>
      <c r="DS375" s="2"/>
      <c r="DT375" s="2"/>
      <c r="DU375" s="2">
        <v>1003</v>
      </c>
      <c r="DV375" s="2" t="s">
        <v>34</v>
      </c>
      <c r="DW375" s="2" t="s">
        <v>34</v>
      </c>
      <c r="DX375" s="2">
        <v>100</v>
      </c>
      <c r="DY375" s="2"/>
      <c r="DZ375" s="2"/>
      <c r="EA375" s="2"/>
      <c r="EB375" s="2"/>
      <c r="EC375" s="2"/>
      <c r="ED375" s="2"/>
      <c r="EE375" s="2">
        <v>27029024</v>
      </c>
      <c r="EF375" s="2">
        <v>2</v>
      </c>
      <c r="EG375" s="2" t="s">
        <v>16</v>
      </c>
      <c r="EH375" s="2">
        <v>0</v>
      </c>
      <c r="EI375" s="2" t="s">
        <v>6</v>
      </c>
      <c r="EJ375" s="2">
        <v>1</v>
      </c>
      <c r="EK375" s="2">
        <v>11001</v>
      </c>
      <c r="EL375" s="2" t="s">
        <v>24</v>
      </c>
      <c r="EM375" s="2" t="s">
        <v>177</v>
      </c>
      <c r="EN375" s="2"/>
      <c r="EO375" s="2" t="s">
        <v>60</v>
      </c>
      <c r="EP375" s="2"/>
      <c r="EQ375" s="2">
        <v>0</v>
      </c>
      <c r="ER375" s="2">
        <v>137.09</v>
      </c>
      <c r="ES375" s="2">
        <v>73.64</v>
      </c>
      <c r="ET375" s="2">
        <v>2.13</v>
      </c>
      <c r="EU375" s="2">
        <v>0.42</v>
      </c>
      <c r="EV375" s="2">
        <v>61.32</v>
      </c>
      <c r="EW375" s="2">
        <v>6.68</v>
      </c>
      <c r="EX375" s="2">
        <v>0.04</v>
      </c>
      <c r="EY375" s="2">
        <v>0</v>
      </c>
      <c r="EZ375" s="2"/>
      <c r="FA375" s="2"/>
      <c r="FB375" s="2"/>
      <c r="FC375" s="2"/>
      <c r="FD375" s="2"/>
      <c r="FE375" s="2"/>
      <c r="FF375" s="2"/>
      <c r="FG375" s="2"/>
      <c r="FH375" s="2"/>
      <c r="FI375" s="2"/>
      <c r="FJ375" s="2"/>
      <c r="FK375" s="2"/>
      <c r="FL375" s="2"/>
      <c r="FM375" s="2"/>
      <c r="FN375" s="2"/>
      <c r="FO375" s="2"/>
      <c r="FP375" s="2"/>
      <c r="FQ375" s="2">
        <v>0</v>
      </c>
      <c r="FR375" s="2">
        <f t="shared" si="376"/>
        <v>0</v>
      </c>
      <c r="FS375" s="2">
        <v>0</v>
      </c>
      <c r="FT375" s="2" t="s">
        <v>49</v>
      </c>
      <c r="FU375" s="2" t="s">
        <v>50</v>
      </c>
      <c r="FV375" s="2"/>
      <c r="FW375" s="2"/>
      <c r="FX375" s="2">
        <v>110.7</v>
      </c>
      <c r="FY375" s="2">
        <v>63.75</v>
      </c>
      <c r="FZ375" s="2"/>
      <c r="GA375" s="2" t="s">
        <v>6</v>
      </c>
      <c r="GB375" s="2"/>
      <c r="GC375" s="2"/>
      <c r="GD375" s="2">
        <v>0</v>
      </c>
      <c r="GE375" s="2"/>
      <c r="GF375" s="2">
        <v>-1795044548</v>
      </c>
      <c r="GG375" s="2">
        <v>2</v>
      </c>
      <c r="GH375" s="2">
        <v>1</v>
      </c>
      <c r="GI375" s="2">
        <v>-2</v>
      </c>
      <c r="GJ375" s="2">
        <v>0</v>
      </c>
      <c r="GK375" s="2">
        <f>ROUND(R375*(R12)/100,2)</f>
        <v>0</v>
      </c>
      <c r="GL375" s="2">
        <f t="shared" si="377"/>
        <v>0</v>
      </c>
      <c r="GM375" s="2">
        <f t="shared" si="378"/>
        <v>112.3</v>
      </c>
      <c r="GN375" s="2">
        <f t="shared" si="379"/>
        <v>112.3</v>
      </c>
      <c r="GO375" s="2">
        <f t="shared" si="380"/>
        <v>0</v>
      </c>
      <c r="GP375" s="2">
        <f t="shared" si="381"/>
        <v>0</v>
      </c>
      <c r="GQ375" s="2"/>
      <c r="GR375" s="2">
        <v>0</v>
      </c>
      <c r="GS375" s="2">
        <v>3</v>
      </c>
      <c r="GT375" s="2">
        <v>0</v>
      </c>
      <c r="GU375" s="2" t="s">
        <v>6</v>
      </c>
      <c r="GV375" s="2">
        <f t="shared" si="382"/>
        <v>0</v>
      </c>
      <c r="GW375" s="2">
        <v>1</v>
      </c>
      <c r="GX375" s="2">
        <f t="shared" si="383"/>
        <v>0</v>
      </c>
      <c r="GY375" s="2"/>
      <c r="GZ375" s="2"/>
      <c r="HA375" s="2">
        <v>0</v>
      </c>
      <c r="HB375" s="2">
        <v>0</v>
      </c>
      <c r="HC375" s="2"/>
      <c r="HD375" s="2"/>
      <c r="HE375" s="2"/>
      <c r="HF375" s="2"/>
      <c r="HG375" s="2"/>
      <c r="HH375" s="2"/>
      <c r="HI375" s="2"/>
      <c r="HJ375" s="2"/>
      <c r="HK375" s="2"/>
      <c r="HL375" s="2"/>
      <c r="HM375" s="2"/>
      <c r="HN375" s="2"/>
      <c r="HO375" s="2"/>
      <c r="HP375" s="2"/>
      <c r="HQ375" s="2"/>
      <c r="HR375" s="2"/>
      <c r="HS375" s="2"/>
      <c r="HT375" s="2"/>
      <c r="HU375" s="2"/>
      <c r="HV375" s="2"/>
      <c r="HW375" s="2"/>
      <c r="HX375" s="2"/>
      <c r="HY375" s="2"/>
      <c r="HZ375" s="2"/>
      <c r="IA375" s="2"/>
      <c r="IB375" s="2"/>
      <c r="IC375" s="2"/>
      <c r="ID375" s="2"/>
      <c r="IE375" s="2"/>
      <c r="IF375" s="2"/>
      <c r="IG375" s="2"/>
      <c r="IH375" s="2"/>
      <c r="II375" s="2"/>
      <c r="IJ375" s="2"/>
      <c r="IK375" s="2">
        <v>0</v>
      </c>
      <c r="IL375" s="2"/>
      <c r="IM375" s="2"/>
      <c r="IN375" s="2"/>
      <c r="IO375" s="2"/>
      <c r="IP375" s="2"/>
      <c r="IQ375" s="2"/>
      <c r="IR375" s="2"/>
      <c r="IS375" s="2"/>
      <c r="IT375" s="2"/>
      <c r="IU375" s="2"/>
    </row>
    <row r="376" spans="1:255" x14ac:dyDescent="0.2">
      <c r="A376">
        <v>17</v>
      </c>
      <c r="B376">
        <v>1</v>
      </c>
      <c r="C376">
        <f>ROW(SmtRes!A780)</f>
        <v>780</v>
      </c>
      <c r="D376">
        <f>ROW(EtalonRes!A806)</f>
        <v>806</v>
      </c>
      <c r="E376" t="s">
        <v>411</v>
      </c>
      <c r="F376" t="s">
        <v>251</v>
      </c>
      <c r="G376" t="s">
        <v>252</v>
      </c>
      <c r="H376" t="s">
        <v>34</v>
      </c>
      <c r="I376">
        <f>ROUND(33/100,9)</f>
        <v>0.33</v>
      </c>
      <c r="J376">
        <v>0</v>
      </c>
      <c r="O376">
        <f t="shared" si="351"/>
        <v>56.91</v>
      </c>
      <c r="P376">
        <f t="shared" si="352"/>
        <v>24.3</v>
      </c>
      <c r="Q376">
        <f t="shared" si="353"/>
        <v>1.19</v>
      </c>
      <c r="R376">
        <f t="shared" si="354"/>
        <v>0.23</v>
      </c>
      <c r="S376">
        <f t="shared" si="355"/>
        <v>31.42</v>
      </c>
      <c r="T376">
        <f t="shared" si="356"/>
        <v>0</v>
      </c>
      <c r="U376">
        <f t="shared" si="357"/>
        <v>3.4223309999999998</v>
      </c>
      <c r="V376">
        <f t="shared" si="358"/>
        <v>2.2275000000000003E-2</v>
      </c>
      <c r="W376">
        <f t="shared" si="359"/>
        <v>0</v>
      </c>
      <c r="X376">
        <f t="shared" si="360"/>
        <v>35.130000000000003</v>
      </c>
      <c r="Y376">
        <f t="shared" si="361"/>
        <v>20.260000000000002</v>
      </c>
      <c r="AA376">
        <v>27703388</v>
      </c>
      <c r="AB376">
        <f t="shared" si="362"/>
        <v>172.43367499999999</v>
      </c>
      <c r="AC376">
        <f t="shared" si="344"/>
        <v>73.64</v>
      </c>
      <c r="AD376">
        <f>ROUND((((((ET376*1.25)*1.35))-(((EU376*1.25)*1.35)))+AE376),6)</f>
        <v>3.5943749999999999</v>
      </c>
      <c r="AE376">
        <f>ROUND((((EU376*1.25)*1.35)),6)</f>
        <v>0.70874999999999999</v>
      </c>
      <c r="AF376">
        <f>ROUND((((EV376*1.15)*1.35)),6)</f>
        <v>95.199299999999994</v>
      </c>
      <c r="AG376">
        <f t="shared" si="363"/>
        <v>0</v>
      </c>
      <c r="AH376">
        <f>(((EW376*1.15)*1.35))</f>
        <v>10.370699999999999</v>
      </c>
      <c r="AI376">
        <f>(((EX376*1.25)*1.35))</f>
        <v>6.7500000000000004E-2</v>
      </c>
      <c r="AJ376">
        <f t="shared" si="364"/>
        <v>0</v>
      </c>
      <c r="AK376">
        <v>137.09</v>
      </c>
      <c r="AL376">
        <v>73.64</v>
      </c>
      <c r="AM376">
        <v>2.13</v>
      </c>
      <c r="AN376">
        <v>0.42</v>
      </c>
      <c r="AO376">
        <v>61.32</v>
      </c>
      <c r="AP376">
        <v>0</v>
      </c>
      <c r="AQ376">
        <v>6.68</v>
      </c>
      <c r="AR376">
        <v>0.04</v>
      </c>
      <c r="AS376">
        <v>0</v>
      </c>
      <c r="AT376">
        <v>111</v>
      </c>
      <c r="AU376">
        <v>64</v>
      </c>
      <c r="AV376">
        <v>1</v>
      </c>
      <c r="AW376">
        <v>1</v>
      </c>
      <c r="AZ376">
        <v>1</v>
      </c>
      <c r="BA376">
        <v>1</v>
      </c>
      <c r="BB376">
        <v>1</v>
      </c>
      <c r="BC376">
        <v>1</v>
      </c>
      <c r="BD376" t="s">
        <v>6</v>
      </c>
      <c r="BE376" t="s">
        <v>6</v>
      </c>
      <c r="BF376" t="s">
        <v>6</v>
      </c>
      <c r="BG376" t="s">
        <v>6</v>
      </c>
      <c r="BH376">
        <v>0</v>
      </c>
      <c r="BI376">
        <v>1</v>
      </c>
      <c r="BJ376" t="s">
        <v>253</v>
      </c>
      <c r="BM376">
        <v>11001</v>
      </c>
      <c r="BN376">
        <v>0</v>
      </c>
      <c r="BO376" t="s">
        <v>6</v>
      </c>
      <c r="BP376">
        <v>0</v>
      </c>
      <c r="BQ376">
        <v>2</v>
      </c>
      <c r="BR376">
        <v>0</v>
      </c>
      <c r="BS376">
        <v>1</v>
      </c>
      <c r="BT376">
        <v>1</v>
      </c>
      <c r="BU376">
        <v>1</v>
      </c>
      <c r="BV376">
        <v>1</v>
      </c>
      <c r="BW376">
        <v>1</v>
      </c>
      <c r="BX376">
        <v>1</v>
      </c>
      <c r="BY376" t="s">
        <v>6</v>
      </c>
      <c r="BZ376">
        <v>123</v>
      </c>
      <c r="CA376">
        <v>75</v>
      </c>
      <c r="CF376">
        <v>0</v>
      </c>
      <c r="CG376">
        <v>0</v>
      </c>
      <c r="CM376">
        <v>0</v>
      </c>
      <c r="CN376" t="s">
        <v>705</v>
      </c>
      <c r="CO376">
        <v>0</v>
      </c>
      <c r="CP376">
        <f t="shared" si="365"/>
        <v>56.910000000000004</v>
      </c>
      <c r="CQ376">
        <f t="shared" si="366"/>
        <v>73.64</v>
      </c>
      <c r="CR376">
        <f t="shared" si="367"/>
        <v>3.5943749999999999</v>
      </c>
      <c r="CS376">
        <f t="shared" si="368"/>
        <v>0.70874999999999999</v>
      </c>
      <c r="CT376">
        <f t="shared" si="369"/>
        <v>95.199299999999994</v>
      </c>
      <c r="CU376">
        <f t="shared" si="370"/>
        <v>0</v>
      </c>
      <c r="CV376">
        <f t="shared" si="371"/>
        <v>10.370699999999999</v>
      </c>
      <c r="CW376">
        <f t="shared" si="372"/>
        <v>6.7500000000000004E-2</v>
      </c>
      <c r="CX376">
        <f t="shared" si="373"/>
        <v>0</v>
      </c>
      <c r="CY376">
        <f t="shared" si="374"/>
        <v>35.131500000000003</v>
      </c>
      <c r="CZ376">
        <f t="shared" si="375"/>
        <v>20.256</v>
      </c>
      <c r="DC376" t="s">
        <v>6</v>
      </c>
      <c r="DD376" t="s">
        <v>6</v>
      </c>
      <c r="DE376" t="s">
        <v>56</v>
      </c>
      <c r="DF376" t="s">
        <v>56</v>
      </c>
      <c r="DG376" t="s">
        <v>57</v>
      </c>
      <c r="DH376" t="s">
        <v>6</v>
      </c>
      <c r="DI376" t="s">
        <v>57</v>
      </c>
      <c r="DJ376" t="s">
        <v>56</v>
      </c>
      <c r="DK376" t="s">
        <v>6</v>
      </c>
      <c r="DL376" t="s">
        <v>6</v>
      </c>
      <c r="DM376" t="s">
        <v>6</v>
      </c>
      <c r="DN376">
        <v>0</v>
      </c>
      <c r="DO376">
        <v>0</v>
      </c>
      <c r="DP376">
        <v>1</v>
      </c>
      <c r="DQ376">
        <v>1</v>
      </c>
      <c r="DU376">
        <v>1003</v>
      </c>
      <c r="DV376" t="s">
        <v>34</v>
      </c>
      <c r="DW376" t="s">
        <v>34</v>
      </c>
      <c r="DX376">
        <v>100</v>
      </c>
      <c r="EE376">
        <v>27029024</v>
      </c>
      <c r="EF376">
        <v>2</v>
      </c>
      <c r="EG376" t="s">
        <v>16</v>
      </c>
      <c r="EH376">
        <v>0</v>
      </c>
      <c r="EI376" t="s">
        <v>6</v>
      </c>
      <c r="EJ376">
        <v>1</v>
      </c>
      <c r="EK376">
        <v>11001</v>
      </c>
      <c r="EL376" t="s">
        <v>24</v>
      </c>
      <c r="EM376" t="s">
        <v>177</v>
      </c>
      <c r="EO376" t="s">
        <v>60</v>
      </c>
      <c r="EQ376">
        <v>0</v>
      </c>
      <c r="ER376">
        <v>137.09</v>
      </c>
      <c r="ES376">
        <v>73.64</v>
      </c>
      <c r="ET376">
        <v>2.13</v>
      </c>
      <c r="EU376">
        <v>0.42</v>
      </c>
      <c r="EV376">
        <v>61.32</v>
      </c>
      <c r="EW376">
        <v>6.68</v>
      </c>
      <c r="EX376">
        <v>0.04</v>
      </c>
      <c r="EY376">
        <v>0</v>
      </c>
      <c r="FQ376">
        <v>0</v>
      </c>
      <c r="FR376">
        <f t="shared" si="376"/>
        <v>0</v>
      </c>
      <c r="FS376">
        <v>0</v>
      </c>
      <c r="FT376" t="s">
        <v>49</v>
      </c>
      <c r="FU376" t="s">
        <v>50</v>
      </c>
      <c r="FX376">
        <v>110.7</v>
      </c>
      <c r="FY376">
        <v>63.75</v>
      </c>
      <c r="GA376" t="s">
        <v>6</v>
      </c>
      <c r="GD376">
        <v>0</v>
      </c>
      <c r="GF376">
        <v>-1795044548</v>
      </c>
      <c r="GG376">
        <v>1</v>
      </c>
      <c r="GH376">
        <v>1</v>
      </c>
      <c r="GI376">
        <v>-2</v>
      </c>
      <c r="GJ376">
        <v>0</v>
      </c>
      <c r="GK376">
        <f>ROUND(R376*(S12)/100,2)</f>
        <v>0</v>
      </c>
      <c r="GL376">
        <f t="shared" si="377"/>
        <v>0</v>
      </c>
      <c r="GM376">
        <f t="shared" si="378"/>
        <v>112.3</v>
      </c>
      <c r="GN376">
        <f t="shared" si="379"/>
        <v>112.3</v>
      </c>
      <c r="GO376">
        <f t="shared" si="380"/>
        <v>0</v>
      </c>
      <c r="GP376">
        <f t="shared" si="381"/>
        <v>0</v>
      </c>
      <c r="GR376">
        <v>0</v>
      </c>
      <c r="GS376">
        <v>3</v>
      </c>
      <c r="GT376">
        <v>0</v>
      </c>
      <c r="GU376" t="s">
        <v>6</v>
      </c>
      <c r="GV376">
        <f t="shared" si="382"/>
        <v>0</v>
      </c>
      <c r="GW376">
        <v>1</v>
      </c>
      <c r="GX376">
        <f t="shared" si="383"/>
        <v>0</v>
      </c>
      <c r="HA376">
        <v>0</v>
      </c>
      <c r="HB376">
        <v>0</v>
      </c>
      <c r="IK376">
        <v>0</v>
      </c>
    </row>
    <row r="377" spans="1:255" x14ac:dyDescent="0.2">
      <c r="A377" s="2">
        <v>18</v>
      </c>
      <c r="B377" s="2">
        <v>1</v>
      </c>
      <c r="C377" s="2">
        <v>773</v>
      </c>
      <c r="D377" s="2"/>
      <c r="E377" s="2" t="s">
        <v>412</v>
      </c>
      <c r="F377" s="2" t="s">
        <v>255</v>
      </c>
      <c r="G377" s="2" t="s">
        <v>256</v>
      </c>
      <c r="H377" s="2" t="s">
        <v>257</v>
      </c>
      <c r="I377" s="2">
        <f>I375*J377</f>
        <v>33</v>
      </c>
      <c r="J377" s="2">
        <v>100</v>
      </c>
      <c r="K377" s="2"/>
      <c r="L377" s="2"/>
      <c r="M377" s="2"/>
      <c r="N377" s="2"/>
      <c r="O377" s="2">
        <f t="shared" si="351"/>
        <v>901.56</v>
      </c>
      <c r="P377" s="2">
        <f t="shared" si="352"/>
        <v>901.56</v>
      </c>
      <c r="Q377" s="2">
        <f t="shared" si="353"/>
        <v>0</v>
      </c>
      <c r="R377" s="2">
        <f t="shared" si="354"/>
        <v>0</v>
      </c>
      <c r="S377" s="2">
        <f t="shared" si="355"/>
        <v>0</v>
      </c>
      <c r="T377" s="2">
        <f t="shared" si="356"/>
        <v>0</v>
      </c>
      <c r="U377" s="2">
        <f t="shared" si="357"/>
        <v>0</v>
      </c>
      <c r="V377" s="2">
        <f t="shared" si="358"/>
        <v>0</v>
      </c>
      <c r="W377" s="2">
        <f t="shared" si="359"/>
        <v>0</v>
      </c>
      <c r="X377" s="2">
        <f t="shared" si="360"/>
        <v>0</v>
      </c>
      <c r="Y377" s="2">
        <f t="shared" si="361"/>
        <v>0</v>
      </c>
      <c r="Z377" s="2"/>
      <c r="AA377" s="2">
        <v>27703374</v>
      </c>
      <c r="AB377" s="2">
        <f t="shared" si="362"/>
        <v>27.32</v>
      </c>
      <c r="AC377" s="2">
        <f t="shared" si="344"/>
        <v>27.32</v>
      </c>
      <c r="AD377" s="2">
        <f>ROUND((((ET377)-(EU377))+AE377),6)</f>
        <v>0</v>
      </c>
      <c r="AE377" s="2">
        <f>ROUND((EU377),6)</f>
        <v>0</v>
      </c>
      <c r="AF377" s="2">
        <f>ROUND((EV377),6)</f>
        <v>0</v>
      </c>
      <c r="AG377" s="2">
        <f t="shared" si="363"/>
        <v>0</v>
      </c>
      <c r="AH377" s="2">
        <f>(EW377)</f>
        <v>0</v>
      </c>
      <c r="AI377" s="2">
        <f>(EX377)</f>
        <v>0</v>
      </c>
      <c r="AJ377" s="2">
        <f t="shared" si="364"/>
        <v>0</v>
      </c>
      <c r="AK377" s="2">
        <v>27.32</v>
      </c>
      <c r="AL377" s="2">
        <v>27.32</v>
      </c>
      <c r="AM377" s="2">
        <v>0</v>
      </c>
      <c r="AN377" s="2">
        <v>0</v>
      </c>
      <c r="AO377" s="2">
        <v>0</v>
      </c>
      <c r="AP377" s="2">
        <v>0</v>
      </c>
      <c r="AQ377" s="2">
        <v>0</v>
      </c>
      <c r="AR377" s="2">
        <v>0</v>
      </c>
      <c r="AS377" s="2">
        <v>0</v>
      </c>
      <c r="AT377" s="2">
        <v>111</v>
      </c>
      <c r="AU377" s="2">
        <v>64</v>
      </c>
      <c r="AV377" s="2">
        <v>1</v>
      </c>
      <c r="AW377" s="2">
        <v>1</v>
      </c>
      <c r="AX377" s="2"/>
      <c r="AY377" s="2"/>
      <c r="AZ377" s="2">
        <v>1</v>
      </c>
      <c r="BA377" s="2">
        <v>1</v>
      </c>
      <c r="BB377" s="2">
        <v>1</v>
      </c>
      <c r="BC377" s="2">
        <v>1</v>
      </c>
      <c r="BD377" s="2" t="s">
        <v>6</v>
      </c>
      <c r="BE377" s="2" t="s">
        <v>6</v>
      </c>
      <c r="BF377" s="2" t="s">
        <v>6</v>
      </c>
      <c r="BG377" s="2" t="s">
        <v>6</v>
      </c>
      <c r="BH377" s="2">
        <v>3</v>
      </c>
      <c r="BI377" s="2">
        <v>1</v>
      </c>
      <c r="BJ377" s="2" t="s">
        <v>258</v>
      </c>
      <c r="BK377" s="2"/>
      <c r="BL377" s="2"/>
      <c r="BM377" s="2">
        <v>11001</v>
      </c>
      <c r="BN377" s="2">
        <v>0</v>
      </c>
      <c r="BO377" s="2" t="s">
        <v>6</v>
      </c>
      <c r="BP377" s="2">
        <v>0</v>
      </c>
      <c r="BQ377" s="2">
        <v>2</v>
      </c>
      <c r="BR377" s="2">
        <v>0</v>
      </c>
      <c r="BS377" s="2">
        <v>1</v>
      </c>
      <c r="BT377" s="2">
        <v>1</v>
      </c>
      <c r="BU377" s="2">
        <v>1</v>
      </c>
      <c r="BV377" s="2">
        <v>1</v>
      </c>
      <c r="BW377" s="2">
        <v>1</v>
      </c>
      <c r="BX377" s="2">
        <v>1</v>
      </c>
      <c r="BY377" s="2" t="s">
        <v>6</v>
      </c>
      <c r="BZ377" s="2">
        <v>123</v>
      </c>
      <c r="CA377" s="2">
        <v>75</v>
      </c>
      <c r="CB377" s="2"/>
      <c r="CC377" s="2"/>
      <c r="CD377" s="2"/>
      <c r="CE377" s="2"/>
      <c r="CF377" s="2">
        <v>0</v>
      </c>
      <c r="CG377" s="2">
        <v>0</v>
      </c>
      <c r="CH377" s="2"/>
      <c r="CI377" s="2"/>
      <c r="CJ377" s="2"/>
      <c r="CK377" s="2"/>
      <c r="CL377" s="2"/>
      <c r="CM377" s="2">
        <v>0</v>
      </c>
      <c r="CN377" s="2" t="s">
        <v>6</v>
      </c>
      <c r="CO377" s="2">
        <v>0</v>
      </c>
      <c r="CP377" s="2">
        <f t="shared" si="365"/>
        <v>901.56</v>
      </c>
      <c r="CQ377" s="2">
        <f t="shared" si="366"/>
        <v>27.32</v>
      </c>
      <c r="CR377" s="2">
        <f t="shared" si="367"/>
        <v>0</v>
      </c>
      <c r="CS377" s="2">
        <f t="shared" si="368"/>
        <v>0</v>
      </c>
      <c r="CT377" s="2">
        <f t="shared" si="369"/>
        <v>0</v>
      </c>
      <c r="CU377" s="2">
        <f t="shared" si="370"/>
        <v>0</v>
      </c>
      <c r="CV377" s="2">
        <f t="shared" si="371"/>
        <v>0</v>
      </c>
      <c r="CW377" s="2">
        <f t="shared" si="372"/>
        <v>0</v>
      </c>
      <c r="CX377" s="2">
        <f t="shared" si="373"/>
        <v>0</v>
      </c>
      <c r="CY377" s="2">
        <f t="shared" si="374"/>
        <v>0</v>
      </c>
      <c r="CZ377" s="2">
        <f t="shared" si="375"/>
        <v>0</v>
      </c>
      <c r="DA377" s="2"/>
      <c r="DB377" s="2"/>
      <c r="DC377" s="2" t="s">
        <v>6</v>
      </c>
      <c r="DD377" s="2" t="s">
        <v>6</v>
      </c>
      <c r="DE377" s="2" t="s">
        <v>6</v>
      </c>
      <c r="DF377" s="2" t="s">
        <v>6</v>
      </c>
      <c r="DG377" s="2" t="s">
        <v>6</v>
      </c>
      <c r="DH377" s="2" t="s">
        <v>6</v>
      </c>
      <c r="DI377" s="2" t="s">
        <v>6</v>
      </c>
      <c r="DJ377" s="2" t="s">
        <v>6</v>
      </c>
      <c r="DK377" s="2" t="s">
        <v>6</v>
      </c>
      <c r="DL377" s="2" t="s">
        <v>6</v>
      </c>
      <c r="DM377" s="2" t="s">
        <v>6</v>
      </c>
      <c r="DN377" s="2">
        <v>0</v>
      </c>
      <c r="DO377" s="2">
        <v>0</v>
      </c>
      <c r="DP377" s="2">
        <v>1</v>
      </c>
      <c r="DQ377" s="2">
        <v>1</v>
      </c>
      <c r="DR377" s="2"/>
      <c r="DS377" s="2"/>
      <c r="DT377" s="2"/>
      <c r="DU377" s="2">
        <v>1003</v>
      </c>
      <c r="DV377" s="2" t="s">
        <v>257</v>
      </c>
      <c r="DW377" s="2" t="s">
        <v>257</v>
      </c>
      <c r="DX377" s="2">
        <v>1</v>
      </c>
      <c r="DY377" s="2"/>
      <c r="DZ377" s="2"/>
      <c r="EA377" s="2"/>
      <c r="EB377" s="2"/>
      <c r="EC377" s="2"/>
      <c r="ED377" s="2"/>
      <c r="EE377" s="2">
        <v>27029024</v>
      </c>
      <c r="EF377" s="2">
        <v>2</v>
      </c>
      <c r="EG377" s="2" t="s">
        <v>16</v>
      </c>
      <c r="EH377" s="2">
        <v>0</v>
      </c>
      <c r="EI377" s="2" t="s">
        <v>6</v>
      </c>
      <c r="EJ377" s="2">
        <v>1</v>
      </c>
      <c r="EK377" s="2">
        <v>11001</v>
      </c>
      <c r="EL377" s="2" t="s">
        <v>24</v>
      </c>
      <c r="EM377" s="2" t="s">
        <v>177</v>
      </c>
      <c r="EN377" s="2"/>
      <c r="EO377" s="2" t="s">
        <v>6</v>
      </c>
      <c r="EP377" s="2"/>
      <c r="EQ377" s="2">
        <v>0</v>
      </c>
      <c r="ER377" s="2">
        <v>27.32</v>
      </c>
      <c r="ES377" s="2">
        <v>27.32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/>
      <c r="EZ377" s="2"/>
      <c r="FA377" s="2"/>
      <c r="FB377" s="2"/>
      <c r="FC377" s="2"/>
      <c r="FD377" s="2"/>
      <c r="FE377" s="2"/>
      <c r="FF377" s="2"/>
      <c r="FG377" s="2"/>
      <c r="FH377" s="2"/>
      <c r="FI377" s="2"/>
      <c r="FJ377" s="2"/>
      <c r="FK377" s="2"/>
      <c r="FL377" s="2"/>
      <c r="FM377" s="2"/>
      <c r="FN377" s="2"/>
      <c r="FO377" s="2"/>
      <c r="FP377" s="2"/>
      <c r="FQ377" s="2">
        <v>0</v>
      </c>
      <c r="FR377" s="2">
        <f t="shared" si="376"/>
        <v>0</v>
      </c>
      <c r="FS377" s="2">
        <v>0</v>
      </c>
      <c r="FT377" s="2" t="s">
        <v>49</v>
      </c>
      <c r="FU377" s="2" t="s">
        <v>50</v>
      </c>
      <c r="FV377" s="2"/>
      <c r="FW377" s="2"/>
      <c r="FX377" s="2">
        <v>110.7</v>
      </c>
      <c r="FY377" s="2">
        <v>63.75</v>
      </c>
      <c r="FZ377" s="2"/>
      <c r="GA377" s="2" t="s">
        <v>6</v>
      </c>
      <c r="GB377" s="2"/>
      <c r="GC377" s="2"/>
      <c r="GD377" s="2">
        <v>0</v>
      </c>
      <c r="GE377" s="2"/>
      <c r="GF377" s="2">
        <v>-1664124077</v>
      </c>
      <c r="GG377" s="2">
        <v>2</v>
      </c>
      <c r="GH377" s="2">
        <v>1</v>
      </c>
      <c r="GI377" s="2">
        <v>-2</v>
      </c>
      <c r="GJ377" s="2">
        <v>0</v>
      </c>
      <c r="GK377" s="2">
        <f>ROUND(R377*(R12)/100,2)</f>
        <v>0</v>
      </c>
      <c r="GL377" s="2">
        <f t="shared" si="377"/>
        <v>0</v>
      </c>
      <c r="GM377" s="2">
        <f t="shared" si="378"/>
        <v>901.56</v>
      </c>
      <c r="GN377" s="2">
        <f t="shared" si="379"/>
        <v>901.56</v>
      </c>
      <c r="GO377" s="2">
        <f t="shared" si="380"/>
        <v>0</v>
      </c>
      <c r="GP377" s="2">
        <f t="shared" si="381"/>
        <v>0</v>
      </c>
      <c r="GQ377" s="2"/>
      <c r="GR377" s="2">
        <v>0</v>
      </c>
      <c r="GS377" s="2">
        <v>3</v>
      </c>
      <c r="GT377" s="2">
        <v>0</v>
      </c>
      <c r="GU377" s="2" t="s">
        <v>6</v>
      </c>
      <c r="GV377" s="2">
        <f t="shared" si="382"/>
        <v>0</v>
      </c>
      <c r="GW377" s="2">
        <v>1</v>
      </c>
      <c r="GX377" s="2">
        <f t="shared" si="383"/>
        <v>0</v>
      </c>
      <c r="GY377" s="2"/>
      <c r="GZ377" s="2"/>
      <c r="HA377" s="2">
        <v>0</v>
      </c>
      <c r="HB377" s="2">
        <v>0</v>
      </c>
      <c r="HC377" s="2"/>
      <c r="HD377" s="2"/>
      <c r="HE377" s="2"/>
      <c r="HF377" s="2"/>
      <c r="HG377" s="2"/>
      <c r="HH377" s="2"/>
      <c r="HI377" s="2"/>
      <c r="HJ377" s="2"/>
      <c r="HK377" s="2"/>
      <c r="HL377" s="2"/>
      <c r="HM377" s="2"/>
      <c r="HN377" s="2"/>
      <c r="HO377" s="2"/>
      <c r="HP377" s="2"/>
      <c r="HQ377" s="2"/>
      <c r="HR377" s="2"/>
      <c r="HS377" s="2"/>
      <c r="HT377" s="2"/>
      <c r="HU377" s="2"/>
      <c r="HV377" s="2"/>
      <c r="HW377" s="2"/>
      <c r="HX377" s="2"/>
      <c r="HY377" s="2"/>
      <c r="HZ377" s="2"/>
      <c r="IA377" s="2"/>
      <c r="IB377" s="2"/>
      <c r="IC377" s="2"/>
      <c r="ID377" s="2"/>
      <c r="IE377" s="2"/>
      <c r="IF377" s="2"/>
      <c r="IG377" s="2"/>
      <c r="IH377" s="2"/>
      <c r="II377" s="2"/>
      <c r="IJ377" s="2"/>
      <c r="IK377" s="2">
        <v>0</v>
      </c>
      <c r="IL377" s="2"/>
      <c r="IM377" s="2"/>
      <c r="IN377" s="2"/>
      <c r="IO377" s="2"/>
      <c r="IP377" s="2"/>
      <c r="IQ377" s="2"/>
      <c r="IR377" s="2"/>
      <c r="IS377" s="2"/>
      <c r="IT377" s="2"/>
      <c r="IU377" s="2"/>
    </row>
    <row r="378" spans="1:255" x14ac:dyDescent="0.2">
      <c r="A378">
        <v>18</v>
      </c>
      <c r="B378">
        <v>1</v>
      </c>
      <c r="C378">
        <v>780</v>
      </c>
      <c r="E378" t="s">
        <v>412</v>
      </c>
      <c r="F378" t="s">
        <v>255</v>
      </c>
      <c r="G378" t="s">
        <v>256</v>
      </c>
      <c r="H378" t="s">
        <v>257</v>
      </c>
      <c r="I378">
        <f>I376*J378</f>
        <v>33</v>
      </c>
      <c r="J378">
        <v>100</v>
      </c>
      <c r="O378">
        <f t="shared" si="351"/>
        <v>901.56</v>
      </c>
      <c r="P378">
        <f t="shared" si="352"/>
        <v>901.56</v>
      </c>
      <c r="Q378">
        <f t="shared" si="353"/>
        <v>0</v>
      </c>
      <c r="R378">
        <f t="shared" si="354"/>
        <v>0</v>
      </c>
      <c r="S378">
        <f t="shared" si="355"/>
        <v>0</v>
      </c>
      <c r="T378">
        <f t="shared" si="356"/>
        <v>0</v>
      </c>
      <c r="U378">
        <f t="shared" si="357"/>
        <v>0</v>
      </c>
      <c r="V378">
        <f t="shared" si="358"/>
        <v>0</v>
      </c>
      <c r="W378">
        <f t="shared" si="359"/>
        <v>0</v>
      </c>
      <c r="X378">
        <f t="shared" si="360"/>
        <v>0</v>
      </c>
      <c r="Y378">
        <f t="shared" si="361"/>
        <v>0</v>
      </c>
      <c r="AA378">
        <v>27703388</v>
      </c>
      <c r="AB378">
        <f t="shared" si="362"/>
        <v>27.32</v>
      </c>
      <c r="AC378">
        <f t="shared" si="344"/>
        <v>27.32</v>
      </c>
      <c r="AD378">
        <f>ROUND((((ET378)-(EU378))+AE378),6)</f>
        <v>0</v>
      </c>
      <c r="AE378">
        <f>ROUND((EU378),6)</f>
        <v>0</v>
      </c>
      <c r="AF378">
        <f>ROUND((EV378),6)</f>
        <v>0</v>
      </c>
      <c r="AG378">
        <f t="shared" si="363"/>
        <v>0</v>
      </c>
      <c r="AH378">
        <f>(EW378)</f>
        <v>0</v>
      </c>
      <c r="AI378">
        <f>(EX378)</f>
        <v>0</v>
      </c>
      <c r="AJ378">
        <f t="shared" si="364"/>
        <v>0</v>
      </c>
      <c r="AK378">
        <v>27.32</v>
      </c>
      <c r="AL378">
        <v>27.32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111</v>
      </c>
      <c r="AU378">
        <v>64</v>
      </c>
      <c r="AV378">
        <v>1</v>
      </c>
      <c r="AW378">
        <v>1</v>
      </c>
      <c r="AZ378">
        <v>1</v>
      </c>
      <c r="BA378">
        <v>1</v>
      </c>
      <c r="BB378">
        <v>1</v>
      </c>
      <c r="BC378">
        <v>1</v>
      </c>
      <c r="BD378" t="s">
        <v>6</v>
      </c>
      <c r="BE378" t="s">
        <v>6</v>
      </c>
      <c r="BF378" t="s">
        <v>6</v>
      </c>
      <c r="BG378" t="s">
        <v>6</v>
      </c>
      <c r="BH378">
        <v>3</v>
      </c>
      <c r="BI378">
        <v>1</v>
      </c>
      <c r="BJ378" t="s">
        <v>258</v>
      </c>
      <c r="BM378">
        <v>11001</v>
      </c>
      <c r="BN378">
        <v>0</v>
      </c>
      <c r="BO378" t="s">
        <v>6</v>
      </c>
      <c r="BP378">
        <v>0</v>
      </c>
      <c r="BQ378">
        <v>2</v>
      </c>
      <c r="BR378">
        <v>0</v>
      </c>
      <c r="BS378">
        <v>1</v>
      </c>
      <c r="BT378">
        <v>1</v>
      </c>
      <c r="BU378">
        <v>1</v>
      </c>
      <c r="BV378">
        <v>1</v>
      </c>
      <c r="BW378">
        <v>1</v>
      </c>
      <c r="BX378">
        <v>1</v>
      </c>
      <c r="BY378" t="s">
        <v>6</v>
      </c>
      <c r="BZ378">
        <v>123</v>
      </c>
      <c r="CA378">
        <v>75</v>
      </c>
      <c r="CF378">
        <v>0</v>
      </c>
      <c r="CG378">
        <v>0</v>
      </c>
      <c r="CM378">
        <v>0</v>
      </c>
      <c r="CN378" t="s">
        <v>6</v>
      </c>
      <c r="CO378">
        <v>0</v>
      </c>
      <c r="CP378">
        <f t="shared" si="365"/>
        <v>901.56</v>
      </c>
      <c r="CQ378">
        <f t="shared" si="366"/>
        <v>27.32</v>
      </c>
      <c r="CR378">
        <f t="shared" si="367"/>
        <v>0</v>
      </c>
      <c r="CS378">
        <f t="shared" si="368"/>
        <v>0</v>
      </c>
      <c r="CT378">
        <f t="shared" si="369"/>
        <v>0</v>
      </c>
      <c r="CU378">
        <f t="shared" si="370"/>
        <v>0</v>
      </c>
      <c r="CV378">
        <f t="shared" si="371"/>
        <v>0</v>
      </c>
      <c r="CW378">
        <f t="shared" si="372"/>
        <v>0</v>
      </c>
      <c r="CX378">
        <f t="shared" si="373"/>
        <v>0</v>
      </c>
      <c r="CY378">
        <f t="shared" si="374"/>
        <v>0</v>
      </c>
      <c r="CZ378">
        <f t="shared" si="375"/>
        <v>0</v>
      </c>
      <c r="DC378" t="s">
        <v>6</v>
      </c>
      <c r="DD378" t="s">
        <v>6</v>
      </c>
      <c r="DE378" t="s">
        <v>6</v>
      </c>
      <c r="DF378" t="s">
        <v>6</v>
      </c>
      <c r="DG378" t="s">
        <v>6</v>
      </c>
      <c r="DH378" t="s">
        <v>6</v>
      </c>
      <c r="DI378" t="s">
        <v>6</v>
      </c>
      <c r="DJ378" t="s">
        <v>6</v>
      </c>
      <c r="DK378" t="s">
        <v>6</v>
      </c>
      <c r="DL378" t="s">
        <v>6</v>
      </c>
      <c r="DM378" t="s">
        <v>6</v>
      </c>
      <c r="DN378">
        <v>0</v>
      </c>
      <c r="DO378">
        <v>0</v>
      </c>
      <c r="DP378">
        <v>1</v>
      </c>
      <c r="DQ378">
        <v>1</v>
      </c>
      <c r="DU378">
        <v>1003</v>
      </c>
      <c r="DV378" t="s">
        <v>257</v>
      </c>
      <c r="DW378" t="s">
        <v>257</v>
      </c>
      <c r="DX378">
        <v>1</v>
      </c>
      <c r="EE378">
        <v>27029024</v>
      </c>
      <c r="EF378">
        <v>2</v>
      </c>
      <c r="EG378" t="s">
        <v>16</v>
      </c>
      <c r="EH378">
        <v>0</v>
      </c>
      <c r="EI378" t="s">
        <v>6</v>
      </c>
      <c r="EJ378">
        <v>1</v>
      </c>
      <c r="EK378">
        <v>11001</v>
      </c>
      <c r="EL378" t="s">
        <v>24</v>
      </c>
      <c r="EM378" t="s">
        <v>177</v>
      </c>
      <c r="EO378" t="s">
        <v>6</v>
      </c>
      <c r="EQ378">
        <v>0</v>
      </c>
      <c r="ER378">
        <v>27.32</v>
      </c>
      <c r="ES378">
        <v>27.32</v>
      </c>
      <c r="ET378">
        <v>0</v>
      </c>
      <c r="EU378">
        <v>0</v>
      </c>
      <c r="EV378">
        <v>0</v>
      </c>
      <c r="EW378">
        <v>0</v>
      </c>
      <c r="EX378">
        <v>0</v>
      </c>
      <c r="FQ378">
        <v>0</v>
      </c>
      <c r="FR378">
        <f t="shared" si="376"/>
        <v>0</v>
      </c>
      <c r="FS378">
        <v>0</v>
      </c>
      <c r="FT378" t="s">
        <v>49</v>
      </c>
      <c r="FU378" t="s">
        <v>50</v>
      </c>
      <c r="FX378">
        <v>110.7</v>
      </c>
      <c r="FY378">
        <v>63.75</v>
      </c>
      <c r="GA378" t="s">
        <v>6</v>
      </c>
      <c r="GD378">
        <v>0</v>
      </c>
      <c r="GF378">
        <v>-1664124077</v>
      </c>
      <c r="GG378">
        <v>1</v>
      </c>
      <c r="GH378">
        <v>1</v>
      </c>
      <c r="GI378">
        <v>-2</v>
      </c>
      <c r="GJ378">
        <v>0</v>
      </c>
      <c r="GK378">
        <f>ROUND(R378*(S12)/100,2)</f>
        <v>0</v>
      </c>
      <c r="GL378">
        <f t="shared" si="377"/>
        <v>0</v>
      </c>
      <c r="GM378">
        <f t="shared" si="378"/>
        <v>901.56</v>
      </c>
      <c r="GN378">
        <f t="shared" si="379"/>
        <v>901.56</v>
      </c>
      <c r="GO378">
        <f t="shared" si="380"/>
        <v>0</v>
      </c>
      <c r="GP378">
        <f t="shared" si="381"/>
        <v>0</v>
      </c>
      <c r="GR378">
        <v>0</v>
      </c>
      <c r="GS378">
        <v>3</v>
      </c>
      <c r="GT378">
        <v>0</v>
      </c>
      <c r="GU378" t="s">
        <v>6</v>
      </c>
      <c r="GV378">
        <f t="shared" si="382"/>
        <v>0</v>
      </c>
      <c r="GW378">
        <v>1</v>
      </c>
      <c r="GX378">
        <f t="shared" si="383"/>
        <v>0</v>
      </c>
      <c r="HA378">
        <v>0</v>
      </c>
      <c r="HB378">
        <v>0</v>
      </c>
      <c r="IK378">
        <v>0</v>
      </c>
    </row>
    <row r="379" spans="1:255" x14ac:dyDescent="0.2">
      <c r="A379" s="2">
        <v>17</v>
      </c>
      <c r="B379" s="2">
        <v>1</v>
      </c>
      <c r="C379" s="2">
        <f>ROW(SmtRes!A788)</f>
        <v>788</v>
      </c>
      <c r="D379" s="2">
        <f>ROW(EtalonRes!A814)</f>
        <v>814</v>
      </c>
      <c r="E379" s="2" t="s">
        <v>413</v>
      </c>
      <c r="F379" s="2" t="s">
        <v>40</v>
      </c>
      <c r="G379" s="2" t="s">
        <v>260</v>
      </c>
      <c r="H379" s="2" t="s">
        <v>42</v>
      </c>
      <c r="I379" s="2">
        <f>ROUND(5/100,9)</f>
        <v>0.05</v>
      </c>
      <c r="J379" s="2">
        <v>0</v>
      </c>
      <c r="K379" s="2"/>
      <c r="L379" s="2"/>
      <c r="M379" s="2"/>
      <c r="N379" s="2"/>
      <c r="O379" s="2">
        <f t="shared" si="351"/>
        <v>146.71</v>
      </c>
      <c r="P379" s="2">
        <f t="shared" si="352"/>
        <v>81.67</v>
      </c>
      <c r="Q379" s="2">
        <f t="shared" si="353"/>
        <v>18.260000000000002</v>
      </c>
      <c r="R379" s="2">
        <f t="shared" si="354"/>
        <v>4.3899999999999997</v>
      </c>
      <c r="S379" s="2">
        <f t="shared" si="355"/>
        <v>46.78</v>
      </c>
      <c r="T379" s="2">
        <f t="shared" si="356"/>
        <v>0</v>
      </c>
      <c r="U379" s="2">
        <f t="shared" si="357"/>
        <v>5.8335187500000005</v>
      </c>
      <c r="V379" s="2">
        <f t="shared" si="358"/>
        <v>0.35437500000000005</v>
      </c>
      <c r="W379" s="2">
        <f t="shared" si="359"/>
        <v>0</v>
      </c>
      <c r="X379" s="2">
        <f t="shared" si="360"/>
        <v>54.24</v>
      </c>
      <c r="Y379" s="2">
        <f t="shared" si="361"/>
        <v>27.63</v>
      </c>
      <c r="Z379" s="2"/>
      <c r="AA379" s="2">
        <v>27703374</v>
      </c>
      <c r="AB379" s="2">
        <f t="shared" si="362"/>
        <v>2934.1930000000002</v>
      </c>
      <c r="AC379" s="2">
        <f t="shared" ref="AC379:AC384" si="384">ROUND((ES379),6)</f>
        <v>1633.36</v>
      </c>
      <c r="AD379" s="2">
        <f>ROUND((((((ET379*1.25)*1.35))-(((EU379*1.25)*1.35)))+AE379),6)</f>
        <v>365.14125000000001</v>
      </c>
      <c r="AE379" s="2">
        <f>ROUND((((EU379*1.25)*1.35)),6)</f>
        <v>87.766874999999999</v>
      </c>
      <c r="AF379" s="2">
        <f>ROUND((((EV379*1.15)*1.35)),6)</f>
        <v>935.69174999999996</v>
      </c>
      <c r="AG379" s="2">
        <f t="shared" si="363"/>
        <v>0</v>
      </c>
      <c r="AH379" s="2">
        <f>(((EW379*1.15)*1.35))</f>
        <v>116.67037500000001</v>
      </c>
      <c r="AI379" s="2">
        <f>(((EX379*1.25)*1.35))</f>
        <v>7.0875000000000004</v>
      </c>
      <c r="AJ379" s="2">
        <f t="shared" si="364"/>
        <v>0</v>
      </c>
      <c r="AK379" s="2">
        <v>2452.44</v>
      </c>
      <c r="AL379" s="2">
        <v>1633.36</v>
      </c>
      <c r="AM379" s="2">
        <v>216.38</v>
      </c>
      <c r="AN379" s="2">
        <v>52.01</v>
      </c>
      <c r="AO379" s="2">
        <v>602.70000000000005</v>
      </c>
      <c r="AP379" s="2">
        <v>0</v>
      </c>
      <c r="AQ379" s="2">
        <v>75.150000000000006</v>
      </c>
      <c r="AR379" s="2">
        <v>4.2</v>
      </c>
      <c r="AS379" s="2">
        <v>0</v>
      </c>
      <c r="AT379" s="2">
        <v>106</v>
      </c>
      <c r="AU379" s="2">
        <v>54</v>
      </c>
      <c r="AV379" s="2">
        <v>1</v>
      </c>
      <c r="AW379" s="2">
        <v>1</v>
      </c>
      <c r="AX379" s="2"/>
      <c r="AY379" s="2"/>
      <c r="AZ379" s="2">
        <v>1</v>
      </c>
      <c r="BA379" s="2">
        <v>1</v>
      </c>
      <c r="BB379" s="2">
        <v>1</v>
      </c>
      <c r="BC379" s="2">
        <v>1</v>
      </c>
      <c r="BD379" s="2" t="s">
        <v>6</v>
      </c>
      <c r="BE379" s="2" t="s">
        <v>6</v>
      </c>
      <c r="BF379" s="2" t="s">
        <v>6</v>
      </c>
      <c r="BG379" s="2" t="s">
        <v>6</v>
      </c>
      <c r="BH379" s="2">
        <v>0</v>
      </c>
      <c r="BI379" s="2">
        <v>1</v>
      </c>
      <c r="BJ379" s="2" t="s">
        <v>43</v>
      </c>
      <c r="BK379" s="2"/>
      <c r="BL379" s="2"/>
      <c r="BM379" s="2">
        <v>10001</v>
      </c>
      <c r="BN379" s="2">
        <v>0</v>
      </c>
      <c r="BO379" s="2" t="s">
        <v>6</v>
      </c>
      <c r="BP379" s="2">
        <v>0</v>
      </c>
      <c r="BQ379" s="2">
        <v>2</v>
      </c>
      <c r="BR379" s="2">
        <v>0</v>
      </c>
      <c r="BS379" s="2">
        <v>1</v>
      </c>
      <c r="BT379" s="2">
        <v>1</v>
      </c>
      <c r="BU379" s="2">
        <v>1</v>
      </c>
      <c r="BV379" s="2">
        <v>1</v>
      </c>
      <c r="BW379" s="2">
        <v>1</v>
      </c>
      <c r="BX379" s="2">
        <v>1</v>
      </c>
      <c r="BY379" s="2" t="s">
        <v>6</v>
      </c>
      <c r="BZ379" s="2">
        <v>118</v>
      </c>
      <c r="CA379" s="2">
        <v>63</v>
      </c>
      <c r="CB379" s="2"/>
      <c r="CC379" s="2"/>
      <c r="CD379" s="2"/>
      <c r="CE379" s="2"/>
      <c r="CF379" s="2">
        <v>0</v>
      </c>
      <c r="CG379" s="2">
        <v>0</v>
      </c>
      <c r="CH379" s="2"/>
      <c r="CI379" s="2"/>
      <c r="CJ379" s="2"/>
      <c r="CK379" s="2"/>
      <c r="CL379" s="2"/>
      <c r="CM379" s="2">
        <v>0</v>
      </c>
      <c r="CN379" s="2" t="s">
        <v>705</v>
      </c>
      <c r="CO379" s="2">
        <v>0</v>
      </c>
      <c r="CP379" s="2">
        <f t="shared" si="365"/>
        <v>146.71</v>
      </c>
      <c r="CQ379" s="2">
        <f t="shared" si="366"/>
        <v>1633.36</v>
      </c>
      <c r="CR379" s="2">
        <f t="shared" si="367"/>
        <v>365.14125000000001</v>
      </c>
      <c r="CS379" s="2">
        <f t="shared" si="368"/>
        <v>87.766874999999999</v>
      </c>
      <c r="CT379" s="2">
        <f t="shared" si="369"/>
        <v>935.69174999999996</v>
      </c>
      <c r="CU379" s="2">
        <f t="shared" si="370"/>
        <v>0</v>
      </c>
      <c r="CV379" s="2">
        <f t="shared" si="371"/>
        <v>116.67037500000001</v>
      </c>
      <c r="CW379" s="2">
        <f t="shared" si="372"/>
        <v>7.0875000000000004</v>
      </c>
      <c r="CX379" s="2">
        <f t="shared" si="373"/>
        <v>0</v>
      </c>
      <c r="CY379" s="2">
        <f t="shared" si="374"/>
        <v>54.240200000000002</v>
      </c>
      <c r="CZ379" s="2">
        <f t="shared" si="375"/>
        <v>27.631800000000002</v>
      </c>
      <c r="DA379" s="2"/>
      <c r="DB379" s="2"/>
      <c r="DC379" s="2" t="s">
        <v>6</v>
      </c>
      <c r="DD379" s="2" t="s">
        <v>6</v>
      </c>
      <c r="DE379" s="2" t="s">
        <v>56</v>
      </c>
      <c r="DF379" s="2" t="s">
        <v>56</v>
      </c>
      <c r="DG379" s="2" t="s">
        <v>57</v>
      </c>
      <c r="DH379" s="2" t="s">
        <v>6</v>
      </c>
      <c r="DI379" s="2" t="s">
        <v>57</v>
      </c>
      <c r="DJ379" s="2" t="s">
        <v>56</v>
      </c>
      <c r="DK379" s="2" t="s">
        <v>6</v>
      </c>
      <c r="DL379" s="2" t="s">
        <v>6</v>
      </c>
      <c r="DM379" s="2" t="s">
        <v>6</v>
      </c>
      <c r="DN379" s="2">
        <v>0</v>
      </c>
      <c r="DO379" s="2">
        <v>0</v>
      </c>
      <c r="DP379" s="2">
        <v>1</v>
      </c>
      <c r="DQ379" s="2">
        <v>1</v>
      </c>
      <c r="DR379" s="2"/>
      <c r="DS379" s="2"/>
      <c r="DT379" s="2"/>
      <c r="DU379" s="2">
        <v>1013</v>
      </c>
      <c r="DV379" s="2" t="s">
        <v>42</v>
      </c>
      <c r="DW379" s="2" t="s">
        <v>42</v>
      </c>
      <c r="DX379" s="2">
        <v>1</v>
      </c>
      <c r="DY379" s="2"/>
      <c r="DZ379" s="2"/>
      <c r="EA379" s="2"/>
      <c r="EB379" s="2"/>
      <c r="EC379" s="2"/>
      <c r="ED379" s="2"/>
      <c r="EE379" s="2">
        <v>27029023</v>
      </c>
      <c r="EF379" s="2">
        <v>2</v>
      </c>
      <c r="EG379" s="2" t="s">
        <v>16</v>
      </c>
      <c r="EH379" s="2">
        <v>0</v>
      </c>
      <c r="EI379" s="2" t="s">
        <v>6</v>
      </c>
      <c r="EJ379" s="2">
        <v>1</v>
      </c>
      <c r="EK379" s="2">
        <v>10001</v>
      </c>
      <c r="EL379" s="2" t="s">
        <v>46</v>
      </c>
      <c r="EM379" s="2" t="s">
        <v>47</v>
      </c>
      <c r="EN379" s="2"/>
      <c r="EO379" s="2" t="s">
        <v>60</v>
      </c>
      <c r="EP379" s="2"/>
      <c r="EQ379" s="2">
        <v>0</v>
      </c>
      <c r="ER379" s="2">
        <v>2452.44</v>
      </c>
      <c r="ES379" s="2">
        <v>1633.36</v>
      </c>
      <c r="ET379" s="2">
        <v>216.38</v>
      </c>
      <c r="EU379" s="2">
        <v>52.01</v>
      </c>
      <c r="EV379" s="2">
        <v>602.70000000000005</v>
      </c>
      <c r="EW379" s="2">
        <v>75.150000000000006</v>
      </c>
      <c r="EX379" s="2">
        <v>4.2</v>
      </c>
      <c r="EY379" s="2">
        <v>0</v>
      </c>
      <c r="EZ379" s="2"/>
      <c r="FA379" s="2"/>
      <c r="FB379" s="2"/>
      <c r="FC379" s="2"/>
      <c r="FD379" s="2"/>
      <c r="FE379" s="2"/>
      <c r="FF379" s="2"/>
      <c r="FG379" s="2"/>
      <c r="FH379" s="2"/>
      <c r="FI379" s="2"/>
      <c r="FJ379" s="2"/>
      <c r="FK379" s="2"/>
      <c r="FL379" s="2"/>
      <c r="FM379" s="2"/>
      <c r="FN379" s="2"/>
      <c r="FO379" s="2"/>
      <c r="FP379" s="2"/>
      <c r="FQ379" s="2">
        <v>0</v>
      </c>
      <c r="FR379" s="2">
        <f t="shared" si="376"/>
        <v>0</v>
      </c>
      <c r="FS379" s="2">
        <v>0</v>
      </c>
      <c r="FT379" s="2" t="s">
        <v>49</v>
      </c>
      <c r="FU379" s="2" t="s">
        <v>50</v>
      </c>
      <c r="FV379" s="2"/>
      <c r="FW379" s="2"/>
      <c r="FX379" s="2">
        <v>106.2</v>
      </c>
      <c r="FY379" s="2">
        <v>53.55</v>
      </c>
      <c r="FZ379" s="2"/>
      <c r="GA379" s="2" t="s">
        <v>6</v>
      </c>
      <c r="GB379" s="2"/>
      <c r="GC379" s="2"/>
      <c r="GD379" s="2">
        <v>0</v>
      </c>
      <c r="GE379" s="2"/>
      <c r="GF379" s="2">
        <v>-864879479</v>
      </c>
      <c r="GG379" s="2">
        <v>2</v>
      </c>
      <c r="GH379" s="2">
        <v>1</v>
      </c>
      <c r="GI379" s="2">
        <v>-2</v>
      </c>
      <c r="GJ379" s="2">
        <v>0</v>
      </c>
      <c r="GK379" s="2">
        <f>ROUND(R379*(R12)/100,2)</f>
        <v>0</v>
      </c>
      <c r="GL379" s="2">
        <f t="shared" si="377"/>
        <v>0</v>
      </c>
      <c r="GM379" s="2">
        <f t="shared" si="378"/>
        <v>228.58</v>
      </c>
      <c r="GN379" s="2">
        <f t="shared" si="379"/>
        <v>228.58</v>
      </c>
      <c r="GO379" s="2">
        <f t="shared" si="380"/>
        <v>0</v>
      </c>
      <c r="GP379" s="2">
        <f t="shared" si="381"/>
        <v>0</v>
      </c>
      <c r="GQ379" s="2"/>
      <c r="GR379" s="2">
        <v>0</v>
      </c>
      <c r="GS379" s="2">
        <v>3</v>
      </c>
      <c r="GT379" s="2">
        <v>0</v>
      </c>
      <c r="GU379" s="2" t="s">
        <v>6</v>
      </c>
      <c r="GV379" s="2">
        <f t="shared" si="382"/>
        <v>0</v>
      </c>
      <c r="GW379" s="2">
        <v>1</v>
      </c>
      <c r="GX379" s="2">
        <f t="shared" si="383"/>
        <v>0</v>
      </c>
      <c r="GY379" s="2"/>
      <c r="GZ379" s="2"/>
      <c r="HA379" s="2">
        <v>0</v>
      </c>
      <c r="HB379" s="2">
        <v>0</v>
      </c>
      <c r="HC379" s="2"/>
      <c r="HD379" s="2"/>
      <c r="HE379" s="2"/>
      <c r="HF379" s="2"/>
      <c r="HG379" s="2"/>
      <c r="HH379" s="2"/>
      <c r="HI379" s="2"/>
      <c r="HJ379" s="2"/>
      <c r="HK379" s="2"/>
      <c r="HL379" s="2"/>
      <c r="HM379" s="2"/>
      <c r="HN379" s="2"/>
      <c r="HO379" s="2"/>
      <c r="HP379" s="2"/>
      <c r="HQ379" s="2"/>
      <c r="HR379" s="2"/>
      <c r="HS379" s="2"/>
      <c r="HT379" s="2"/>
      <c r="HU379" s="2"/>
      <c r="HV379" s="2"/>
      <c r="HW379" s="2"/>
      <c r="HX379" s="2"/>
      <c r="HY379" s="2"/>
      <c r="HZ379" s="2"/>
      <c r="IA379" s="2"/>
      <c r="IB379" s="2"/>
      <c r="IC379" s="2"/>
      <c r="ID379" s="2"/>
      <c r="IE379" s="2"/>
      <c r="IF379" s="2"/>
      <c r="IG379" s="2"/>
      <c r="IH379" s="2"/>
      <c r="II379" s="2"/>
      <c r="IJ379" s="2"/>
      <c r="IK379" s="2">
        <v>0</v>
      </c>
      <c r="IL379" s="2"/>
      <c r="IM379" s="2"/>
      <c r="IN379" s="2"/>
      <c r="IO379" s="2"/>
      <c r="IP379" s="2"/>
      <c r="IQ379" s="2"/>
      <c r="IR379" s="2"/>
      <c r="IS379" s="2"/>
      <c r="IT379" s="2"/>
      <c r="IU379" s="2"/>
    </row>
    <row r="380" spans="1:255" x14ac:dyDescent="0.2">
      <c r="A380">
        <v>17</v>
      </c>
      <c r="B380">
        <v>1</v>
      </c>
      <c r="C380">
        <f>ROW(SmtRes!A796)</f>
        <v>796</v>
      </c>
      <c r="D380">
        <f>ROW(EtalonRes!A822)</f>
        <v>822</v>
      </c>
      <c r="E380" t="s">
        <v>413</v>
      </c>
      <c r="F380" t="s">
        <v>40</v>
      </c>
      <c r="G380" t="s">
        <v>260</v>
      </c>
      <c r="H380" t="s">
        <v>42</v>
      </c>
      <c r="I380">
        <f>ROUND(5/100,9)</f>
        <v>0.05</v>
      </c>
      <c r="J380">
        <v>0</v>
      </c>
      <c r="O380">
        <f t="shared" si="351"/>
        <v>146.71</v>
      </c>
      <c r="P380">
        <f t="shared" si="352"/>
        <v>81.67</v>
      </c>
      <c r="Q380">
        <f t="shared" si="353"/>
        <v>18.260000000000002</v>
      </c>
      <c r="R380">
        <f t="shared" si="354"/>
        <v>4.3899999999999997</v>
      </c>
      <c r="S380">
        <f t="shared" si="355"/>
        <v>46.78</v>
      </c>
      <c r="T380">
        <f t="shared" si="356"/>
        <v>0</v>
      </c>
      <c r="U380">
        <f t="shared" si="357"/>
        <v>5.8335187500000005</v>
      </c>
      <c r="V380">
        <f t="shared" si="358"/>
        <v>0.35437500000000005</v>
      </c>
      <c r="W380">
        <f t="shared" si="359"/>
        <v>0</v>
      </c>
      <c r="X380">
        <f t="shared" si="360"/>
        <v>54.24</v>
      </c>
      <c r="Y380">
        <f t="shared" si="361"/>
        <v>27.63</v>
      </c>
      <c r="AA380">
        <v>27703388</v>
      </c>
      <c r="AB380">
        <f t="shared" si="362"/>
        <v>2934.1930000000002</v>
      </c>
      <c r="AC380">
        <f t="shared" si="384"/>
        <v>1633.36</v>
      </c>
      <c r="AD380">
        <f>ROUND((((((ET380*1.25)*1.35))-(((EU380*1.25)*1.35)))+AE380),6)</f>
        <v>365.14125000000001</v>
      </c>
      <c r="AE380">
        <f>ROUND((((EU380*1.25)*1.35)),6)</f>
        <v>87.766874999999999</v>
      </c>
      <c r="AF380">
        <f>ROUND((((EV380*1.15)*1.35)),6)</f>
        <v>935.69174999999996</v>
      </c>
      <c r="AG380">
        <f t="shared" si="363"/>
        <v>0</v>
      </c>
      <c r="AH380">
        <f>(((EW380*1.15)*1.35))</f>
        <v>116.67037500000001</v>
      </c>
      <c r="AI380">
        <f>(((EX380*1.25)*1.35))</f>
        <v>7.0875000000000004</v>
      </c>
      <c r="AJ380">
        <f t="shared" si="364"/>
        <v>0</v>
      </c>
      <c r="AK380">
        <v>2452.44</v>
      </c>
      <c r="AL380">
        <v>1633.36</v>
      </c>
      <c r="AM380">
        <v>216.38</v>
      </c>
      <c r="AN380">
        <v>52.01</v>
      </c>
      <c r="AO380">
        <v>602.70000000000005</v>
      </c>
      <c r="AP380">
        <v>0</v>
      </c>
      <c r="AQ380">
        <v>75.150000000000006</v>
      </c>
      <c r="AR380">
        <v>4.2</v>
      </c>
      <c r="AS380">
        <v>0</v>
      </c>
      <c r="AT380">
        <v>106</v>
      </c>
      <c r="AU380">
        <v>54</v>
      </c>
      <c r="AV380">
        <v>1</v>
      </c>
      <c r="AW380">
        <v>1</v>
      </c>
      <c r="AZ380">
        <v>1</v>
      </c>
      <c r="BA380">
        <v>1</v>
      </c>
      <c r="BB380">
        <v>1</v>
      </c>
      <c r="BC380">
        <v>1</v>
      </c>
      <c r="BD380" t="s">
        <v>6</v>
      </c>
      <c r="BE380" t="s">
        <v>6</v>
      </c>
      <c r="BF380" t="s">
        <v>6</v>
      </c>
      <c r="BG380" t="s">
        <v>6</v>
      </c>
      <c r="BH380">
        <v>0</v>
      </c>
      <c r="BI380">
        <v>1</v>
      </c>
      <c r="BJ380" t="s">
        <v>43</v>
      </c>
      <c r="BM380">
        <v>10001</v>
      </c>
      <c r="BN380">
        <v>0</v>
      </c>
      <c r="BO380" t="s">
        <v>6</v>
      </c>
      <c r="BP380">
        <v>0</v>
      </c>
      <c r="BQ380">
        <v>2</v>
      </c>
      <c r="BR380">
        <v>0</v>
      </c>
      <c r="BS380">
        <v>1</v>
      </c>
      <c r="BT380">
        <v>1</v>
      </c>
      <c r="BU380">
        <v>1</v>
      </c>
      <c r="BV380">
        <v>1</v>
      </c>
      <c r="BW380">
        <v>1</v>
      </c>
      <c r="BX380">
        <v>1</v>
      </c>
      <c r="BY380" t="s">
        <v>6</v>
      </c>
      <c r="BZ380">
        <v>118</v>
      </c>
      <c r="CA380">
        <v>63</v>
      </c>
      <c r="CF380">
        <v>0</v>
      </c>
      <c r="CG380">
        <v>0</v>
      </c>
      <c r="CM380">
        <v>0</v>
      </c>
      <c r="CN380" t="s">
        <v>705</v>
      </c>
      <c r="CO380">
        <v>0</v>
      </c>
      <c r="CP380">
        <f t="shared" si="365"/>
        <v>146.71</v>
      </c>
      <c r="CQ380">
        <f t="shared" si="366"/>
        <v>1633.36</v>
      </c>
      <c r="CR380">
        <f t="shared" si="367"/>
        <v>365.14125000000001</v>
      </c>
      <c r="CS380">
        <f t="shared" si="368"/>
        <v>87.766874999999999</v>
      </c>
      <c r="CT380">
        <f t="shared" si="369"/>
        <v>935.69174999999996</v>
      </c>
      <c r="CU380">
        <f t="shared" si="370"/>
        <v>0</v>
      </c>
      <c r="CV380">
        <f t="shared" si="371"/>
        <v>116.67037500000001</v>
      </c>
      <c r="CW380">
        <f t="shared" si="372"/>
        <v>7.0875000000000004</v>
      </c>
      <c r="CX380">
        <f t="shared" si="373"/>
        <v>0</v>
      </c>
      <c r="CY380">
        <f t="shared" si="374"/>
        <v>54.240200000000002</v>
      </c>
      <c r="CZ380">
        <f t="shared" si="375"/>
        <v>27.631800000000002</v>
      </c>
      <c r="DC380" t="s">
        <v>6</v>
      </c>
      <c r="DD380" t="s">
        <v>6</v>
      </c>
      <c r="DE380" t="s">
        <v>56</v>
      </c>
      <c r="DF380" t="s">
        <v>56</v>
      </c>
      <c r="DG380" t="s">
        <v>57</v>
      </c>
      <c r="DH380" t="s">
        <v>6</v>
      </c>
      <c r="DI380" t="s">
        <v>57</v>
      </c>
      <c r="DJ380" t="s">
        <v>56</v>
      </c>
      <c r="DK380" t="s">
        <v>6</v>
      </c>
      <c r="DL380" t="s">
        <v>6</v>
      </c>
      <c r="DM380" t="s">
        <v>6</v>
      </c>
      <c r="DN380">
        <v>0</v>
      </c>
      <c r="DO380">
        <v>0</v>
      </c>
      <c r="DP380">
        <v>1</v>
      </c>
      <c r="DQ380">
        <v>1</v>
      </c>
      <c r="DU380">
        <v>1013</v>
      </c>
      <c r="DV380" t="s">
        <v>42</v>
      </c>
      <c r="DW380" t="s">
        <v>42</v>
      </c>
      <c r="DX380">
        <v>1</v>
      </c>
      <c r="EE380">
        <v>27029023</v>
      </c>
      <c r="EF380">
        <v>2</v>
      </c>
      <c r="EG380" t="s">
        <v>16</v>
      </c>
      <c r="EH380">
        <v>0</v>
      </c>
      <c r="EI380" t="s">
        <v>6</v>
      </c>
      <c r="EJ380">
        <v>1</v>
      </c>
      <c r="EK380">
        <v>10001</v>
      </c>
      <c r="EL380" t="s">
        <v>46</v>
      </c>
      <c r="EM380" t="s">
        <v>47</v>
      </c>
      <c r="EO380" t="s">
        <v>60</v>
      </c>
      <c r="EQ380">
        <v>0</v>
      </c>
      <c r="ER380">
        <v>2452.44</v>
      </c>
      <c r="ES380">
        <v>1633.36</v>
      </c>
      <c r="ET380">
        <v>216.38</v>
      </c>
      <c r="EU380">
        <v>52.01</v>
      </c>
      <c r="EV380">
        <v>602.70000000000005</v>
      </c>
      <c r="EW380">
        <v>75.150000000000006</v>
      </c>
      <c r="EX380">
        <v>4.2</v>
      </c>
      <c r="EY380">
        <v>0</v>
      </c>
      <c r="FQ380">
        <v>0</v>
      </c>
      <c r="FR380">
        <f t="shared" si="376"/>
        <v>0</v>
      </c>
      <c r="FS380">
        <v>0</v>
      </c>
      <c r="FT380" t="s">
        <v>49</v>
      </c>
      <c r="FU380" t="s">
        <v>50</v>
      </c>
      <c r="FX380">
        <v>106.2</v>
      </c>
      <c r="FY380">
        <v>53.55</v>
      </c>
      <c r="GA380" t="s">
        <v>6</v>
      </c>
      <c r="GD380">
        <v>0</v>
      </c>
      <c r="GF380">
        <v>-864879479</v>
      </c>
      <c r="GG380">
        <v>1</v>
      </c>
      <c r="GH380">
        <v>1</v>
      </c>
      <c r="GI380">
        <v>-2</v>
      </c>
      <c r="GJ380">
        <v>0</v>
      </c>
      <c r="GK380">
        <f>ROUND(R380*(S12)/100,2)</f>
        <v>0</v>
      </c>
      <c r="GL380">
        <f t="shared" si="377"/>
        <v>0</v>
      </c>
      <c r="GM380">
        <f t="shared" si="378"/>
        <v>228.58</v>
      </c>
      <c r="GN380">
        <f t="shared" si="379"/>
        <v>228.58</v>
      </c>
      <c r="GO380">
        <f t="shared" si="380"/>
        <v>0</v>
      </c>
      <c r="GP380">
        <f t="shared" si="381"/>
        <v>0</v>
      </c>
      <c r="GR380">
        <v>0</v>
      </c>
      <c r="GS380">
        <v>3</v>
      </c>
      <c r="GT380">
        <v>0</v>
      </c>
      <c r="GU380" t="s">
        <v>6</v>
      </c>
      <c r="GV380">
        <f t="shared" si="382"/>
        <v>0</v>
      </c>
      <c r="GW380">
        <v>1</v>
      </c>
      <c r="GX380">
        <f t="shared" si="383"/>
        <v>0</v>
      </c>
      <c r="HA380">
        <v>0</v>
      </c>
      <c r="HB380">
        <v>0</v>
      </c>
      <c r="IK380">
        <v>0</v>
      </c>
    </row>
    <row r="381" spans="1:255" x14ac:dyDescent="0.2">
      <c r="A381" s="2">
        <v>18</v>
      </c>
      <c r="B381" s="2">
        <v>1</v>
      </c>
      <c r="C381" s="2">
        <v>788</v>
      </c>
      <c r="D381" s="2"/>
      <c r="E381" s="2" t="s">
        <v>414</v>
      </c>
      <c r="F381" s="2" t="s">
        <v>262</v>
      </c>
      <c r="G381" s="2" t="s">
        <v>263</v>
      </c>
      <c r="H381" s="2" t="s">
        <v>136</v>
      </c>
      <c r="I381" s="2">
        <f>I379*J381</f>
        <v>5</v>
      </c>
      <c r="J381" s="2">
        <v>100</v>
      </c>
      <c r="K381" s="2"/>
      <c r="L381" s="2"/>
      <c r="M381" s="2"/>
      <c r="N381" s="2"/>
      <c r="O381" s="2">
        <f t="shared" si="351"/>
        <v>955.95</v>
      </c>
      <c r="P381" s="2">
        <f t="shared" si="352"/>
        <v>955.95</v>
      </c>
      <c r="Q381" s="2">
        <f t="shared" si="353"/>
        <v>0</v>
      </c>
      <c r="R381" s="2">
        <f t="shared" si="354"/>
        <v>0</v>
      </c>
      <c r="S381" s="2">
        <f t="shared" si="355"/>
        <v>0</v>
      </c>
      <c r="T381" s="2">
        <f t="shared" si="356"/>
        <v>0</v>
      </c>
      <c r="U381" s="2">
        <f t="shared" si="357"/>
        <v>0</v>
      </c>
      <c r="V381" s="2">
        <f t="shared" si="358"/>
        <v>0</v>
      </c>
      <c r="W381" s="2">
        <f t="shared" si="359"/>
        <v>0</v>
      </c>
      <c r="X381" s="2">
        <f t="shared" si="360"/>
        <v>0</v>
      </c>
      <c r="Y381" s="2">
        <f t="shared" si="361"/>
        <v>0</v>
      </c>
      <c r="Z381" s="2"/>
      <c r="AA381" s="2">
        <v>27703374</v>
      </c>
      <c r="AB381" s="2">
        <f t="shared" si="362"/>
        <v>191.19</v>
      </c>
      <c r="AC381" s="2">
        <f t="shared" si="384"/>
        <v>191.19</v>
      </c>
      <c r="AD381" s="2">
        <f>ROUND((((ET381)-(EU381))+AE381),6)</f>
        <v>0</v>
      </c>
      <c r="AE381" s="2">
        <f>ROUND((EU381),6)</f>
        <v>0</v>
      </c>
      <c r="AF381" s="2">
        <f>ROUND((EV381),6)</f>
        <v>0</v>
      </c>
      <c r="AG381" s="2">
        <f t="shared" si="363"/>
        <v>0</v>
      </c>
      <c r="AH381" s="2">
        <f>(EW381)</f>
        <v>0</v>
      </c>
      <c r="AI381" s="2">
        <f>(EX381)</f>
        <v>0</v>
      </c>
      <c r="AJ381" s="2">
        <f t="shared" si="364"/>
        <v>0</v>
      </c>
      <c r="AK381" s="2">
        <v>191.19</v>
      </c>
      <c r="AL381" s="2">
        <v>191.19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 s="2">
        <v>0</v>
      </c>
      <c r="AT381" s="2">
        <v>106</v>
      </c>
      <c r="AU381" s="2">
        <v>54</v>
      </c>
      <c r="AV381" s="2">
        <v>1</v>
      </c>
      <c r="AW381" s="2">
        <v>1</v>
      </c>
      <c r="AX381" s="2"/>
      <c r="AY381" s="2"/>
      <c r="AZ381" s="2">
        <v>1</v>
      </c>
      <c r="BA381" s="2">
        <v>1</v>
      </c>
      <c r="BB381" s="2">
        <v>1</v>
      </c>
      <c r="BC381" s="2">
        <v>1</v>
      </c>
      <c r="BD381" s="2" t="s">
        <v>6</v>
      </c>
      <c r="BE381" s="2" t="s">
        <v>6</v>
      </c>
      <c r="BF381" s="2" t="s">
        <v>6</v>
      </c>
      <c r="BG381" s="2" t="s">
        <v>6</v>
      </c>
      <c r="BH381" s="2">
        <v>3</v>
      </c>
      <c r="BI381" s="2">
        <v>1</v>
      </c>
      <c r="BJ381" s="2" t="s">
        <v>264</v>
      </c>
      <c r="BK381" s="2"/>
      <c r="BL381" s="2"/>
      <c r="BM381" s="2">
        <v>10001</v>
      </c>
      <c r="BN381" s="2">
        <v>0</v>
      </c>
      <c r="BO381" s="2" t="s">
        <v>6</v>
      </c>
      <c r="BP381" s="2">
        <v>0</v>
      </c>
      <c r="BQ381" s="2">
        <v>2</v>
      </c>
      <c r="BR381" s="2">
        <v>0</v>
      </c>
      <c r="BS381" s="2">
        <v>1</v>
      </c>
      <c r="BT381" s="2">
        <v>1</v>
      </c>
      <c r="BU381" s="2">
        <v>1</v>
      </c>
      <c r="BV381" s="2">
        <v>1</v>
      </c>
      <c r="BW381" s="2">
        <v>1</v>
      </c>
      <c r="BX381" s="2">
        <v>1</v>
      </c>
      <c r="BY381" s="2" t="s">
        <v>6</v>
      </c>
      <c r="BZ381" s="2">
        <v>118</v>
      </c>
      <c r="CA381" s="2">
        <v>63</v>
      </c>
      <c r="CB381" s="2"/>
      <c r="CC381" s="2"/>
      <c r="CD381" s="2"/>
      <c r="CE381" s="2"/>
      <c r="CF381" s="2">
        <v>0</v>
      </c>
      <c r="CG381" s="2">
        <v>0</v>
      </c>
      <c r="CH381" s="2"/>
      <c r="CI381" s="2"/>
      <c r="CJ381" s="2"/>
      <c r="CK381" s="2"/>
      <c r="CL381" s="2"/>
      <c r="CM381" s="2">
        <v>0</v>
      </c>
      <c r="CN381" s="2" t="s">
        <v>6</v>
      </c>
      <c r="CO381" s="2">
        <v>0</v>
      </c>
      <c r="CP381" s="2">
        <f t="shared" si="365"/>
        <v>955.95</v>
      </c>
      <c r="CQ381" s="2">
        <f t="shared" si="366"/>
        <v>191.19</v>
      </c>
      <c r="CR381" s="2">
        <f t="shared" si="367"/>
        <v>0</v>
      </c>
      <c r="CS381" s="2">
        <f t="shared" si="368"/>
        <v>0</v>
      </c>
      <c r="CT381" s="2">
        <f t="shared" si="369"/>
        <v>0</v>
      </c>
      <c r="CU381" s="2">
        <f t="shared" si="370"/>
        <v>0</v>
      </c>
      <c r="CV381" s="2">
        <f t="shared" si="371"/>
        <v>0</v>
      </c>
      <c r="CW381" s="2">
        <f t="shared" si="372"/>
        <v>0</v>
      </c>
      <c r="CX381" s="2">
        <f t="shared" si="373"/>
        <v>0</v>
      </c>
      <c r="CY381" s="2">
        <f t="shared" si="374"/>
        <v>0</v>
      </c>
      <c r="CZ381" s="2">
        <f t="shared" si="375"/>
        <v>0</v>
      </c>
      <c r="DA381" s="2"/>
      <c r="DB381" s="2"/>
      <c r="DC381" s="2" t="s">
        <v>6</v>
      </c>
      <c r="DD381" s="2" t="s">
        <v>6</v>
      </c>
      <c r="DE381" s="2" t="s">
        <v>6</v>
      </c>
      <c r="DF381" s="2" t="s">
        <v>6</v>
      </c>
      <c r="DG381" s="2" t="s">
        <v>6</v>
      </c>
      <c r="DH381" s="2" t="s">
        <v>6</v>
      </c>
      <c r="DI381" s="2" t="s">
        <v>6</v>
      </c>
      <c r="DJ381" s="2" t="s">
        <v>6</v>
      </c>
      <c r="DK381" s="2" t="s">
        <v>6</v>
      </c>
      <c r="DL381" s="2" t="s">
        <v>6</v>
      </c>
      <c r="DM381" s="2" t="s">
        <v>6</v>
      </c>
      <c r="DN381" s="2">
        <v>0</v>
      </c>
      <c r="DO381" s="2">
        <v>0</v>
      </c>
      <c r="DP381" s="2">
        <v>1</v>
      </c>
      <c r="DQ381" s="2">
        <v>1</v>
      </c>
      <c r="DR381" s="2"/>
      <c r="DS381" s="2"/>
      <c r="DT381" s="2"/>
      <c r="DU381" s="2">
        <v>1010</v>
      </c>
      <c r="DV381" s="2" t="s">
        <v>136</v>
      </c>
      <c r="DW381" s="2" t="s">
        <v>136</v>
      </c>
      <c r="DX381" s="2">
        <v>1</v>
      </c>
      <c r="DY381" s="2"/>
      <c r="DZ381" s="2"/>
      <c r="EA381" s="2"/>
      <c r="EB381" s="2"/>
      <c r="EC381" s="2"/>
      <c r="ED381" s="2"/>
      <c r="EE381" s="2">
        <v>27029023</v>
      </c>
      <c r="EF381" s="2">
        <v>2</v>
      </c>
      <c r="EG381" s="2" t="s">
        <v>16</v>
      </c>
      <c r="EH381" s="2">
        <v>0</v>
      </c>
      <c r="EI381" s="2" t="s">
        <v>6</v>
      </c>
      <c r="EJ381" s="2">
        <v>1</v>
      </c>
      <c r="EK381" s="2">
        <v>10001</v>
      </c>
      <c r="EL381" s="2" t="s">
        <v>46</v>
      </c>
      <c r="EM381" s="2" t="s">
        <v>47</v>
      </c>
      <c r="EN381" s="2"/>
      <c r="EO381" s="2" t="s">
        <v>6</v>
      </c>
      <c r="EP381" s="2"/>
      <c r="EQ381" s="2">
        <v>0</v>
      </c>
      <c r="ER381" s="2">
        <v>191.19</v>
      </c>
      <c r="ES381" s="2">
        <v>191.19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/>
      <c r="EZ381" s="2"/>
      <c r="FA381" s="2"/>
      <c r="FB381" s="2"/>
      <c r="FC381" s="2"/>
      <c r="FD381" s="2"/>
      <c r="FE381" s="2"/>
      <c r="FF381" s="2"/>
      <c r="FG381" s="2"/>
      <c r="FH381" s="2"/>
      <c r="FI381" s="2"/>
      <c r="FJ381" s="2"/>
      <c r="FK381" s="2"/>
      <c r="FL381" s="2"/>
      <c r="FM381" s="2"/>
      <c r="FN381" s="2"/>
      <c r="FO381" s="2"/>
      <c r="FP381" s="2"/>
      <c r="FQ381" s="2">
        <v>0</v>
      </c>
      <c r="FR381" s="2">
        <f t="shared" si="376"/>
        <v>0</v>
      </c>
      <c r="FS381" s="2">
        <v>0</v>
      </c>
      <c r="FT381" s="2" t="s">
        <v>49</v>
      </c>
      <c r="FU381" s="2" t="s">
        <v>50</v>
      </c>
      <c r="FV381" s="2"/>
      <c r="FW381" s="2"/>
      <c r="FX381" s="2">
        <v>106.2</v>
      </c>
      <c r="FY381" s="2">
        <v>53.55</v>
      </c>
      <c r="FZ381" s="2"/>
      <c r="GA381" s="2" t="s">
        <v>6</v>
      </c>
      <c r="GB381" s="2"/>
      <c r="GC381" s="2"/>
      <c r="GD381" s="2">
        <v>0</v>
      </c>
      <c r="GE381" s="2"/>
      <c r="GF381" s="2">
        <v>-2113163932</v>
      </c>
      <c r="GG381" s="2">
        <v>2</v>
      </c>
      <c r="GH381" s="2">
        <v>1</v>
      </c>
      <c r="GI381" s="2">
        <v>-2</v>
      </c>
      <c r="GJ381" s="2">
        <v>0</v>
      </c>
      <c r="GK381" s="2">
        <f>ROUND(R381*(R12)/100,2)</f>
        <v>0</v>
      </c>
      <c r="GL381" s="2">
        <f t="shared" si="377"/>
        <v>0</v>
      </c>
      <c r="GM381" s="2">
        <f t="shared" si="378"/>
        <v>955.95</v>
      </c>
      <c r="GN381" s="2">
        <f t="shared" si="379"/>
        <v>955.95</v>
      </c>
      <c r="GO381" s="2">
        <f t="shared" si="380"/>
        <v>0</v>
      </c>
      <c r="GP381" s="2">
        <f t="shared" si="381"/>
        <v>0</v>
      </c>
      <c r="GQ381" s="2"/>
      <c r="GR381" s="2">
        <v>0</v>
      </c>
      <c r="GS381" s="2">
        <v>3</v>
      </c>
      <c r="GT381" s="2">
        <v>0</v>
      </c>
      <c r="GU381" s="2" t="s">
        <v>6</v>
      </c>
      <c r="GV381" s="2">
        <f t="shared" si="382"/>
        <v>0</v>
      </c>
      <c r="GW381" s="2">
        <v>1</v>
      </c>
      <c r="GX381" s="2">
        <f t="shared" si="383"/>
        <v>0</v>
      </c>
      <c r="GY381" s="2"/>
      <c r="GZ381" s="2"/>
      <c r="HA381" s="2">
        <v>0</v>
      </c>
      <c r="HB381" s="2">
        <v>0</v>
      </c>
      <c r="HC381" s="2"/>
      <c r="HD381" s="2"/>
      <c r="HE381" s="2"/>
      <c r="HF381" s="2"/>
      <c r="HG381" s="2"/>
      <c r="HH381" s="2"/>
      <c r="HI381" s="2"/>
      <c r="HJ381" s="2"/>
      <c r="HK381" s="2"/>
      <c r="HL381" s="2"/>
      <c r="HM381" s="2"/>
      <c r="HN381" s="2"/>
      <c r="HO381" s="2"/>
      <c r="HP381" s="2"/>
      <c r="HQ381" s="2"/>
      <c r="HR381" s="2"/>
      <c r="HS381" s="2"/>
      <c r="HT381" s="2"/>
      <c r="HU381" s="2"/>
      <c r="HV381" s="2"/>
      <c r="HW381" s="2"/>
      <c r="HX381" s="2"/>
      <c r="HY381" s="2"/>
      <c r="HZ381" s="2"/>
      <c r="IA381" s="2"/>
      <c r="IB381" s="2"/>
      <c r="IC381" s="2"/>
      <c r="ID381" s="2"/>
      <c r="IE381" s="2"/>
      <c r="IF381" s="2"/>
      <c r="IG381" s="2"/>
      <c r="IH381" s="2"/>
      <c r="II381" s="2"/>
      <c r="IJ381" s="2"/>
      <c r="IK381" s="2">
        <v>0</v>
      </c>
      <c r="IL381" s="2"/>
      <c r="IM381" s="2"/>
      <c r="IN381" s="2"/>
      <c r="IO381" s="2"/>
      <c r="IP381" s="2"/>
      <c r="IQ381" s="2"/>
      <c r="IR381" s="2"/>
      <c r="IS381" s="2"/>
      <c r="IT381" s="2"/>
      <c r="IU381" s="2"/>
    </row>
    <row r="382" spans="1:255" x14ac:dyDescent="0.2">
      <c r="A382">
        <v>18</v>
      </c>
      <c r="B382">
        <v>1</v>
      </c>
      <c r="C382">
        <v>796</v>
      </c>
      <c r="E382" t="s">
        <v>414</v>
      </c>
      <c r="F382" t="s">
        <v>262</v>
      </c>
      <c r="G382" t="s">
        <v>263</v>
      </c>
      <c r="H382" t="s">
        <v>136</v>
      </c>
      <c r="I382">
        <f>I380*J382</f>
        <v>5</v>
      </c>
      <c r="J382">
        <v>100</v>
      </c>
      <c r="O382">
        <f t="shared" si="351"/>
        <v>955.95</v>
      </c>
      <c r="P382">
        <f t="shared" si="352"/>
        <v>955.95</v>
      </c>
      <c r="Q382">
        <f t="shared" si="353"/>
        <v>0</v>
      </c>
      <c r="R382">
        <f t="shared" si="354"/>
        <v>0</v>
      </c>
      <c r="S382">
        <f t="shared" si="355"/>
        <v>0</v>
      </c>
      <c r="T382">
        <f t="shared" si="356"/>
        <v>0</v>
      </c>
      <c r="U382">
        <f t="shared" si="357"/>
        <v>0</v>
      </c>
      <c r="V382">
        <f t="shared" si="358"/>
        <v>0</v>
      </c>
      <c r="W382">
        <f t="shared" si="359"/>
        <v>0</v>
      </c>
      <c r="X382">
        <f t="shared" si="360"/>
        <v>0</v>
      </c>
      <c r="Y382">
        <f t="shared" si="361"/>
        <v>0</v>
      </c>
      <c r="AA382">
        <v>27703388</v>
      </c>
      <c r="AB382">
        <f t="shared" si="362"/>
        <v>191.19</v>
      </c>
      <c r="AC382">
        <f t="shared" si="384"/>
        <v>191.19</v>
      </c>
      <c r="AD382">
        <f>ROUND((((ET382)-(EU382))+AE382),6)</f>
        <v>0</v>
      </c>
      <c r="AE382">
        <f>ROUND((EU382),6)</f>
        <v>0</v>
      </c>
      <c r="AF382">
        <f>ROUND((EV382),6)</f>
        <v>0</v>
      </c>
      <c r="AG382">
        <f t="shared" si="363"/>
        <v>0</v>
      </c>
      <c r="AH382">
        <f>(EW382)</f>
        <v>0</v>
      </c>
      <c r="AI382">
        <f>(EX382)</f>
        <v>0</v>
      </c>
      <c r="AJ382">
        <f t="shared" si="364"/>
        <v>0</v>
      </c>
      <c r="AK382">
        <v>191.19</v>
      </c>
      <c r="AL382">
        <v>191.19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106</v>
      </c>
      <c r="AU382">
        <v>54</v>
      </c>
      <c r="AV382">
        <v>1</v>
      </c>
      <c r="AW382">
        <v>1</v>
      </c>
      <c r="AZ382">
        <v>1</v>
      </c>
      <c r="BA382">
        <v>1</v>
      </c>
      <c r="BB382">
        <v>1</v>
      </c>
      <c r="BC382">
        <v>1</v>
      </c>
      <c r="BD382" t="s">
        <v>6</v>
      </c>
      <c r="BE382" t="s">
        <v>6</v>
      </c>
      <c r="BF382" t="s">
        <v>6</v>
      </c>
      <c r="BG382" t="s">
        <v>6</v>
      </c>
      <c r="BH382">
        <v>3</v>
      </c>
      <c r="BI382">
        <v>1</v>
      </c>
      <c r="BJ382" t="s">
        <v>264</v>
      </c>
      <c r="BM382">
        <v>10001</v>
      </c>
      <c r="BN382">
        <v>0</v>
      </c>
      <c r="BO382" t="s">
        <v>6</v>
      </c>
      <c r="BP382">
        <v>0</v>
      </c>
      <c r="BQ382">
        <v>2</v>
      </c>
      <c r="BR382">
        <v>0</v>
      </c>
      <c r="BS382">
        <v>1</v>
      </c>
      <c r="BT382">
        <v>1</v>
      </c>
      <c r="BU382">
        <v>1</v>
      </c>
      <c r="BV382">
        <v>1</v>
      </c>
      <c r="BW382">
        <v>1</v>
      </c>
      <c r="BX382">
        <v>1</v>
      </c>
      <c r="BY382" t="s">
        <v>6</v>
      </c>
      <c r="BZ382">
        <v>118</v>
      </c>
      <c r="CA382">
        <v>63</v>
      </c>
      <c r="CF382">
        <v>0</v>
      </c>
      <c r="CG382">
        <v>0</v>
      </c>
      <c r="CM382">
        <v>0</v>
      </c>
      <c r="CN382" t="s">
        <v>6</v>
      </c>
      <c r="CO382">
        <v>0</v>
      </c>
      <c r="CP382">
        <f t="shared" si="365"/>
        <v>955.95</v>
      </c>
      <c r="CQ382">
        <f t="shared" si="366"/>
        <v>191.19</v>
      </c>
      <c r="CR382">
        <f t="shared" si="367"/>
        <v>0</v>
      </c>
      <c r="CS382">
        <f t="shared" si="368"/>
        <v>0</v>
      </c>
      <c r="CT382">
        <f t="shared" si="369"/>
        <v>0</v>
      </c>
      <c r="CU382">
        <f t="shared" si="370"/>
        <v>0</v>
      </c>
      <c r="CV382">
        <f t="shared" si="371"/>
        <v>0</v>
      </c>
      <c r="CW382">
        <f t="shared" si="372"/>
        <v>0</v>
      </c>
      <c r="CX382">
        <f t="shared" si="373"/>
        <v>0</v>
      </c>
      <c r="CY382">
        <f t="shared" si="374"/>
        <v>0</v>
      </c>
      <c r="CZ382">
        <f t="shared" si="375"/>
        <v>0</v>
      </c>
      <c r="DC382" t="s">
        <v>6</v>
      </c>
      <c r="DD382" t="s">
        <v>6</v>
      </c>
      <c r="DE382" t="s">
        <v>6</v>
      </c>
      <c r="DF382" t="s">
        <v>6</v>
      </c>
      <c r="DG382" t="s">
        <v>6</v>
      </c>
      <c r="DH382" t="s">
        <v>6</v>
      </c>
      <c r="DI382" t="s">
        <v>6</v>
      </c>
      <c r="DJ382" t="s">
        <v>6</v>
      </c>
      <c r="DK382" t="s">
        <v>6</v>
      </c>
      <c r="DL382" t="s">
        <v>6</v>
      </c>
      <c r="DM382" t="s">
        <v>6</v>
      </c>
      <c r="DN382">
        <v>0</v>
      </c>
      <c r="DO382">
        <v>0</v>
      </c>
      <c r="DP382">
        <v>1</v>
      </c>
      <c r="DQ382">
        <v>1</v>
      </c>
      <c r="DU382">
        <v>1010</v>
      </c>
      <c r="DV382" t="s">
        <v>136</v>
      </c>
      <c r="DW382" t="s">
        <v>136</v>
      </c>
      <c r="DX382">
        <v>1</v>
      </c>
      <c r="EE382">
        <v>27029023</v>
      </c>
      <c r="EF382">
        <v>2</v>
      </c>
      <c r="EG382" t="s">
        <v>16</v>
      </c>
      <c r="EH382">
        <v>0</v>
      </c>
      <c r="EI382" t="s">
        <v>6</v>
      </c>
      <c r="EJ382">
        <v>1</v>
      </c>
      <c r="EK382">
        <v>10001</v>
      </c>
      <c r="EL382" t="s">
        <v>46</v>
      </c>
      <c r="EM382" t="s">
        <v>47</v>
      </c>
      <c r="EO382" t="s">
        <v>6</v>
      </c>
      <c r="EQ382">
        <v>0</v>
      </c>
      <c r="ER382">
        <v>191.19</v>
      </c>
      <c r="ES382">
        <v>191.19</v>
      </c>
      <c r="ET382">
        <v>0</v>
      </c>
      <c r="EU382">
        <v>0</v>
      </c>
      <c r="EV382">
        <v>0</v>
      </c>
      <c r="EW382">
        <v>0</v>
      </c>
      <c r="EX382">
        <v>0</v>
      </c>
      <c r="FQ382">
        <v>0</v>
      </c>
      <c r="FR382">
        <f t="shared" si="376"/>
        <v>0</v>
      </c>
      <c r="FS382">
        <v>0</v>
      </c>
      <c r="FT382" t="s">
        <v>49</v>
      </c>
      <c r="FU382" t="s">
        <v>50</v>
      </c>
      <c r="FX382">
        <v>106.2</v>
      </c>
      <c r="FY382">
        <v>53.55</v>
      </c>
      <c r="GA382" t="s">
        <v>6</v>
      </c>
      <c r="GD382">
        <v>0</v>
      </c>
      <c r="GF382">
        <v>-2113163932</v>
      </c>
      <c r="GG382">
        <v>1</v>
      </c>
      <c r="GH382">
        <v>1</v>
      </c>
      <c r="GI382">
        <v>-2</v>
      </c>
      <c r="GJ382">
        <v>0</v>
      </c>
      <c r="GK382">
        <f>ROUND(R382*(S12)/100,2)</f>
        <v>0</v>
      </c>
      <c r="GL382">
        <f t="shared" si="377"/>
        <v>0</v>
      </c>
      <c r="GM382">
        <f t="shared" si="378"/>
        <v>955.95</v>
      </c>
      <c r="GN382">
        <f t="shared" si="379"/>
        <v>955.95</v>
      </c>
      <c r="GO382">
        <f t="shared" si="380"/>
        <v>0</v>
      </c>
      <c r="GP382">
        <f t="shared" si="381"/>
        <v>0</v>
      </c>
      <c r="GR382">
        <v>0</v>
      </c>
      <c r="GS382">
        <v>3</v>
      </c>
      <c r="GT382">
        <v>0</v>
      </c>
      <c r="GU382" t="s">
        <v>6</v>
      </c>
      <c r="GV382">
        <f t="shared" si="382"/>
        <v>0</v>
      </c>
      <c r="GW382">
        <v>1</v>
      </c>
      <c r="GX382">
        <f t="shared" si="383"/>
        <v>0</v>
      </c>
      <c r="HA382">
        <v>0</v>
      </c>
      <c r="HB382">
        <v>0</v>
      </c>
      <c r="IK382">
        <v>0</v>
      </c>
    </row>
    <row r="383" spans="1:255" x14ac:dyDescent="0.2">
      <c r="A383" s="2">
        <v>17</v>
      </c>
      <c r="B383" s="2">
        <v>1</v>
      </c>
      <c r="C383" s="2">
        <f>ROW(SmtRes!A798)</f>
        <v>798</v>
      </c>
      <c r="D383" s="2">
        <f>ROW(EtalonRes!A824)</f>
        <v>824</v>
      </c>
      <c r="E383" s="2" t="s">
        <v>415</v>
      </c>
      <c r="F383" s="2" t="s">
        <v>266</v>
      </c>
      <c r="G383" s="2" t="s">
        <v>267</v>
      </c>
      <c r="H383" s="2" t="s">
        <v>30</v>
      </c>
      <c r="I383" s="2">
        <v>5</v>
      </c>
      <c r="J383" s="2">
        <v>0</v>
      </c>
      <c r="K383" s="2"/>
      <c r="L383" s="2"/>
      <c r="M383" s="2"/>
      <c r="N383" s="2"/>
      <c r="O383" s="2">
        <f t="shared" si="351"/>
        <v>124.61</v>
      </c>
      <c r="P383" s="2">
        <f t="shared" si="352"/>
        <v>82</v>
      </c>
      <c r="Q383" s="2">
        <f t="shared" si="353"/>
        <v>0</v>
      </c>
      <c r="R383" s="2">
        <f t="shared" si="354"/>
        <v>0</v>
      </c>
      <c r="S383" s="2">
        <f t="shared" si="355"/>
        <v>42.61</v>
      </c>
      <c r="T383" s="2">
        <f t="shared" si="356"/>
        <v>0</v>
      </c>
      <c r="U383" s="2">
        <f t="shared" si="357"/>
        <v>5.9224999999999994</v>
      </c>
      <c r="V383" s="2">
        <f t="shared" si="358"/>
        <v>0</v>
      </c>
      <c r="W383" s="2">
        <f t="shared" si="359"/>
        <v>0</v>
      </c>
      <c r="X383" s="2">
        <f t="shared" si="360"/>
        <v>33.24</v>
      </c>
      <c r="Y383" s="2">
        <f t="shared" si="361"/>
        <v>21.31</v>
      </c>
      <c r="Z383" s="2"/>
      <c r="AA383" s="2">
        <v>27703374</v>
      </c>
      <c r="AB383" s="2">
        <f t="shared" si="362"/>
        <v>24.921500000000002</v>
      </c>
      <c r="AC383" s="2">
        <f t="shared" si="384"/>
        <v>16.399999999999999</v>
      </c>
      <c r="AD383" s="2">
        <f>ROUND(((((ET383*1.15))-((EU383*1.15)))+AE383),6)</f>
        <v>0</v>
      </c>
      <c r="AE383" s="2">
        <f>ROUND(((EU383*1.15)),6)</f>
        <v>0</v>
      </c>
      <c r="AF383" s="2">
        <f>ROUND(((EV383*1.15)),6)</f>
        <v>8.5214999999999996</v>
      </c>
      <c r="AG383" s="2">
        <f t="shared" si="363"/>
        <v>0</v>
      </c>
      <c r="AH383" s="2">
        <f>((EW383*1.15))</f>
        <v>1.1844999999999999</v>
      </c>
      <c r="AI383" s="2">
        <f>((EX383*1.15))</f>
        <v>0</v>
      </c>
      <c r="AJ383" s="2">
        <f t="shared" si="364"/>
        <v>0</v>
      </c>
      <c r="AK383" s="2">
        <v>23.81</v>
      </c>
      <c r="AL383" s="2">
        <v>16.399999999999999</v>
      </c>
      <c r="AM383" s="2">
        <v>0</v>
      </c>
      <c r="AN383" s="2">
        <v>0</v>
      </c>
      <c r="AO383" s="2">
        <v>7.41</v>
      </c>
      <c r="AP383" s="2">
        <v>0</v>
      </c>
      <c r="AQ383" s="2">
        <v>1.03</v>
      </c>
      <c r="AR383" s="2">
        <v>0</v>
      </c>
      <c r="AS383" s="2">
        <v>0</v>
      </c>
      <c r="AT383" s="2">
        <v>78</v>
      </c>
      <c r="AU383" s="2">
        <v>50</v>
      </c>
      <c r="AV383" s="2">
        <v>1</v>
      </c>
      <c r="AW383" s="2">
        <v>1</v>
      </c>
      <c r="AX383" s="2"/>
      <c r="AY383" s="2"/>
      <c r="AZ383" s="2">
        <v>1</v>
      </c>
      <c r="BA383" s="2">
        <v>1</v>
      </c>
      <c r="BB383" s="2">
        <v>1</v>
      </c>
      <c r="BC383" s="2">
        <v>1</v>
      </c>
      <c r="BD383" s="2" t="s">
        <v>6</v>
      </c>
      <c r="BE383" s="2" t="s">
        <v>6</v>
      </c>
      <c r="BF383" s="2" t="s">
        <v>6</v>
      </c>
      <c r="BG383" s="2" t="s">
        <v>6</v>
      </c>
      <c r="BH383" s="2">
        <v>0</v>
      </c>
      <c r="BI383" s="2">
        <v>1</v>
      </c>
      <c r="BJ383" s="2" t="s">
        <v>268</v>
      </c>
      <c r="BK383" s="2"/>
      <c r="BL383" s="2"/>
      <c r="BM383" s="2">
        <v>69001</v>
      </c>
      <c r="BN383" s="2">
        <v>0</v>
      </c>
      <c r="BO383" s="2" t="s">
        <v>6</v>
      </c>
      <c r="BP383" s="2">
        <v>0</v>
      </c>
      <c r="BQ383" s="2">
        <v>6</v>
      </c>
      <c r="BR383" s="2">
        <v>0</v>
      </c>
      <c r="BS383" s="2">
        <v>1</v>
      </c>
      <c r="BT383" s="2">
        <v>1</v>
      </c>
      <c r="BU383" s="2">
        <v>1</v>
      </c>
      <c r="BV383" s="2">
        <v>1</v>
      </c>
      <c r="BW383" s="2">
        <v>1</v>
      </c>
      <c r="BX383" s="2">
        <v>1</v>
      </c>
      <c r="BY383" s="2" t="s">
        <v>6</v>
      </c>
      <c r="BZ383" s="2">
        <v>78</v>
      </c>
      <c r="CA383" s="2">
        <v>50</v>
      </c>
      <c r="CB383" s="2"/>
      <c r="CC383" s="2"/>
      <c r="CD383" s="2"/>
      <c r="CE383" s="2"/>
      <c r="CF383" s="2">
        <v>0</v>
      </c>
      <c r="CG383" s="2">
        <v>0</v>
      </c>
      <c r="CH383" s="2"/>
      <c r="CI383" s="2"/>
      <c r="CJ383" s="2"/>
      <c r="CK383" s="2"/>
      <c r="CL383" s="2"/>
      <c r="CM383" s="2">
        <v>0</v>
      </c>
      <c r="CN383" s="2" t="s">
        <v>703</v>
      </c>
      <c r="CO383" s="2">
        <v>0</v>
      </c>
      <c r="CP383" s="2">
        <f t="shared" si="365"/>
        <v>124.61</v>
      </c>
      <c r="CQ383" s="2">
        <f t="shared" si="366"/>
        <v>16.399999999999999</v>
      </c>
      <c r="CR383" s="2">
        <f t="shared" si="367"/>
        <v>0</v>
      </c>
      <c r="CS383" s="2">
        <f t="shared" si="368"/>
        <v>0</v>
      </c>
      <c r="CT383" s="2">
        <f t="shared" si="369"/>
        <v>8.5214999999999996</v>
      </c>
      <c r="CU383" s="2">
        <f t="shared" si="370"/>
        <v>0</v>
      </c>
      <c r="CV383" s="2">
        <f t="shared" si="371"/>
        <v>1.1844999999999999</v>
      </c>
      <c r="CW383" s="2">
        <f t="shared" si="372"/>
        <v>0</v>
      </c>
      <c r="CX383" s="2">
        <f t="shared" si="373"/>
        <v>0</v>
      </c>
      <c r="CY383" s="2">
        <f t="shared" si="374"/>
        <v>33.235799999999998</v>
      </c>
      <c r="CZ383" s="2">
        <f t="shared" si="375"/>
        <v>21.305</v>
      </c>
      <c r="DA383" s="2"/>
      <c r="DB383" s="2"/>
      <c r="DC383" s="2" t="s">
        <v>6</v>
      </c>
      <c r="DD383" s="2" t="s">
        <v>6</v>
      </c>
      <c r="DE383" s="2" t="s">
        <v>22</v>
      </c>
      <c r="DF383" s="2" t="s">
        <v>22</v>
      </c>
      <c r="DG383" s="2" t="s">
        <v>22</v>
      </c>
      <c r="DH383" s="2" t="s">
        <v>6</v>
      </c>
      <c r="DI383" s="2" t="s">
        <v>22</v>
      </c>
      <c r="DJ383" s="2" t="s">
        <v>22</v>
      </c>
      <c r="DK383" s="2" t="s">
        <v>6</v>
      </c>
      <c r="DL383" s="2" t="s">
        <v>6</v>
      </c>
      <c r="DM383" s="2" t="s">
        <v>6</v>
      </c>
      <c r="DN383" s="2">
        <v>0</v>
      </c>
      <c r="DO383" s="2">
        <v>0</v>
      </c>
      <c r="DP383" s="2">
        <v>1</v>
      </c>
      <c r="DQ383" s="2">
        <v>1</v>
      </c>
      <c r="DR383" s="2"/>
      <c r="DS383" s="2"/>
      <c r="DT383" s="2"/>
      <c r="DU383" s="2">
        <v>1009</v>
      </c>
      <c r="DV383" s="2" t="s">
        <v>30</v>
      </c>
      <c r="DW383" s="2" t="s">
        <v>30</v>
      </c>
      <c r="DX383" s="2">
        <v>1000</v>
      </c>
      <c r="DY383" s="2"/>
      <c r="DZ383" s="2"/>
      <c r="EA383" s="2"/>
      <c r="EB383" s="2"/>
      <c r="EC383" s="2"/>
      <c r="ED383" s="2"/>
      <c r="EE383" s="2">
        <v>27029150</v>
      </c>
      <c r="EF383" s="2">
        <v>6</v>
      </c>
      <c r="EG383" s="2" t="s">
        <v>23</v>
      </c>
      <c r="EH383" s="2">
        <v>0</v>
      </c>
      <c r="EI383" s="2" t="s">
        <v>6</v>
      </c>
      <c r="EJ383" s="2">
        <v>1</v>
      </c>
      <c r="EK383" s="2">
        <v>69001</v>
      </c>
      <c r="EL383" s="2" t="s">
        <v>269</v>
      </c>
      <c r="EM383" s="2" t="s">
        <v>270</v>
      </c>
      <c r="EN383" s="2"/>
      <c r="EO383" s="2" t="s">
        <v>26</v>
      </c>
      <c r="EP383" s="2"/>
      <c r="EQ383" s="2">
        <v>0</v>
      </c>
      <c r="ER383" s="2">
        <v>23.81</v>
      </c>
      <c r="ES383" s="2">
        <v>16.399999999999999</v>
      </c>
      <c r="ET383" s="2">
        <v>0</v>
      </c>
      <c r="EU383" s="2">
        <v>0</v>
      </c>
      <c r="EV383" s="2">
        <v>7.41</v>
      </c>
      <c r="EW383" s="2">
        <v>1.03</v>
      </c>
      <c r="EX383" s="2">
        <v>0</v>
      </c>
      <c r="EY383" s="2">
        <v>0</v>
      </c>
      <c r="EZ383" s="2"/>
      <c r="FA383" s="2"/>
      <c r="FB383" s="2"/>
      <c r="FC383" s="2"/>
      <c r="FD383" s="2"/>
      <c r="FE383" s="2"/>
      <c r="FF383" s="2"/>
      <c r="FG383" s="2"/>
      <c r="FH383" s="2"/>
      <c r="FI383" s="2"/>
      <c r="FJ383" s="2"/>
      <c r="FK383" s="2"/>
      <c r="FL383" s="2"/>
      <c r="FM383" s="2"/>
      <c r="FN383" s="2"/>
      <c r="FO383" s="2"/>
      <c r="FP383" s="2"/>
      <c r="FQ383" s="2">
        <v>0</v>
      </c>
      <c r="FR383" s="2">
        <f t="shared" si="376"/>
        <v>0</v>
      </c>
      <c r="FS383" s="2">
        <v>0</v>
      </c>
      <c r="FT383" s="2"/>
      <c r="FU383" s="2"/>
      <c r="FV383" s="2"/>
      <c r="FW383" s="2"/>
      <c r="FX383" s="2">
        <v>78</v>
      </c>
      <c r="FY383" s="2">
        <v>50</v>
      </c>
      <c r="FZ383" s="2"/>
      <c r="GA383" s="2" t="s">
        <v>6</v>
      </c>
      <c r="GB383" s="2"/>
      <c r="GC383" s="2"/>
      <c r="GD383" s="2">
        <v>0</v>
      </c>
      <c r="GE383" s="2"/>
      <c r="GF383" s="2">
        <v>-38060493</v>
      </c>
      <c r="GG383" s="2">
        <v>2</v>
      </c>
      <c r="GH383" s="2">
        <v>1</v>
      </c>
      <c r="GI383" s="2">
        <v>-2</v>
      </c>
      <c r="GJ383" s="2">
        <v>0</v>
      </c>
      <c r="GK383" s="2">
        <f>ROUND(R383*(R12)/100,2)</f>
        <v>0</v>
      </c>
      <c r="GL383" s="2">
        <f t="shared" si="377"/>
        <v>0</v>
      </c>
      <c r="GM383" s="2">
        <f t="shared" si="378"/>
        <v>179.16</v>
      </c>
      <c r="GN383" s="2">
        <f t="shared" si="379"/>
        <v>179.16</v>
      </c>
      <c r="GO383" s="2">
        <f t="shared" si="380"/>
        <v>0</v>
      </c>
      <c r="GP383" s="2">
        <f t="shared" si="381"/>
        <v>0</v>
      </c>
      <c r="GQ383" s="2"/>
      <c r="GR383" s="2">
        <v>0</v>
      </c>
      <c r="GS383" s="2">
        <v>3</v>
      </c>
      <c r="GT383" s="2">
        <v>0</v>
      </c>
      <c r="GU383" s="2" t="s">
        <v>6</v>
      </c>
      <c r="GV383" s="2">
        <f t="shared" si="382"/>
        <v>0</v>
      </c>
      <c r="GW383" s="2">
        <v>1</v>
      </c>
      <c r="GX383" s="2">
        <f t="shared" si="383"/>
        <v>0</v>
      </c>
      <c r="GY383" s="2"/>
      <c r="GZ383" s="2"/>
      <c r="HA383" s="2">
        <v>0</v>
      </c>
      <c r="HB383" s="2">
        <v>0</v>
      </c>
      <c r="HC383" s="2"/>
      <c r="HD383" s="2"/>
      <c r="HE383" s="2"/>
      <c r="HF383" s="2"/>
      <c r="HG383" s="2"/>
      <c r="HH383" s="2"/>
      <c r="HI383" s="2"/>
      <c r="HJ383" s="2"/>
      <c r="HK383" s="2"/>
      <c r="HL383" s="2"/>
      <c r="HM383" s="2"/>
      <c r="HN383" s="2"/>
      <c r="HO383" s="2"/>
      <c r="HP383" s="2"/>
      <c r="HQ383" s="2"/>
      <c r="HR383" s="2"/>
      <c r="HS383" s="2"/>
      <c r="HT383" s="2"/>
      <c r="HU383" s="2"/>
      <c r="HV383" s="2"/>
      <c r="HW383" s="2"/>
      <c r="HX383" s="2"/>
      <c r="HY383" s="2"/>
      <c r="HZ383" s="2"/>
      <c r="IA383" s="2"/>
      <c r="IB383" s="2"/>
      <c r="IC383" s="2"/>
      <c r="ID383" s="2"/>
      <c r="IE383" s="2"/>
      <c r="IF383" s="2"/>
      <c r="IG383" s="2"/>
      <c r="IH383" s="2"/>
      <c r="II383" s="2"/>
      <c r="IJ383" s="2"/>
      <c r="IK383" s="2">
        <v>0</v>
      </c>
      <c r="IL383" s="2"/>
      <c r="IM383" s="2"/>
      <c r="IN383" s="2"/>
      <c r="IO383" s="2"/>
      <c r="IP383" s="2"/>
      <c r="IQ383" s="2"/>
      <c r="IR383" s="2"/>
      <c r="IS383" s="2"/>
      <c r="IT383" s="2"/>
      <c r="IU383" s="2"/>
    </row>
    <row r="384" spans="1:255" x14ac:dyDescent="0.2">
      <c r="A384">
        <v>17</v>
      </c>
      <c r="B384">
        <v>1</v>
      </c>
      <c r="C384">
        <f>ROW(SmtRes!A800)</f>
        <v>800</v>
      </c>
      <c r="D384">
        <f>ROW(EtalonRes!A826)</f>
        <v>826</v>
      </c>
      <c r="E384" t="s">
        <v>415</v>
      </c>
      <c r="F384" t="s">
        <v>266</v>
      </c>
      <c r="G384" t="s">
        <v>267</v>
      </c>
      <c r="H384" t="s">
        <v>30</v>
      </c>
      <c r="I384">
        <v>5</v>
      </c>
      <c r="J384">
        <v>0</v>
      </c>
      <c r="O384">
        <f t="shared" si="351"/>
        <v>124.61</v>
      </c>
      <c r="P384">
        <f t="shared" si="352"/>
        <v>82</v>
      </c>
      <c r="Q384">
        <f t="shared" si="353"/>
        <v>0</v>
      </c>
      <c r="R384">
        <f t="shared" si="354"/>
        <v>0</v>
      </c>
      <c r="S384">
        <f t="shared" si="355"/>
        <v>42.61</v>
      </c>
      <c r="T384">
        <f t="shared" si="356"/>
        <v>0</v>
      </c>
      <c r="U384">
        <f t="shared" si="357"/>
        <v>5.9224999999999994</v>
      </c>
      <c r="V384">
        <f t="shared" si="358"/>
        <v>0</v>
      </c>
      <c r="W384">
        <f t="shared" si="359"/>
        <v>0</v>
      </c>
      <c r="X384">
        <f t="shared" si="360"/>
        <v>33.24</v>
      </c>
      <c r="Y384">
        <f t="shared" si="361"/>
        <v>21.31</v>
      </c>
      <c r="AA384">
        <v>27703388</v>
      </c>
      <c r="AB384">
        <f t="shared" si="362"/>
        <v>24.921500000000002</v>
      </c>
      <c r="AC384">
        <f t="shared" si="384"/>
        <v>16.399999999999999</v>
      </c>
      <c r="AD384">
        <f>ROUND(((((ET384*1.15))-((EU384*1.15)))+AE384),6)</f>
        <v>0</v>
      </c>
      <c r="AE384">
        <f>ROUND(((EU384*1.15)),6)</f>
        <v>0</v>
      </c>
      <c r="AF384">
        <f>ROUND(((EV384*1.15)),6)</f>
        <v>8.5214999999999996</v>
      </c>
      <c r="AG384">
        <f t="shared" si="363"/>
        <v>0</v>
      </c>
      <c r="AH384">
        <f>((EW384*1.15))</f>
        <v>1.1844999999999999</v>
      </c>
      <c r="AI384">
        <f>((EX384*1.15))</f>
        <v>0</v>
      </c>
      <c r="AJ384">
        <f t="shared" si="364"/>
        <v>0</v>
      </c>
      <c r="AK384">
        <v>23.81</v>
      </c>
      <c r="AL384">
        <v>16.399999999999999</v>
      </c>
      <c r="AM384">
        <v>0</v>
      </c>
      <c r="AN384">
        <v>0</v>
      </c>
      <c r="AO384">
        <v>7.41</v>
      </c>
      <c r="AP384">
        <v>0</v>
      </c>
      <c r="AQ384">
        <v>1.03</v>
      </c>
      <c r="AR384">
        <v>0</v>
      </c>
      <c r="AS384">
        <v>0</v>
      </c>
      <c r="AT384">
        <v>78</v>
      </c>
      <c r="AU384">
        <v>50</v>
      </c>
      <c r="AV384">
        <v>1</v>
      </c>
      <c r="AW384">
        <v>1</v>
      </c>
      <c r="AZ384">
        <v>1</v>
      </c>
      <c r="BA384">
        <v>1</v>
      </c>
      <c r="BB384">
        <v>1</v>
      </c>
      <c r="BC384">
        <v>1</v>
      </c>
      <c r="BD384" t="s">
        <v>6</v>
      </c>
      <c r="BE384" t="s">
        <v>6</v>
      </c>
      <c r="BF384" t="s">
        <v>6</v>
      </c>
      <c r="BG384" t="s">
        <v>6</v>
      </c>
      <c r="BH384">
        <v>0</v>
      </c>
      <c r="BI384">
        <v>1</v>
      </c>
      <c r="BJ384" t="s">
        <v>268</v>
      </c>
      <c r="BM384">
        <v>69001</v>
      </c>
      <c r="BN384">
        <v>0</v>
      </c>
      <c r="BO384" t="s">
        <v>6</v>
      </c>
      <c r="BP384">
        <v>0</v>
      </c>
      <c r="BQ384">
        <v>6</v>
      </c>
      <c r="BR384">
        <v>0</v>
      </c>
      <c r="BS384">
        <v>1</v>
      </c>
      <c r="BT384">
        <v>1</v>
      </c>
      <c r="BU384">
        <v>1</v>
      </c>
      <c r="BV384">
        <v>1</v>
      </c>
      <c r="BW384">
        <v>1</v>
      </c>
      <c r="BX384">
        <v>1</v>
      </c>
      <c r="BY384" t="s">
        <v>6</v>
      </c>
      <c r="BZ384">
        <v>78</v>
      </c>
      <c r="CA384">
        <v>50</v>
      </c>
      <c r="CF384">
        <v>0</v>
      </c>
      <c r="CG384">
        <v>0</v>
      </c>
      <c r="CM384">
        <v>0</v>
      </c>
      <c r="CN384" t="s">
        <v>703</v>
      </c>
      <c r="CO384">
        <v>0</v>
      </c>
      <c r="CP384">
        <f t="shared" si="365"/>
        <v>124.61</v>
      </c>
      <c r="CQ384">
        <f t="shared" si="366"/>
        <v>16.399999999999999</v>
      </c>
      <c r="CR384">
        <f t="shared" si="367"/>
        <v>0</v>
      </c>
      <c r="CS384">
        <f t="shared" si="368"/>
        <v>0</v>
      </c>
      <c r="CT384">
        <f t="shared" si="369"/>
        <v>8.5214999999999996</v>
      </c>
      <c r="CU384">
        <f t="shared" si="370"/>
        <v>0</v>
      </c>
      <c r="CV384">
        <f t="shared" si="371"/>
        <v>1.1844999999999999</v>
      </c>
      <c r="CW384">
        <f t="shared" si="372"/>
        <v>0</v>
      </c>
      <c r="CX384">
        <f t="shared" si="373"/>
        <v>0</v>
      </c>
      <c r="CY384">
        <f t="shared" si="374"/>
        <v>33.235799999999998</v>
      </c>
      <c r="CZ384">
        <f t="shared" si="375"/>
        <v>21.305</v>
      </c>
      <c r="DC384" t="s">
        <v>6</v>
      </c>
      <c r="DD384" t="s">
        <v>6</v>
      </c>
      <c r="DE384" t="s">
        <v>22</v>
      </c>
      <c r="DF384" t="s">
        <v>22</v>
      </c>
      <c r="DG384" t="s">
        <v>22</v>
      </c>
      <c r="DH384" t="s">
        <v>6</v>
      </c>
      <c r="DI384" t="s">
        <v>22</v>
      </c>
      <c r="DJ384" t="s">
        <v>22</v>
      </c>
      <c r="DK384" t="s">
        <v>6</v>
      </c>
      <c r="DL384" t="s">
        <v>6</v>
      </c>
      <c r="DM384" t="s">
        <v>6</v>
      </c>
      <c r="DN384">
        <v>0</v>
      </c>
      <c r="DO384">
        <v>0</v>
      </c>
      <c r="DP384">
        <v>1</v>
      </c>
      <c r="DQ384">
        <v>1</v>
      </c>
      <c r="DU384">
        <v>1009</v>
      </c>
      <c r="DV384" t="s">
        <v>30</v>
      </c>
      <c r="DW384" t="s">
        <v>30</v>
      </c>
      <c r="DX384">
        <v>1000</v>
      </c>
      <c r="EE384">
        <v>27029150</v>
      </c>
      <c r="EF384">
        <v>6</v>
      </c>
      <c r="EG384" t="s">
        <v>23</v>
      </c>
      <c r="EH384">
        <v>0</v>
      </c>
      <c r="EI384" t="s">
        <v>6</v>
      </c>
      <c r="EJ384">
        <v>1</v>
      </c>
      <c r="EK384">
        <v>69001</v>
      </c>
      <c r="EL384" t="s">
        <v>269</v>
      </c>
      <c r="EM384" t="s">
        <v>270</v>
      </c>
      <c r="EO384" t="s">
        <v>26</v>
      </c>
      <c r="EQ384">
        <v>0</v>
      </c>
      <c r="ER384">
        <v>23.81</v>
      </c>
      <c r="ES384">
        <v>16.399999999999999</v>
      </c>
      <c r="ET384">
        <v>0</v>
      </c>
      <c r="EU384">
        <v>0</v>
      </c>
      <c r="EV384">
        <v>7.41</v>
      </c>
      <c r="EW384">
        <v>1.03</v>
      </c>
      <c r="EX384">
        <v>0</v>
      </c>
      <c r="EY384">
        <v>0</v>
      </c>
      <c r="FQ384">
        <v>0</v>
      </c>
      <c r="FR384">
        <f t="shared" si="376"/>
        <v>0</v>
      </c>
      <c r="FS384">
        <v>0</v>
      </c>
      <c r="FX384">
        <v>78</v>
      </c>
      <c r="FY384">
        <v>50</v>
      </c>
      <c r="GA384" t="s">
        <v>6</v>
      </c>
      <c r="GD384">
        <v>0</v>
      </c>
      <c r="GF384">
        <v>-38060493</v>
      </c>
      <c r="GG384">
        <v>1</v>
      </c>
      <c r="GH384">
        <v>1</v>
      </c>
      <c r="GI384">
        <v>-2</v>
      </c>
      <c r="GJ384">
        <v>0</v>
      </c>
      <c r="GK384">
        <f>ROUND(R384*(S12)/100,2)</f>
        <v>0</v>
      </c>
      <c r="GL384">
        <f t="shared" si="377"/>
        <v>0</v>
      </c>
      <c r="GM384">
        <f t="shared" si="378"/>
        <v>179.16</v>
      </c>
      <c r="GN384">
        <f t="shared" si="379"/>
        <v>179.16</v>
      </c>
      <c r="GO384">
        <f t="shared" si="380"/>
        <v>0</v>
      </c>
      <c r="GP384">
        <f t="shared" si="381"/>
        <v>0</v>
      </c>
      <c r="GR384">
        <v>0</v>
      </c>
      <c r="GS384">
        <v>3</v>
      </c>
      <c r="GT384">
        <v>0</v>
      </c>
      <c r="GU384" t="s">
        <v>6</v>
      </c>
      <c r="GV384">
        <f t="shared" si="382"/>
        <v>0</v>
      </c>
      <c r="GW384">
        <v>1</v>
      </c>
      <c r="GX384">
        <f t="shared" si="383"/>
        <v>0</v>
      </c>
      <c r="HA384">
        <v>0</v>
      </c>
      <c r="HB384">
        <v>0</v>
      </c>
      <c r="IK384">
        <v>0</v>
      </c>
    </row>
    <row r="385" spans="1:255" x14ac:dyDescent="0.2">
      <c r="A385" s="2">
        <v>17</v>
      </c>
      <c r="B385" s="2">
        <v>1</v>
      </c>
      <c r="C385" s="2"/>
      <c r="D385" s="2"/>
      <c r="E385" s="2" t="s">
        <v>416</v>
      </c>
      <c r="F385" s="2" t="s">
        <v>272</v>
      </c>
      <c r="G385" s="2" t="s">
        <v>273</v>
      </c>
      <c r="H385" s="2" t="s">
        <v>274</v>
      </c>
      <c r="I385" s="2">
        <v>5</v>
      </c>
      <c r="J385" s="2">
        <v>0</v>
      </c>
      <c r="K385" s="2"/>
      <c r="L385" s="2"/>
      <c r="M385" s="2"/>
      <c r="N385" s="2"/>
      <c r="O385" s="2">
        <f>0</f>
        <v>0</v>
      </c>
      <c r="P385" s="2">
        <f>0</f>
        <v>0</v>
      </c>
      <c r="Q385" s="2">
        <f>0</f>
        <v>0</v>
      </c>
      <c r="R385" s="2">
        <f>0</f>
        <v>0</v>
      </c>
      <c r="S385" s="2">
        <f>0</f>
        <v>0</v>
      </c>
      <c r="T385" s="2">
        <f>0</f>
        <v>0</v>
      </c>
      <c r="U385" s="2">
        <f>0</f>
        <v>0</v>
      </c>
      <c r="V385" s="2">
        <f>0</f>
        <v>0</v>
      </c>
      <c r="W385" s="2">
        <f>0</f>
        <v>0</v>
      </c>
      <c r="X385" s="2">
        <f>0</f>
        <v>0</v>
      </c>
      <c r="Y385" s="2">
        <f>0</f>
        <v>0</v>
      </c>
      <c r="Z385" s="2"/>
      <c r="AA385" s="2">
        <v>27703374</v>
      </c>
      <c r="AB385" s="2">
        <f>ROUND((AK385),6)</f>
        <v>42.98</v>
      </c>
      <c r="AC385" s="2">
        <f>0</f>
        <v>0</v>
      </c>
      <c r="AD385" s="2">
        <f>0</f>
        <v>0</v>
      </c>
      <c r="AE385" s="2">
        <f>0</f>
        <v>0</v>
      </c>
      <c r="AF385" s="2">
        <f>0</f>
        <v>0</v>
      </c>
      <c r="AG385" s="2">
        <f>0</f>
        <v>0</v>
      </c>
      <c r="AH385" s="2">
        <f>0</f>
        <v>0</v>
      </c>
      <c r="AI385" s="2">
        <f>0</f>
        <v>0</v>
      </c>
      <c r="AJ385" s="2">
        <f>0</f>
        <v>0</v>
      </c>
      <c r="AK385" s="2">
        <v>42.98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 s="2">
        <v>0</v>
      </c>
      <c r="AT385" s="2">
        <v>0</v>
      </c>
      <c r="AU385" s="2">
        <v>0</v>
      </c>
      <c r="AV385" s="2">
        <v>1</v>
      </c>
      <c r="AW385" s="2">
        <v>1</v>
      </c>
      <c r="AX385" s="2"/>
      <c r="AY385" s="2"/>
      <c r="AZ385" s="2">
        <v>1</v>
      </c>
      <c r="BA385" s="2">
        <v>1</v>
      </c>
      <c r="BB385" s="2">
        <v>1</v>
      </c>
      <c r="BC385" s="2">
        <v>1</v>
      </c>
      <c r="BD385" s="2" t="s">
        <v>6</v>
      </c>
      <c r="BE385" s="2" t="s">
        <v>6</v>
      </c>
      <c r="BF385" s="2" t="s">
        <v>6</v>
      </c>
      <c r="BG385" s="2" t="s">
        <v>6</v>
      </c>
      <c r="BH385" s="2">
        <v>0</v>
      </c>
      <c r="BI385" s="2">
        <v>1</v>
      </c>
      <c r="BJ385" s="2" t="s">
        <v>275</v>
      </c>
      <c r="BK385" s="2"/>
      <c r="BL385" s="2"/>
      <c r="BM385" s="2">
        <v>700004</v>
      </c>
      <c r="BN385" s="2">
        <v>0</v>
      </c>
      <c r="BO385" s="2" t="s">
        <v>6</v>
      </c>
      <c r="BP385" s="2">
        <v>0</v>
      </c>
      <c r="BQ385" s="2">
        <v>19</v>
      </c>
      <c r="BR385" s="2">
        <v>0</v>
      </c>
      <c r="BS385" s="2">
        <v>1</v>
      </c>
      <c r="BT385" s="2">
        <v>1</v>
      </c>
      <c r="BU385" s="2">
        <v>1</v>
      </c>
      <c r="BV385" s="2">
        <v>1</v>
      </c>
      <c r="BW385" s="2">
        <v>1</v>
      </c>
      <c r="BX385" s="2">
        <v>1</v>
      </c>
      <c r="BY385" s="2" t="s">
        <v>6</v>
      </c>
      <c r="BZ385" s="2">
        <v>0</v>
      </c>
      <c r="CA385" s="2">
        <v>0</v>
      </c>
      <c r="CB385" s="2"/>
      <c r="CC385" s="2"/>
      <c r="CD385" s="2"/>
      <c r="CE385" s="2"/>
      <c r="CF385" s="2">
        <v>0</v>
      </c>
      <c r="CG385" s="2">
        <v>0</v>
      </c>
      <c r="CH385" s="2"/>
      <c r="CI385" s="2"/>
      <c r="CJ385" s="2"/>
      <c r="CK385" s="2"/>
      <c r="CL385" s="2"/>
      <c r="CM385" s="2">
        <v>0</v>
      </c>
      <c r="CN385" s="2" t="s">
        <v>6</v>
      </c>
      <c r="CO385" s="2">
        <v>0</v>
      </c>
      <c r="CP385" s="2">
        <f>AB385*AZ385</f>
        <v>42.98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/>
      <c r="DB385" s="2"/>
      <c r="DC385" s="2" t="s">
        <v>6</v>
      </c>
      <c r="DD385" s="2" t="s">
        <v>6</v>
      </c>
      <c r="DE385" s="2" t="s">
        <v>6</v>
      </c>
      <c r="DF385" s="2" t="s">
        <v>6</v>
      </c>
      <c r="DG385" s="2" t="s">
        <v>6</v>
      </c>
      <c r="DH385" s="2" t="s">
        <v>6</v>
      </c>
      <c r="DI385" s="2" t="s">
        <v>6</v>
      </c>
      <c r="DJ385" s="2" t="s">
        <v>6</v>
      </c>
      <c r="DK385" s="2" t="s">
        <v>6</v>
      </c>
      <c r="DL385" s="2" t="s">
        <v>6</v>
      </c>
      <c r="DM385" s="2" t="s">
        <v>6</v>
      </c>
      <c r="DN385" s="2">
        <v>0</v>
      </c>
      <c r="DO385" s="2">
        <v>0</v>
      </c>
      <c r="DP385" s="2">
        <v>1</v>
      </c>
      <c r="DQ385" s="2">
        <v>1</v>
      </c>
      <c r="DR385" s="2"/>
      <c r="DS385" s="2"/>
      <c r="DT385" s="2"/>
      <c r="DU385" s="2">
        <v>1013</v>
      </c>
      <c r="DV385" s="2" t="s">
        <v>274</v>
      </c>
      <c r="DW385" s="2" t="s">
        <v>274</v>
      </c>
      <c r="DX385" s="2">
        <v>1</v>
      </c>
      <c r="DY385" s="2"/>
      <c r="DZ385" s="2"/>
      <c r="EA385" s="2"/>
      <c r="EB385" s="2"/>
      <c r="EC385" s="2"/>
      <c r="ED385" s="2"/>
      <c r="EE385" s="2">
        <v>27029211</v>
      </c>
      <c r="EF385" s="2">
        <v>19</v>
      </c>
      <c r="EG385" s="2" t="s">
        <v>276</v>
      </c>
      <c r="EH385" s="2">
        <v>0</v>
      </c>
      <c r="EI385" s="2" t="s">
        <v>6</v>
      </c>
      <c r="EJ385" s="2">
        <v>1</v>
      </c>
      <c r="EK385" s="2">
        <v>700004</v>
      </c>
      <c r="EL385" s="2" t="s">
        <v>277</v>
      </c>
      <c r="EM385" s="2" t="s">
        <v>278</v>
      </c>
      <c r="EN385" s="2"/>
      <c r="EO385" s="2" t="s">
        <v>6</v>
      </c>
      <c r="EP385" s="2"/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/>
      <c r="FA385" s="2"/>
      <c r="FB385" s="2"/>
      <c r="FC385" s="2"/>
      <c r="FD385" s="2"/>
      <c r="FE385" s="2"/>
      <c r="FF385" s="2"/>
      <c r="FG385" s="2"/>
      <c r="FH385" s="2"/>
      <c r="FI385" s="2"/>
      <c r="FJ385" s="2"/>
      <c r="FK385" s="2"/>
      <c r="FL385" s="2"/>
      <c r="FM385" s="2"/>
      <c r="FN385" s="2"/>
      <c r="FO385" s="2"/>
      <c r="FP385" s="2"/>
      <c r="FQ385" s="2">
        <v>0</v>
      </c>
      <c r="FR385" s="2">
        <f t="shared" si="376"/>
        <v>0</v>
      </c>
      <c r="FS385" s="2">
        <v>0</v>
      </c>
      <c r="FT385" s="2"/>
      <c r="FU385" s="2"/>
      <c r="FV385" s="2"/>
      <c r="FW385" s="2"/>
      <c r="FX385" s="2">
        <v>0</v>
      </c>
      <c r="FY385" s="2">
        <v>0</v>
      </c>
      <c r="FZ385" s="2"/>
      <c r="GA385" s="2" t="s">
        <v>6</v>
      </c>
      <c r="GB385" s="2"/>
      <c r="GC385" s="2"/>
      <c r="GD385" s="2">
        <v>0</v>
      </c>
      <c r="GE385" s="2"/>
      <c r="GF385" s="2">
        <v>68385352</v>
      </c>
      <c r="GG385" s="2">
        <v>2</v>
      </c>
      <c r="GH385" s="2">
        <v>1</v>
      </c>
      <c r="GI385" s="2">
        <v>-2</v>
      </c>
      <c r="GJ385" s="2">
        <v>2</v>
      </c>
      <c r="GK385" s="2">
        <f>ROUND(R385*(R12)/100,2)</f>
        <v>0</v>
      </c>
      <c r="GL385" s="2">
        <f t="shared" si="377"/>
        <v>0</v>
      </c>
      <c r="GM385" s="2">
        <f>ROUND(CP385*I385,2)</f>
        <v>214.9</v>
      </c>
      <c r="GN385" s="2">
        <f>IF(OR(BI385=0,BI385=1),ROUND(CP385*I385,2),0)</f>
        <v>214.9</v>
      </c>
      <c r="GO385" s="2">
        <f>IF(BI385=2,ROUND(CP385*I385,2),0)</f>
        <v>0</v>
      </c>
      <c r="GP385" s="2">
        <f>IF(BI385=4,ROUND(CP385*I385,2)+GX385,0)</f>
        <v>0</v>
      </c>
      <c r="GQ385" s="2"/>
      <c r="GR385" s="2">
        <v>0</v>
      </c>
      <c r="GS385" s="2">
        <v>3</v>
      </c>
      <c r="GT385" s="2"/>
      <c r="GU385" s="2" t="s">
        <v>6</v>
      </c>
      <c r="GV385" s="2">
        <f>0</f>
        <v>0</v>
      </c>
      <c r="GW385" s="2">
        <v>1</v>
      </c>
      <c r="GX385" s="2">
        <f t="shared" si="383"/>
        <v>0</v>
      </c>
      <c r="GY385" s="2">
        <v>0</v>
      </c>
      <c r="GZ385" s="2">
        <v>0</v>
      </c>
      <c r="HA385" s="2">
        <v>0</v>
      </c>
      <c r="HB385" s="2">
        <v>0</v>
      </c>
      <c r="HC385" s="2"/>
      <c r="HD385" s="2"/>
      <c r="HE385" s="2"/>
      <c r="HF385" s="2"/>
      <c r="HG385" s="2"/>
      <c r="HH385" s="2"/>
      <c r="HI385" s="2"/>
      <c r="HJ385" s="2"/>
      <c r="HK385" s="2"/>
      <c r="HL385" s="2"/>
      <c r="HM385" s="2"/>
      <c r="HN385" s="2"/>
      <c r="HO385" s="2"/>
      <c r="HP385" s="2"/>
      <c r="HQ385" s="2"/>
      <c r="HR385" s="2"/>
      <c r="HS385" s="2"/>
      <c r="HT385" s="2"/>
      <c r="HU385" s="2"/>
      <c r="HV385" s="2"/>
      <c r="HW385" s="2"/>
      <c r="HX385" s="2"/>
      <c r="HY385" s="2"/>
      <c r="HZ385" s="2"/>
      <c r="IA385" s="2"/>
      <c r="IB385" s="2"/>
      <c r="IC385" s="2"/>
      <c r="ID385" s="2"/>
      <c r="IE385" s="2"/>
      <c r="IF385" s="2"/>
      <c r="IG385" s="2"/>
      <c r="IH385" s="2"/>
      <c r="II385" s="2"/>
      <c r="IJ385" s="2"/>
      <c r="IK385" s="2">
        <v>0</v>
      </c>
      <c r="IL385" s="2"/>
      <c r="IM385" s="2"/>
      <c r="IN385" s="2"/>
      <c r="IO385" s="2"/>
      <c r="IP385" s="2"/>
      <c r="IQ385" s="2"/>
      <c r="IR385" s="2"/>
      <c r="IS385" s="2"/>
      <c r="IT385" s="2"/>
      <c r="IU385" s="2"/>
    </row>
    <row r="386" spans="1:255" x14ac:dyDescent="0.2">
      <c r="A386">
        <v>17</v>
      </c>
      <c r="B386">
        <v>1</v>
      </c>
      <c r="E386" t="s">
        <v>416</v>
      </c>
      <c r="F386" t="s">
        <v>272</v>
      </c>
      <c r="G386" t="s">
        <v>273</v>
      </c>
      <c r="H386" t="s">
        <v>274</v>
      </c>
      <c r="I386">
        <v>5</v>
      </c>
      <c r="J386">
        <v>0</v>
      </c>
      <c r="O386">
        <f>0</f>
        <v>0</v>
      </c>
      <c r="P386">
        <f>0</f>
        <v>0</v>
      </c>
      <c r="Q386">
        <f>0</f>
        <v>0</v>
      </c>
      <c r="R386">
        <f>0</f>
        <v>0</v>
      </c>
      <c r="S386">
        <f>0</f>
        <v>0</v>
      </c>
      <c r="T386">
        <f>0</f>
        <v>0</v>
      </c>
      <c r="U386">
        <f>0</f>
        <v>0</v>
      </c>
      <c r="V386">
        <f>0</f>
        <v>0</v>
      </c>
      <c r="W386">
        <f>0</f>
        <v>0</v>
      </c>
      <c r="X386">
        <f>0</f>
        <v>0</v>
      </c>
      <c r="Y386">
        <f>0</f>
        <v>0</v>
      </c>
      <c r="AA386">
        <v>27703388</v>
      </c>
      <c r="AB386">
        <f>ROUND((AK386),6)</f>
        <v>42.98</v>
      </c>
      <c r="AC386">
        <f>0</f>
        <v>0</v>
      </c>
      <c r="AD386">
        <f>0</f>
        <v>0</v>
      </c>
      <c r="AE386">
        <f>0</f>
        <v>0</v>
      </c>
      <c r="AF386">
        <f>0</f>
        <v>0</v>
      </c>
      <c r="AG386">
        <f>0</f>
        <v>0</v>
      </c>
      <c r="AH386">
        <f>0</f>
        <v>0</v>
      </c>
      <c r="AI386">
        <f>0</f>
        <v>0</v>
      </c>
      <c r="AJ386">
        <f>0</f>
        <v>0</v>
      </c>
      <c r="AK386">
        <v>42.98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1</v>
      </c>
      <c r="AW386">
        <v>1</v>
      </c>
      <c r="AZ386">
        <v>1</v>
      </c>
      <c r="BA386">
        <v>1</v>
      </c>
      <c r="BB386">
        <v>1</v>
      </c>
      <c r="BC386">
        <v>1</v>
      </c>
      <c r="BD386" t="s">
        <v>6</v>
      </c>
      <c r="BE386" t="s">
        <v>6</v>
      </c>
      <c r="BF386" t="s">
        <v>6</v>
      </c>
      <c r="BG386" t="s">
        <v>6</v>
      </c>
      <c r="BH386">
        <v>0</v>
      </c>
      <c r="BI386">
        <v>1</v>
      </c>
      <c r="BJ386" t="s">
        <v>275</v>
      </c>
      <c r="BM386">
        <v>700004</v>
      </c>
      <c r="BN386">
        <v>0</v>
      </c>
      <c r="BO386" t="s">
        <v>6</v>
      </c>
      <c r="BP386">
        <v>0</v>
      </c>
      <c r="BQ386">
        <v>19</v>
      </c>
      <c r="BR386">
        <v>0</v>
      </c>
      <c r="BS386">
        <v>1</v>
      </c>
      <c r="BT386">
        <v>1</v>
      </c>
      <c r="BU386">
        <v>1</v>
      </c>
      <c r="BV386">
        <v>1</v>
      </c>
      <c r="BW386">
        <v>1</v>
      </c>
      <c r="BX386">
        <v>1</v>
      </c>
      <c r="BY386" t="s">
        <v>6</v>
      </c>
      <c r="BZ386">
        <v>0</v>
      </c>
      <c r="CA386">
        <v>0</v>
      </c>
      <c r="CF386">
        <v>0</v>
      </c>
      <c r="CG386">
        <v>0</v>
      </c>
      <c r="CM386">
        <v>0</v>
      </c>
      <c r="CN386" t="s">
        <v>6</v>
      </c>
      <c r="CO386">
        <v>0</v>
      </c>
      <c r="CP386">
        <f>AB386*AZ386</f>
        <v>42.98</v>
      </c>
      <c r="CQ386">
        <v>0</v>
      </c>
      <c r="CR386">
        <v>0</v>
      </c>
      <c r="CS386">
        <v>0</v>
      </c>
      <c r="CT386">
        <v>0</v>
      </c>
      <c r="CU386">
        <v>0</v>
      </c>
      <c r="CV386">
        <v>0</v>
      </c>
      <c r="CW386">
        <v>0</v>
      </c>
      <c r="CX386">
        <v>0</v>
      </c>
      <c r="CY386">
        <v>0</v>
      </c>
      <c r="CZ386">
        <v>0</v>
      </c>
      <c r="DC386" t="s">
        <v>6</v>
      </c>
      <c r="DD386" t="s">
        <v>6</v>
      </c>
      <c r="DE386" t="s">
        <v>6</v>
      </c>
      <c r="DF386" t="s">
        <v>6</v>
      </c>
      <c r="DG386" t="s">
        <v>6</v>
      </c>
      <c r="DH386" t="s">
        <v>6</v>
      </c>
      <c r="DI386" t="s">
        <v>6</v>
      </c>
      <c r="DJ386" t="s">
        <v>6</v>
      </c>
      <c r="DK386" t="s">
        <v>6</v>
      </c>
      <c r="DL386" t="s">
        <v>6</v>
      </c>
      <c r="DM386" t="s">
        <v>6</v>
      </c>
      <c r="DN386">
        <v>0</v>
      </c>
      <c r="DO386">
        <v>0</v>
      </c>
      <c r="DP386">
        <v>1</v>
      </c>
      <c r="DQ386">
        <v>1</v>
      </c>
      <c r="DU386">
        <v>1013</v>
      </c>
      <c r="DV386" t="s">
        <v>274</v>
      </c>
      <c r="DW386" t="s">
        <v>274</v>
      </c>
      <c r="DX386">
        <v>1</v>
      </c>
      <c r="EE386">
        <v>27029211</v>
      </c>
      <c r="EF386">
        <v>19</v>
      </c>
      <c r="EG386" t="s">
        <v>276</v>
      </c>
      <c r="EH386">
        <v>0</v>
      </c>
      <c r="EI386" t="s">
        <v>6</v>
      </c>
      <c r="EJ386">
        <v>1</v>
      </c>
      <c r="EK386">
        <v>700004</v>
      </c>
      <c r="EL386" t="s">
        <v>277</v>
      </c>
      <c r="EM386" t="s">
        <v>278</v>
      </c>
      <c r="EO386" t="s">
        <v>6</v>
      </c>
      <c r="EQ386">
        <v>0</v>
      </c>
      <c r="ER386">
        <v>0</v>
      </c>
      <c r="ES386">
        <v>0</v>
      </c>
      <c r="ET386">
        <v>0</v>
      </c>
      <c r="EU386">
        <v>0</v>
      </c>
      <c r="EV386">
        <v>0</v>
      </c>
      <c r="EW386">
        <v>0</v>
      </c>
      <c r="EX386">
        <v>0</v>
      </c>
      <c r="EY386">
        <v>0</v>
      </c>
      <c r="FQ386">
        <v>0</v>
      </c>
      <c r="FR386">
        <f t="shared" si="376"/>
        <v>0</v>
      </c>
      <c r="FS386">
        <v>0</v>
      </c>
      <c r="FX386">
        <v>0</v>
      </c>
      <c r="FY386">
        <v>0</v>
      </c>
      <c r="GA386" t="s">
        <v>6</v>
      </c>
      <c r="GD386">
        <v>0</v>
      </c>
      <c r="GF386">
        <v>68385352</v>
      </c>
      <c r="GG386">
        <v>1</v>
      </c>
      <c r="GH386">
        <v>1</v>
      </c>
      <c r="GI386">
        <v>-2</v>
      </c>
      <c r="GJ386">
        <v>2</v>
      </c>
      <c r="GK386">
        <f>ROUND(R386*(S12)/100,2)</f>
        <v>0</v>
      </c>
      <c r="GL386">
        <f t="shared" si="377"/>
        <v>0</v>
      </c>
      <c r="GM386">
        <f>ROUND(CP386*I386,2)</f>
        <v>214.9</v>
      </c>
      <c r="GN386">
        <f>IF(OR(BI386=0,BI386=1),ROUND(CP386*I386,2),0)</f>
        <v>214.9</v>
      </c>
      <c r="GO386">
        <f>IF(BI386=2,ROUND(CP386*I386,2),0)</f>
        <v>0</v>
      </c>
      <c r="GP386">
        <f>IF(BI386=4,ROUND(CP386*I386,2)+GX386,0)</f>
        <v>0</v>
      </c>
      <c r="GR386">
        <v>0</v>
      </c>
      <c r="GS386">
        <v>3</v>
      </c>
      <c r="GU386" t="s">
        <v>6</v>
      </c>
      <c r="GV386">
        <f>0</f>
        <v>0</v>
      </c>
      <c r="GW386">
        <v>1</v>
      </c>
      <c r="GX386">
        <f t="shared" si="383"/>
        <v>0</v>
      </c>
      <c r="GY386">
        <v>0</v>
      </c>
      <c r="GZ386">
        <v>0</v>
      </c>
      <c r="HA386">
        <v>0</v>
      </c>
      <c r="HB386">
        <v>0</v>
      </c>
      <c r="IK386">
        <v>0</v>
      </c>
    </row>
    <row r="387" spans="1:255" x14ac:dyDescent="0.2">
      <c r="A387" s="2">
        <v>17</v>
      </c>
      <c r="B387" s="2">
        <v>1</v>
      </c>
      <c r="C387" s="2"/>
      <c r="D387" s="2"/>
      <c r="E387" s="2" t="s">
        <v>417</v>
      </c>
      <c r="F387" s="2" t="s">
        <v>280</v>
      </c>
      <c r="G387" s="2" t="s">
        <v>281</v>
      </c>
      <c r="H387" s="2" t="s">
        <v>274</v>
      </c>
      <c r="I387" s="2">
        <v>5</v>
      </c>
      <c r="J387" s="2">
        <v>0</v>
      </c>
      <c r="K387" s="2"/>
      <c r="L387" s="2"/>
      <c r="M387" s="2"/>
      <c r="N387" s="2"/>
      <c r="O387" s="2">
        <f>0</f>
        <v>0</v>
      </c>
      <c r="P387" s="2">
        <f>0</f>
        <v>0</v>
      </c>
      <c r="Q387" s="2">
        <f>0</f>
        <v>0</v>
      </c>
      <c r="R387" s="2">
        <f>0</f>
        <v>0</v>
      </c>
      <c r="S387" s="2">
        <f>0</f>
        <v>0</v>
      </c>
      <c r="T387" s="2">
        <f>0</f>
        <v>0</v>
      </c>
      <c r="U387" s="2">
        <f>0</f>
        <v>0</v>
      </c>
      <c r="V387" s="2">
        <f>0</f>
        <v>0</v>
      </c>
      <c r="W387" s="2">
        <f>0</f>
        <v>0</v>
      </c>
      <c r="X387" s="2">
        <f>0</f>
        <v>0</v>
      </c>
      <c r="Y387" s="2">
        <f>0</f>
        <v>0</v>
      </c>
      <c r="Z387" s="2"/>
      <c r="AA387" s="2">
        <v>27703374</v>
      </c>
      <c r="AB387" s="2">
        <f>ROUND((AK387),6)</f>
        <v>37.22</v>
      </c>
      <c r="AC387" s="2">
        <f>0</f>
        <v>0</v>
      </c>
      <c r="AD387" s="2">
        <f>0</f>
        <v>0</v>
      </c>
      <c r="AE387" s="2">
        <f>0</f>
        <v>0</v>
      </c>
      <c r="AF387" s="2">
        <f>0</f>
        <v>0</v>
      </c>
      <c r="AG387" s="2">
        <f>0</f>
        <v>0</v>
      </c>
      <c r="AH387" s="2">
        <f>0</f>
        <v>0</v>
      </c>
      <c r="AI387" s="2">
        <f>0</f>
        <v>0</v>
      </c>
      <c r="AJ387" s="2">
        <f>0</f>
        <v>0</v>
      </c>
      <c r="AK387" s="2">
        <v>37.22</v>
      </c>
      <c r="AL387" s="2">
        <v>0</v>
      </c>
      <c r="AM387" s="2">
        <v>0</v>
      </c>
      <c r="AN387" s="2">
        <v>0</v>
      </c>
      <c r="AO387" s="2">
        <v>0</v>
      </c>
      <c r="AP387" s="2">
        <v>0</v>
      </c>
      <c r="AQ387" s="2">
        <v>0</v>
      </c>
      <c r="AR387" s="2">
        <v>0</v>
      </c>
      <c r="AS387" s="2">
        <v>0</v>
      </c>
      <c r="AT387" s="2">
        <v>0</v>
      </c>
      <c r="AU387" s="2">
        <v>0</v>
      </c>
      <c r="AV387" s="2">
        <v>1</v>
      </c>
      <c r="AW387" s="2">
        <v>1</v>
      </c>
      <c r="AX387" s="2"/>
      <c r="AY387" s="2"/>
      <c r="AZ387" s="2">
        <v>1</v>
      </c>
      <c r="BA387" s="2">
        <v>1</v>
      </c>
      <c r="BB387" s="2">
        <v>1</v>
      </c>
      <c r="BC387" s="2">
        <v>1</v>
      </c>
      <c r="BD387" s="2" t="s">
        <v>6</v>
      </c>
      <c r="BE387" s="2" t="s">
        <v>6</v>
      </c>
      <c r="BF387" s="2" t="s">
        <v>6</v>
      </c>
      <c r="BG387" s="2" t="s">
        <v>6</v>
      </c>
      <c r="BH387" s="2">
        <v>0</v>
      </c>
      <c r="BI387" s="2">
        <v>1</v>
      </c>
      <c r="BJ387" s="2" t="s">
        <v>282</v>
      </c>
      <c r="BK387" s="2"/>
      <c r="BL387" s="2"/>
      <c r="BM387" s="2">
        <v>700005</v>
      </c>
      <c r="BN387" s="2">
        <v>0</v>
      </c>
      <c r="BO387" s="2" t="s">
        <v>6</v>
      </c>
      <c r="BP387" s="2">
        <v>0</v>
      </c>
      <c r="BQ387" s="2">
        <v>10</v>
      </c>
      <c r="BR387" s="2">
        <v>0</v>
      </c>
      <c r="BS387" s="2">
        <v>1</v>
      </c>
      <c r="BT387" s="2">
        <v>1</v>
      </c>
      <c r="BU387" s="2">
        <v>1</v>
      </c>
      <c r="BV387" s="2">
        <v>1</v>
      </c>
      <c r="BW387" s="2">
        <v>1</v>
      </c>
      <c r="BX387" s="2">
        <v>1</v>
      </c>
      <c r="BY387" s="2" t="s">
        <v>6</v>
      </c>
      <c r="BZ387" s="2">
        <v>0</v>
      </c>
      <c r="CA387" s="2">
        <v>0</v>
      </c>
      <c r="CB387" s="2"/>
      <c r="CC387" s="2"/>
      <c r="CD387" s="2"/>
      <c r="CE387" s="2"/>
      <c r="CF387" s="2">
        <v>0</v>
      </c>
      <c r="CG387" s="2">
        <v>0</v>
      </c>
      <c r="CH387" s="2"/>
      <c r="CI387" s="2"/>
      <c r="CJ387" s="2"/>
      <c r="CK387" s="2"/>
      <c r="CL387" s="2"/>
      <c r="CM387" s="2">
        <v>0</v>
      </c>
      <c r="CN387" s="2" t="s">
        <v>6</v>
      </c>
      <c r="CO387" s="2">
        <v>0</v>
      </c>
      <c r="CP387" s="2">
        <f>AB387*AZ387</f>
        <v>37.22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/>
      <c r="DB387" s="2"/>
      <c r="DC387" s="2" t="s">
        <v>6</v>
      </c>
      <c r="DD387" s="2" t="s">
        <v>6</v>
      </c>
      <c r="DE387" s="2" t="s">
        <v>6</v>
      </c>
      <c r="DF387" s="2" t="s">
        <v>6</v>
      </c>
      <c r="DG387" s="2" t="s">
        <v>6</v>
      </c>
      <c r="DH387" s="2" t="s">
        <v>6</v>
      </c>
      <c r="DI387" s="2" t="s">
        <v>6</v>
      </c>
      <c r="DJ387" s="2" t="s">
        <v>6</v>
      </c>
      <c r="DK387" s="2" t="s">
        <v>6</v>
      </c>
      <c r="DL387" s="2" t="s">
        <v>6</v>
      </c>
      <c r="DM387" s="2" t="s">
        <v>6</v>
      </c>
      <c r="DN387" s="2">
        <v>0</v>
      </c>
      <c r="DO387" s="2">
        <v>0</v>
      </c>
      <c r="DP387" s="2">
        <v>1</v>
      </c>
      <c r="DQ387" s="2">
        <v>1</v>
      </c>
      <c r="DR387" s="2"/>
      <c r="DS387" s="2"/>
      <c r="DT387" s="2"/>
      <c r="DU387" s="2">
        <v>1013</v>
      </c>
      <c r="DV387" s="2" t="s">
        <v>274</v>
      </c>
      <c r="DW387" s="2" t="s">
        <v>274</v>
      </c>
      <c r="DX387" s="2">
        <v>1</v>
      </c>
      <c r="DY387" s="2"/>
      <c r="DZ387" s="2"/>
      <c r="EA387" s="2"/>
      <c r="EB387" s="2"/>
      <c r="EC387" s="2"/>
      <c r="ED387" s="2"/>
      <c r="EE387" s="2">
        <v>27029215</v>
      </c>
      <c r="EF387" s="2">
        <v>10</v>
      </c>
      <c r="EG387" s="2" t="s">
        <v>283</v>
      </c>
      <c r="EH387" s="2">
        <v>0</v>
      </c>
      <c r="EI387" s="2" t="s">
        <v>6</v>
      </c>
      <c r="EJ387" s="2">
        <v>1</v>
      </c>
      <c r="EK387" s="2">
        <v>700005</v>
      </c>
      <c r="EL387" s="2" t="s">
        <v>284</v>
      </c>
      <c r="EM387" s="2" t="s">
        <v>285</v>
      </c>
      <c r="EN387" s="2"/>
      <c r="EO387" s="2" t="s">
        <v>6</v>
      </c>
      <c r="EP387" s="2"/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/>
      <c r="FA387" s="2"/>
      <c r="FB387" s="2"/>
      <c r="FC387" s="2"/>
      <c r="FD387" s="2"/>
      <c r="FE387" s="2"/>
      <c r="FF387" s="2"/>
      <c r="FG387" s="2"/>
      <c r="FH387" s="2"/>
      <c r="FI387" s="2"/>
      <c r="FJ387" s="2"/>
      <c r="FK387" s="2"/>
      <c r="FL387" s="2"/>
      <c r="FM387" s="2"/>
      <c r="FN387" s="2"/>
      <c r="FO387" s="2"/>
      <c r="FP387" s="2"/>
      <c r="FQ387" s="2">
        <v>0</v>
      </c>
      <c r="FR387" s="2">
        <f t="shared" si="376"/>
        <v>0</v>
      </c>
      <c r="FS387" s="2">
        <v>0</v>
      </c>
      <c r="FT387" s="2"/>
      <c r="FU387" s="2"/>
      <c r="FV387" s="2"/>
      <c r="FW387" s="2"/>
      <c r="FX387" s="2">
        <v>0</v>
      </c>
      <c r="FY387" s="2">
        <v>0</v>
      </c>
      <c r="FZ387" s="2"/>
      <c r="GA387" s="2" t="s">
        <v>6</v>
      </c>
      <c r="GB387" s="2"/>
      <c r="GC387" s="2"/>
      <c r="GD387" s="2">
        <v>0</v>
      </c>
      <c r="GE387" s="2"/>
      <c r="GF387" s="2">
        <v>-229533097</v>
      </c>
      <c r="GG387" s="2">
        <v>2</v>
      </c>
      <c r="GH387" s="2">
        <v>1</v>
      </c>
      <c r="GI387" s="2">
        <v>-2</v>
      </c>
      <c r="GJ387" s="2">
        <v>2</v>
      </c>
      <c r="GK387" s="2">
        <f>ROUND(R387*(R12)/100,2)</f>
        <v>0</v>
      </c>
      <c r="GL387" s="2">
        <f t="shared" si="377"/>
        <v>0</v>
      </c>
      <c r="GM387" s="2">
        <f>ROUND(CP387*I387,2)</f>
        <v>186.1</v>
      </c>
      <c r="GN387" s="2">
        <f>IF(OR(BI387=0,BI387=1),ROUND(CP387*I387,2),0)</f>
        <v>186.1</v>
      </c>
      <c r="GO387" s="2">
        <f>IF(BI387=2,ROUND(CP387*I387,2),0)</f>
        <v>0</v>
      </c>
      <c r="GP387" s="2">
        <f>IF(BI387=4,ROUND(CP387*I387,2)+GX387,0)</f>
        <v>0</v>
      </c>
      <c r="GQ387" s="2"/>
      <c r="GR387" s="2">
        <v>0</v>
      </c>
      <c r="GS387" s="2">
        <v>3</v>
      </c>
      <c r="GT387" s="2"/>
      <c r="GU387" s="2" t="s">
        <v>6</v>
      </c>
      <c r="GV387" s="2">
        <f>0</f>
        <v>0</v>
      </c>
      <c r="GW387" s="2">
        <v>1</v>
      </c>
      <c r="GX387" s="2">
        <f t="shared" si="383"/>
        <v>0</v>
      </c>
      <c r="GY387" s="2">
        <v>0</v>
      </c>
      <c r="GZ387" s="2">
        <v>0</v>
      </c>
      <c r="HA387" s="2">
        <v>0</v>
      </c>
      <c r="HB387" s="2">
        <v>0</v>
      </c>
      <c r="HC387" s="2"/>
      <c r="HD387" s="2"/>
      <c r="HE387" s="2"/>
      <c r="HF387" s="2"/>
      <c r="HG387" s="2"/>
      <c r="HH387" s="2"/>
      <c r="HI387" s="2"/>
      <c r="HJ387" s="2"/>
      <c r="HK387" s="2"/>
      <c r="HL387" s="2"/>
      <c r="HM387" s="2"/>
      <c r="HN387" s="2"/>
      <c r="HO387" s="2"/>
      <c r="HP387" s="2"/>
      <c r="HQ387" s="2"/>
      <c r="HR387" s="2"/>
      <c r="HS387" s="2"/>
      <c r="HT387" s="2"/>
      <c r="HU387" s="2"/>
      <c r="HV387" s="2"/>
      <c r="HW387" s="2"/>
      <c r="HX387" s="2"/>
      <c r="HY387" s="2"/>
      <c r="HZ387" s="2"/>
      <c r="IA387" s="2"/>
      <c r="IB387" s="2"/>
      <c r="IC387" s="2"/>
      <c r="ID387" s="2"/>
      <c r="IE387" s="2"/>
      <c r="IF387" s="2"/>
      <c r="IG387" s="2"/>
      <c r="IH387" s="2"/>
      <c r="II387" s="2"/>
      <c r="IJ387" s="2"/>
      <c r="IK387" s="2">
        <v>0</v>
      </c>
      <c r="IL387" s="2"/>
      <c r="IM387" s="2"/>
      <c r="IN387" s="2"/>
      <c r="IO387" s="2"/>
      <c r="IP387" s="2"/>
      <c r="IQ387" s="2"/>
      <c r="IR387" s="2"/>
      <c r="IS387" s="2"/>
      <c r="IT387" s="2"/>
      <c r="IU387" s="2"/>
    </row>
    <row r="388" spans="1:255" x14ac:dyDescent="0.2">
      <c r="A388">
        <v>17</v>
      </c>
      <c r="B388">
        <v>1</v>
      </c>
      <c r="E388" t="s">
        <v>417</v>
      </c>
      <c r="F388" t="s">
        <v>280</v>
      </c>
      <c r="G388" t="s">
        <v>281</v>
      </c>
      <c r="H388" t="s">
        <v>274</v>
      </c>
      <c r="I388">
        <v>5</v>
      </c>
      <c r="J388">
        <v>0</v>
      </c>
      <c r="O388">
        <f>0</f>
        <v>0</v>
      </c>
      <c r="P388">
        <f>0</f>
        <v>0</v>
      </c>
      <c r="Q388">
        <f>0</f>
        <v>0</v>
      </c>
      <c r="R388">
        <f>0</f>
        <v>0</v>
      </c>
      <c r="S388">
        <f>0</f>
        <v>0</v>
      </c>
      <c r="T388">
        <f>0</f>
        <v>0</v>
      </c>
      <c r="U388">
        <f>0</f>
        <v>0</v>
      </c>
      <c r="V388">
        <f>0</f>
        <v>0</v>
      </c>
      <c r="W388">
        <f>0</f>
        <v>0</v>
      </c>
      <c r="X388">
        <f>0</f>
        <v>0</v>
      </c>
      <c r="Y388">
        <f>0</f>
        <v>0</v>
      </c>
      <c r="AA388">
        <v>27703388</v>
      </c>
      <c r="AB388">
        <f>ROUND((AK388),6)</f>
        <v>37.22</v>
      </c>
      <c r="AC388">
        <f>0</f>
        <v>0</v>
      </c>
      <c r="AD388">
        <f>0</f>
        <v>0</v>
      </c>
      <c r="AE388">
        <f>0</f>
        <v>0</v>
      </c>
      <c r="AF388">
        <f>0</f>
        <v>0</v>
      </c>
      <c r="AG388">
        <f>0</f>
        <v>0</v>
      </c>
      <c r="AH388">
        <f>0</f>
        <v>0</v>
      </c>
      <c r="AI388">
        <f>0</f>
        <v>0</v>
      </c>
      <c r="AJ388">
        <f>0</f>
        <v>0</v>
      </c>
      <c r="AK388">
        <v>37.22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1</v>
      </c>
      <c r="AW388">
        <v>1</v>
      </c>
      <c r="AZ388">
        <v>1</v>
      </c>
      <c r="BA388">
        <v>1</v>
      </c>
      <c r="BB388">
        <v>1</v>
      </c>
      <c r="BC388">
        <v>1</v>
      </c>
      <c r="BD388" t="s">
        <v>6</v>
      </c>
      <c r="BE388" t="s">
        <v>6</v>
      </c>
      <c r="BF388" t="s">
        <v>6</v>
      </c>
      <c r="BG388" t="s">
        <v>6</v>
      </c>
      <c r="BH388">
        <v>0</v>
      </c>
      <c r="BI388">
        <v>1</v>
      </c>
      <c r="BJ388" t="s">
        <v>282</v>
      </c>
      <c r="BM388">
        <v>700005</v>
      </c>
      <c r="BN388">
        <v>0</v>
      </c>
      <c r="BO388" t="s">
        <v>6</v>
      </c>
      <c r="BP388">
        <v>0</v>
      </c>
      <c r="BQ388">
        <v>10</v>
      </c>
      <c r="BR388">
        <v>0</v>
      </c>
      <c r="BS388">
        <v>1</v>
      </c>
      <c r="BT388">
        <v>1</v>
      </c>
      <c r="BU388">
        <v>1</v>
      </c>
      <c r="BV388">
        <v>1</v>
      </c>
      <c r="BW388">
        <v>1</v>
      </c>
      <c r="BX388">
        <v>1</v>
      </c>
      <c r="BY388" t="s">
        <v>6</v>
      </c>
      <c r="BZ388">
        <v>0</v>
      </c>
      <c r="CA388">
        <v>0</v>
      </c>
      <c r="CF388">
        <v>0</v>
      </c>
      <c r="CG388">
        <v>0</v>
      </c>
      <c r="CM388">
        <v>0</v>
      </c>
      <c r="CN388" t="s">
        <v>6</v>
      </c>
      <c r="CO388">
        <v>0</v>
      </c>
      <c r="CP388">
        <f>AB388*AZ388</f>
        <v>37.22</v>
      </c>
      <c r="CQ388">
        <v>0</v>
      </c>
      <c r="CR388">
        <v>0</v>
      </c>
      <c r="CS388">
        <v>0</v>
      </c>
      <c r="CT388">
        <v>0</v>
      </c>
      <c r="CU388">
        <v>0</v>
      </c>
      <c r="CV388">
        <v>0</v>
      </c>
      <c r="CW388">
        <v>0</v>
      </c>
      <c r="CX388">
        <v>0</v>
      </c>
      <c r="CY388">
        <v>0</v>
      </c>
      <c r="CZ388">
        <v>0</v>
      </c>
      <c r="DC388" t="s">
        <v>6</v>
      </c>
      <c r="DD388" t="s">
        <v>6</v>
      </c>
      <c r="DE388" t="s">
        <v>6</v>
      </c>
      <c r="DF388" t="s">
        <v>6</v>
      </c>
      <c r="DG388" t="s">
        <v>6</v>
      </c>
      <c r="DH388" t="s">
        <v>6</v>
      </c>
      <c r="DI388" t="s">
        <v>6</v>
      </c>
      <c r="DJ388" t="s">
        <v>6</v>
      </c>
      <c r="DK388" t="s">
        <v>6</v>
      </c>
      <c r="DL388" t="s">
        <v>6</v>
      </c>
      <c r="DM388" t="s">
        <v>6</v>
      </c>
      <c r="DN388">
        <v>0</v>
      </c>
      <c r="DO388">
        <v>0</v>
      </c>
      <c r="DP388">
        <v>1</v>
      </c>
      <c r="DQ388">
        <v>1</v>
      </c>
      <c r="DU388">
        <v>1013</v>
      </c>
      <c r="DV388" t="s">
        <v>274</v>
      </c>
      <c r="DW388" t="s">
        <v>274</v>
      </c>
      <c r="DX388">
        <v>1</v>
      </c>
      <c r="EE388">
        <v>27029215</v>
      </c>
      <c r="EF388">
        <v>10</v>
      </c>
      <c r="EG388" t="s">
        <v>283</v>
      </c>
      <c r="EH388">
        <v>0</v>
      </c>
      <c r="EI388" t="s">
        <v>6</v>
      </c>
      <c r="EJ388">
        <v>1</v>
      </c>
      <c r="EK388">
        <v>700005</v>
      </c>
      <c r="EL388" t="s">
        <v>284</v>
      </c>
      <c r="EM388" t="s">
        <v>285</v>
      </c>
      <c r="EO388" t="s">
        <v>6</v>
      </c>
      <c r="EQ388">
        <v>0</v>
      </c>
      <c r="ER388">
        <v>0</v>
      </c>
      <c r="ES388">
        <v>0</v>
      </c>
      <c r="ET388">
        <v>0</v>
      </c>
      <c r="EU388">
        <v>0</v>
      </c>
      <c r="EV388">
        <v>0</v>
      </c>
      <c r="EW388">
        <v>0</v>
      </c>
      <c r="EX388">
        <v>0</v>
      </c>
      <c r="EY388">
        <v>0</v>
      </c>
      <c r="FQ388">
        <v>0</v>
      </c>
      <c r="FR388">
        <f t="shared" si="376"/>
        <v>0</v>
      </c>
      <c r="FS388">
        <v>0</v>
      </c>
      <c r="FX388">
        <v>0</v>
      </c>
      <c r="FY388">
        <v>0</v>
      </c>
      <c r="GA388" t="s">
        <v>6</v>
      </c>
      <c r="GD388">
        <v>0</v>
      </c>
      <c r="GF388">
        <v>-229533097</v>
      </c>
      <c r="GG388">
        <v>1</v>
      </c>
      <c r="GH388">
        <v>1</v>
      </c>
      <c r="GI388">
        <v>-2</v>
      </c>
      <c r="GJ388">
        <v>2</v>
      </c>
      <c r="GK388">
        <f>ROUND(R388*(S12)/100,2)</f>
        <v>0</v>
      </c>
      <c r="GL388">
        <f t="shared" si="377"/>
        <v>0</v>
      </c>
      <c r="GM388">
        <f>ROUND(CP388*I388,2)</f>
        <v>186.1</v>
      </c>
      <c r="GN388">
        <f>IF(OR(BI388=0,BI388=1),ROUND(CP388*I388,2),0)</f>
        <v>186.1</v>
      </c>
      <c r="GO388">
        <f>IF(BI388=2,ROUND(CP388*I388,2),0)</f>
        <v>0</v>
      </c>
      <c r="GP388">
        <f>IF(BI388=4,ROUND(CP388*I388,2)+GX388,0)</f>
        <v>0</v>
      </c>
      <c r="GR388">
        <v>0</v>
      </c>
      <c r="GS388">
        <v>3</v>
      </c>
      <c r="GU388" t="s">
        <v>6</v>
      </c>
      <c r="GV388">
        <f>0</f>
        <v>0</v>
      </c>
      <c r="GW388">
        <v>1</v>
      </c>
      <c r="GX388">
        <f t="shared" si="383"/>
        <v>0</v>
      </c>
      <c r="GY388">
        <v>0</v>
      </c>
      <c r="GZ388">
        <v>0</v>
      </c>
      <c r="HA388">
        <v>0</v>
      </c>
      <c r="HB388">
        <v>0</v>
      </c>
      <c r="IK388">
        <v>0</v>
      </c>
    </row>
    <row r="390" spans="1:255" x14ac:dyDescent="0.2">
      <c r="A390" s="3">
        <v>51</v>
      </c>
      <c r="B390" s="3">
        <f>B261</f>
        <v>1</v>
      </c>
      <c r="C390" s="3">
        <f>A261</f>
        <v>5</v>
      </c>
      <c r="D390" s="3">
        <f>ROW(A261)</f>
        <v>261</v>
      </c>
      <c r="E390" s="3"/>
      <c r="F390" s="3" t="str">
        <f>IF(F261&lt;&gt;"",F261,"")</f>
        <v>Новый подраздел</v>
      </c>
      <c r="G390" s="3" t="str">
        <f>IF(G261&lt;&gt;"",G261,"")</f>
        <v>Общестроительные работы</v>
      </c>
      <c r="H390" s="3">
        <v>0</v>
      </c>
      <c r="I390" s="3"/>
      <c r="J390" s="3"/>
      <c r="K390" s="3"/>
      <c r="L390" s="3"/>
      <c r="M390" s="3"/>
      <c r="N390" s="3"/>
      <c r="O390" s="3">
        <f t="shared" ref="O390:T390" si="385">ROUND(AB390,2)</f>
        <v>79434.41</v>
      </c>
      <c r="P390" s="3">
        <f t="shared" si="385"/>
        <v>65241.06</v>
      </c>
      <c r="Q390" s="3">
        <f t="shared" si="385"/>
        <v>1143.94</v>
      </c>
      <c r="R390" s="3">
        <f t="shared" si="385"/>
        <v>203.8</v>
      </c>
      <c r="S390" s="3">
        <f t="shared" si="385"/>
        <v>13049.41</v>
      </c>
      <c r="T390" s="3">
        <f t="shared" si="385"/>
        <v>0</v>
      </c>
      <c r="U390" s="3">
        <f>AH390</f>
        <v>1494.8149014600001</v>
      </c>
      <c r="V390" s="3">
        <f>AI390</f>
        <v>17.628469912500002</v>
      </c>
      <c r="W390" s="3">
        <f>ROUND(AJ390,2)</f>
        <v>0</v>
      </c>
      <c r="X390" s="3">
        <f>ROUND(AK390,2)</f>
        <v>11754.37</v>
      </c>
      <c r="Y390" s="3">
        <f>ROUND(AL390,2)</f>
        <v>7760.69</v>
      </c>
      <c r="Z390" s="3"/>
      <c r="AA390" s="3"/>
      <c r="AB390" s="3">
        <f>ROUND(SUMIF(AA265:AA388,"=27703374",O265:O388),2)</f>
        <v>79434.41</v>
      </c>
      <c r="AC390" s="3">
        <f>ROUND(SUMIF(AA265:AA388,"=27703374",P265:P388),2)</f>
        <v>65241.06</v>
      </c>
      <c r="AD390" s="3">
        <f>ROUND(SUMIF(AA265:AA388,"=27703374",Q265:Q388),2)</f>
        <v>1143.94</v>
      </c>
      <c r="AE390" s="3">
        <f>ROUND(SUMIF(AA265:AA388,"=27703374",R265:R388),2)</f>
        <v>203.8</v>
      </c>
      <c r="AF390" s="3">
        <f>ROUND(SUMIF(AA265:AA388,"=27703374",S265:S388),2)</f>
        <v>13049.41</v>
      </c>
      <c r="AG390" s="3">
        <f>ROUND(SUMIF(AA265:AA388,"=27703374",T265:T388),2)</f>
        <v>0</v>
      </c>
      <c r="AH390" s="3">
        <f>SUMIF(AA265:AA388,"=27703374",U265:U388)</f>
        <v>1494.8149014600001</v>
      </c>
      <c r="AI390" s="3">
        <f>SUMIF(AA265:AA388,"=27703374",V265:V388)</f>
        <v>17.628469912500002</v>
      </c>
      <c r="AJ390" s="3">
        <f>ROUND(SUMIF(AA265:AA388,"=27703374",W265:W388),2)</f>
        <v>0</v>
      </c>
      <c r="AK390" s="3">
        <f>ROUND(SUMIF(AA265:AA388,"=27703374",X265:X388),2)</f>
        <v>11754.37</v>
      </c>
      <c r="AL390" s="3">
        <f>ROUND(SUMIF(AA265:AA388,"=27703374",Y265:Y388),2)</f>
        <v>7760.69</v>
      </c>
      <c r="AM390" s="3"/>
      <c r="AN390" s="3"/>
      <c r="AO390" s="3">
        <f t="shared" ref="AO390:BC390" si="386">ROUND(BX390,2)</f>
        <v>0</v>
      </c>
      <c r="AP390" s="3">
        <f t="shared" si="386"/>
        <v>0</v>
      </c>
      <c r="AQ390" s="3">
        <f t="shared" si="386"/>
        <v>0</v>
      </c>
      <c r="AR390" s="3">
        <f t="shared" si="386"/>
        <v>99350.47</v>
      </c>
      <c r="AS390" s="3">
        <f t="shared" si="386"/>
        <v>99350.47</v>
      </c>
      <c r="AT390" s="3">
        <f t="shared" si="386"/>
        <v>0</v>
      </c>
      <c r="AU390" s="3">
        <f t="shared" si="386"/>
        <v>0</v>
      </c>
      <c r="AV390" s="3">
        <f t="shared" si="386"/>
        <v>65241.06</v>
      </c>
      <c r="AW390" s="3">
        <f t="shared" si="386"/>
        <v>65241.06</v>
      </c>
      <c r="AX390" s="3">
        <f t="shared" si="386"/>
        <v>0</v>
      </c>
      <c r="AY390" s="3">
        <f t="shared" si="386"/>
        <v>65241.06</v>
      </c>
      <c r="AZ390" s="3">
        <f t="shared" si="386"/>
        <v>0</v>
      </c>
      <c r="BA390" s="3">
        <f t="shared" si="386"/>
        <v>0</v>
      </c>
      <c r="BB390" s="3">
        <f t="shared" si="386"/>
        <v>0</v>
      </c>
      <c r="BC390" s="3">
        <f t="shared" si="386"/>
        <v>0</v>
      </c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>
        <f>ROUND(SUMIF(AA265:AA388,"=27703374",FQ265:FQ388),2)</f>
        <v>0</v>
      </c>
      <c r="BY390" s="3">
        <f>ROUND(SUMIF(AA265:AA388,"=27703374",FR265:FR388),2)</f>
        <v>0</v>
      </c>
      <c r="BZ390" s="3">
        <f>ROUND(SUMIF(AA265:AA388,"=27703374",GL265:GL388),2)</f>
        <v>0</v>
      </c>
      <c r="CA390" s="3">
        <f>ROUND(SUMIF(AA265:AA388,"=27703374",GM265:GM388),2)</f>
        <v>99350.47</v>
      </c>
      <c r="CB390" s="3">
        <f>ROUND(SUMIF(AA265:AA388,"=27703374",GN265:GN388),2)</f>
        <v>99350.47</v>
      </c>
      <c r="CC390" s="3">
        <f>ROUND(SUMIF(AA265:AA388,"=27703374",GO265:GO388),2)</f>
        <v>0</v>
      </c>
      <c r="CD390" s="3">
        <f>ROUND(SUMIF(AA265:AA388,"=27703374",GP265:GP388),2)</f>
        <v>0</v>
      </c>
      <c r="CE390" s="3">
        <f>AC390-BX390</f>
        <v>65241.06</v>
      </c>
      <c r="CF390" s="3">
        <f>AC390-BY390</f>
        <v>65241.06</v>
      </c>
      <c r="CG390" s="3">
        <f>BX390-BZ390</f>
        <v>0</v>
      </c>
      <c r="CH390" s="3">
        <f>AC390-BX390-BY390+BZ390</f>
        <v>65241.06</v>
      </c>
      <c r="CI390" s="3">
        <f>BY390-BZ390</f>
        <v>0</v>
      </c>
      <c r="CJ390" s="3">
        <f>ROUND(SUMIF(AA265:AA388,"=27703374",GX265:GX388),2)</f>
        <v>0</v>
      </c>
      <c r="CK390" s="3">
        <f>ROUND(SUMIF(AA265:AA388,"=27703374",GY265:GY388),2)</f>
        <v>0</v>
      </c>
      <c r="CL390" s="3">
        <f>ROUND(SUMIF(AA265:AA388,"=27703374",GZ265:GZ388),2)</f>
        <v>0</v>
      </c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4">
        <f t="shared" ref="DG390:DL390" si="387">ROUND(DT390,2)</f>
        <v>79434.41</v>
      </c>
      <c r="DH390" s="4">
        <f t="shared" si="387"/>
        <v>65241.06</v>
      </c>
      <c r="DI390" s="4">
        <f t="shared" si="387"/>
        <v>1143.94</v>
      </c>
      <c r="DJ390" s="4">
        <f t="shared" si="387"/>
        <v>203.8</v>
      </c>
      <c r="DK390" s="4">
        <f t="shared" si="387"/>
        <v>13049.41</v>
      </c>
      <c r="DL390" s="4">
        <f t="shared" si="387"/>
        <v>0</v>
      </c>
      <c r="DM390" s="4">
        <f>DZ390</f>
        <v>1494.8149014600001</v>
      </c>
      <c r="DN390" s="4">
        <f>EA390</f>
        <v>17.628469912500002</v>
      </c>
      <c r="DO390" s="4">
        <f>ROUND(EB390,2)</f>
        <v>0</v>
      </c>
      <c r="DP390" s="4">
        <f>ROUND(EC390,2)</f>
        <v>11754.37</v>
      </c>
      <c r="DQ390" s="4">
        <f>ROUND(ED390,2)</f>
        <v>7760.69</v>
      </c>
      <c r="DR390" s="4"/>
      <c r="DS390" s="4"/>
      <c r="DT390" s="4">
        <f>ROUND(SUMIF(AA265:AA388,"=27703388",O265:O388),2)</f>
        <v>79434.41</v>
      </c>
      <c r="DU390" s="4">
        <f>ROUND(SUMIF(AA265:AA388,"=27703388",P265:P388),2)</f>
        <v>65241.06</v>
      </c>
      <c r="DV390" s="4">
        <f>ROUND(SUMIF(AA265:AA388,"=27703388",Q265:Q388),2)</f>
        <v>1143.94</v>
      </c>
      <c r="DW390" s="4">
        <f>ROUND(SUMIF(AA265:AA388,"=27703388",R265:R388),2)</f>
        <v>203.8</v>
      </c>
      <c r="DX390" s="4">
        <f>ROUND(SUMIF(AA265:AA388,"=27703388",S265:S388),2)</f>
        <v>13049.41</v>
      </c>
      <c r="DY390" s="4">
        <f>ROUND(SUMIF(AA265:AA388,"=27703388",T265:T388),2)</f>
        <v>0</v>
      </c>
      <c r="DZ390" s="4">
        <f>SUMIF(AA265:AA388,"=27703388",U265:U388)</f>
        <v>1494.8149014600001</v>
      </c>
      <c r="EA390" s="4">
        <f>SUMIF(AA265:AA388,"=27703388",V265:V388)</f>
        <v>17.628469912500002</v>
      </c>
      <c r="EB390" s="4">
        <f>ROUND(SUMIF(AA265:AA388,"=27703388",W265:W388),2)</f>
        <v>0</v>
      </c>
      <c r="EC390" s="4">
        <f>ROUND(SUMIF(AA265:AA388,"=27703388",X265:X388),2)</f>
        <v>11754.37</v>
      </c>
      <c r="ED390" s="4">
        <f>ROUND(SUMIF(AA265:AA388,"=27703388",Y265:Y388),2)</f>
        <v>7760.69</v>
      </c>
      <c r="EE390" s="4"/>
      <c r="EF390" s="4"/>
      <c r="EG390" s="4">
        <f t="shared" ref="EG390:EU390" si="388">ROUND(FP390,2)</f>
        <v>0</v>
      </c>
      <c r="EH390" s="4">
        <f t="shared" si="388"/>
        <v>0</v>
      </c>
      <c r="EI390" s="4">
        <f t="shared" si="388"/>
        <v>0</v>
      </c>
      <c r="EJ390" s="4">
        <f t="shared" si="388"/>
        <v>99350.47</v>
      </c>
      <c r="EK390" s="4">
        <f t="shared" si="388"/>
        <v>99350.47</v>
      </c>
      <c r="EL390" s="4">
        <f t="shared" si="388"/>
        <v>0</v>
      </c>
      <c r="EM390" s="4">
        <f t="shared" si="388"/>
        <v>0</v>
      </c>
      <c r="EN390" s="4">
        <f t="shared" si="388"/>
        <v>65241.06</v>
      </c>
      <c r="EO390" s="4">
        <f t="shared" si="388"/>
        <v>65241.06</v>
      </c>
      <c r="EP390" s="4">
        <f t="shared" si="388"/>
        <v>0</v>
      </c>
      <c r="EQ390" s="4">
        <f t="shared" si="388"/>
        <v>65241.06</v>
      </c>
      <c r="ER390" s="4">
        <f t="shared" si="388"/>
        <v>0</v>
      </c>
      <c r="ES390" s="4">
        <f t="shared" si="388"/>
        <v>0</v>
      </c>
      <c r="ET390" s="4">
        <f t="shared" si="388"/>
        <v>0</v>
      </c>
      <c r="EU390" s="4">
        <f t="shared" si="388"/>
        <v>0</v>
      </c>
      <c r="EV390" s="4"/>
      <c r="EW390" s="4"/>
      <c r="EX390" s="4"/>
      <c r="EY390" s="4"/>
      <c r="EZ390" s="4"/>
      <c r="FA390" s="4"/>
      <c r="FB390" s="4"/>
      <c r="FC390" s="4"/>
      <c r="FD390" s="4"/>
      <c r="FE390" s="4"/>
      <c r="FF390" s="4"/>
      <c r="FG390" s="4"/>
      <c r="FH390" s="4"/>
      <c r="FI390" s="4"/>
      <c r="FJ390" s="4"/>
      <c r="FK390" s="4"/>
      <c r="FL390" s="4"/>
      <c r="FM390" s="4"/>
      <c r="FN390" s="4"/>
      <c r="FO390" s="4"/>
      <c r="FP390" s="4">
        <f>ROUND(SUMIF(AA265:AA388,"=27703388",FQ265:FQ388),2)</f>
        <v>0</v>
      </c>
      <c r="FQ390" s="4">
        <f>ROUND(SUMIF(AA265:AA388,"=27703388",FR265:FR388),2)</f>
        <v>0</v>
      </c>
      <c r="FR390" s="4">
        <f>ROUND(SUMIF(AA265:AA388,"=27703388",GL265:GL388),2)</f>
        <v>0</v>
      </c>
      <c r="FS390" s="4">
        <f>ROUND(SUMIF(AA265:AA388,"=27703388",GM265:GM388),2)</f>
        <v>99350.47</v>
      </c>
      <c r="FT390" s="4">
        <f>ROUND(SUMIF(AA265:AA388,"=27703388",GN265:GN388),2)</f>
        <v>99350.47</v>
      </c>
      <c r="FU390" s="4">
        <f>ROUND(SUMIF(AA265:AA388,"=27703388",GO265:GO388),2)</f>
        <v>0</v>
      </c>
      <c r="FV390" s="4">
        <f>ROUND(SUMIF(AA265:AA388,"=27703388",GP265:GP388),2)</f>
        <v>0</v>
      </c>
      <c r="FW390" s="4">
        <f>DU390-FP390</f>
        <v>65241.06</v>
      </c>
      <c r="FX390" s="4">
        <f>DU390-FQ390</f>
        <v>65241.06</v>
      </c>
      <c r="FY390" s="4">
        <f>FP390-FR390</f>
        <v>0</v>
      </c>
      <c r="FZ390" s="4">
        <f>DU390-FP390-FQ390+FR390</f>
        <v>65241.06</v>
      </c>
      <c r="GA390" s="4">
        <f>FQ390-FR390</f>
        <v>0</v>
      </c>
      <c r="GB390" s="4">
        <f>ROUND(SUMIF(AA265:AA388,"=27703388",GX265:GX388),2)</f>
        <v>0</v>
      </c>
      <c r="GC390" s="4">
        <f>ROUND(SUMIF(AA265:AA388,"=27703388",GY265:GY388),2)</f>
        <v>0</v>
      </c>
      <c r="GD390" s="4">
        <f>ROUND(SUMIF(AA265:AA388,"=27703388",GZ265:GZ388),2)</f>
        <v>0</v>
      </c>
      <c r="GE390" s="4"/>
      <c r="GF390" s="4"/>
      <c r="GG390" s="4"/>
      <c r="GH390" s="4"/>
      <c r="GI390" s="4"/>
      <c r="GJ390" s="4"/>
      <c r="GK390" s="4"/>
      <c r="GL390" s="4"/>
      <c r="GM390" s="4"/>
      <c r="GN390" s="4"/>
      <c r="GO390" s="4"/>
      <c r="GP390" s="4"/>
      <c r="GQ390" s="4"/>
      <c r="GR390" s="4"/>
      <c r="GS390" s="4"/>
      <c r="GT390" s="4"/>
      <c r="GU390" s="4"/>
      <c r="GV390" s="4"/>
      <c r="GW390" s="4"/>
      <c r="GX390" s="4">
        <v>0</v>
      </c>
    </row>
    <row r="392" spans="1:255" x14ac:dyDescent="0.2">
      <c r="A392" s="5">
        <v>50</v>
      </c>
      <c r="B392" s="5">
        <v>0</v>
      </c>
      <c r="C392" s="5">
        <v>0</v>
      </c>
      <c r="D392" s="5">
        <v>1</v>
      </c>
      <c r="E392" s="5">
        <v>201</v>
      </c>
      <c r="F392" s="5">
        <f>ROUND(Source!O390,O392)</f>
        <v>79434.41</v>
      </c>
      <c r="G392" s="5" t="s">
        <v>286</v>
      </c>
      <c r="H392" s="5" t="s">
        <v>287</v>
      </c>
      <c r="I392" s="5"/>
      <c r="J392" s="5"/>
      <c r="K392" s="5">
        <v>201</v>
      </c>
      <c r="L392" s="5">
        <v>1</v>
      </c>
      <c r="M392" s="5">
        <v>3</v>
      </c>
      <c r="N392" s="5" t="s">
        <v>6</v>
      </c>
      <c r="O392" s="5">
        <v>2</v>
      </c>
      <c r="P392" s="5">
        <f>ROUND(Source!DG390,O392)</f>
        <v>79434.41</v>
      </c>
      <c r="Q392" s="5"/>
      <c r="R392" s="5"/>
      <c r="S392" s="5"/>
      <c r="T392" s="5"/>
      <c r="U392" s="5"/>
      <c r="V392" s="5"/>
      <c r="W392" s="5"/>
    </row>
    <row r="393" spans="1:255" x14ac:dyDescent="0.2">
      <c r="A393" s="5">
        <v>50</v>
      </c>
      <c r="B393" s="5">
        <v>0</v>
      </c>
      <c r="C393" s="5">
        <v>0</v>
      </c>
      <c r="D393" s="5">
        <v>1</v>
      </c>
      <c r="E393" s="5">
        <v>202</v>
      </c>
      <c r="F393" s="5">
        <f>ROUND(Source!P390,O393)</f>
        <v>65241.06</v>
      </c>
      <c r="G393" s="5" t="s">
        <v>288</v>
      </c>
      <c r="H393" s="5" t="s">
        <v>289</v>
      </c>
      <c r="I393" s="5"/>
      <c r="J393" s="5"/>
      <c r="K393" s="5">
        <v>202</v>
      </c>
      <c r="L393" s="5">
        <v>2</v>
      </c>
      <c r="M393" s="5">
        <v>3</v>
      </c>
      <c r="N393" s="5" t="s">
        <v>6</v>
      </c>
      <c r="O393" s="5">
        <v>2</v>
      </c>
      <c r="P393" s="5">
        <f>ROUND(Source!DH390,O393)</f>
        <v>65241.06</v>
      </c>
      <c r="Q393" s="5"/>
      <c r="R393" s="5"/>
      <c r="S393" s="5"/>
      <c r="T393" s="5"/>
      <c r="U393" s="5"/>
      <c r="V393" s="5"/>
      <c r="W393" s="5"/>
    </row>
    <row r="394" spans="1:255" x14ac:dyDescent="0.2">
      <c r="A394" s="5">
        <v>50</v>
      </c>
      <c r="B394" s="5">
        <v>0</v>
      </c>
      <c r="C394" s="5">
        <v>0</v>
      </c>
      <c r="D394" s="5">
        <v>1</v>
      </c>
      <c r="E394" s="5">
        <v>222</v>
      </c>
      <c r="F394" s="5">
        <f>ROUND(Source!AO390,O394)</f>
        <v>0</v>
      </c>
      <c r="G394" s="5" t="s">
        <v>290</v>
      </c>
      <c r="H394" s="5" t="s">
        <v>291</v>
      </c>
      <c r="I394" s="5"/>
      <c r="J394" s="5"/>
      <c r="K394" s="5">
        <v>222</v>
      </c>
      <c r="L394" s="5">
        <v>3</v>
      </c>
      <c r="M394" s="5">
        <v>3</v>
      </c>
      <c r="N394" s="5" t="s">
        <v>6</v>
      </c>
      <c r="O394" s="5">
        <v>2</v>
      </c>
      <c r="P394" s="5">
        <f>ROUND(Source!EG390,O394)</f>
        <v>0</v>
      </c>
      <c r="Q394" s="5"/>
      <c r="R394" s="5"/>
      <c r="S394" s="5"/>
      <c r="T394" s="5"/>
      <c r="U394" s="5"/>
      <c r="V394" s="5"/>
      <c r="W394" s="5"/>
    </row>
    <row r="395" spans="1:255" x14ac:dyDescent="0.2">
      <c r="A395" s="5">
        <v>50</v>
      </c>
      <c r="B395" s="5">
        <v>0</v>
      </c>
      <c r="C395" s="5">
        <v>0</v>
      </c>
      <c r="D395" s="5">
        <v>1</v>
      </c>
      <c r="E395" s="5">
        <v>225</v>
      </c>
      <c r="F395" s="5">
        <f>ROUND(Source!AV390,O395)</f>
        <v>65241.06</v>
      </c>
      <c r="G395" s="5" t="s">
        <v>292</v>
      </c>
      <c r="H395" s="5" t="s">
        <v>293</v>
      </c>
      <c r="I395" s="5"/>
      <c r="J395" s="5"/>
      <c r="K395" s="5">
        <v>225</v>
      </c>
      <c r="L395" s="5">
        <v>4</v>
      </c>
      <c r="M395" s="5">
        <v>3</v>
      </c>
      <c r="N395" s="5" t="s">
        <v>6</v>
      </c>
      <c r="O395" s="5">
        <v>2</v>
      </c>
      <c r="P395" s="5">
        <f>ROUND(Source!EN390,O395)</f>
        <v>65241.06</v>
      </c>
      <c r="Q395" s="5"/>
      <c r="R395" s="5"/>
      <c r="S395" s="5"/>
      <c r="T395" s="5"/>
      <c r="U395" s="5"/>
      <c r="V395" s="5"/>
      <c r="W395" s="5"/>
    </row>
    <row r="396" spans="1:255" x14ac:dyDescent="0.2">
      <c r="A396" s="5">
        <v>50</v>
      </c>
      <c r="B396" s="5">
        <v>0</v>
      </c>
      <c r="C396" s="5">
        <v>0</v>
      </c>
      <c r="D396" s="5">
        <v>1</v>
      </c>
      <c r="E396" s="5">
        <v>226</v>
      </c>
      <c r="F396" s="5">
        <f>ROUND(Source!AW390,O396)</f>
        <v>65241.06</v>
      </c>
      <c r="G396" s="5" t="s">
        <v>294</v>
      </c>
      <c r="H396" s="5" t="s">
        <v>295</v>
      </c>
      <c r="I396" s="5"/>
      <c r="J396" s="5"/>
      <c r="K396" s="5">
        <v>226</v>
      </c>
      <c r="L396" s="5">
        <v>5</v>
      </c>
      <c r="M396" s="5">
        <v>3</v>
      </c>
      <c r="N396" s="5" t="s">
        <v>6</v>
      </c>
      <c r="O396" s="5">
        <v>2</v>
      </c>
      <c r="P396" s="5">
        <f>ROUND(Source!EO390,O396)</f>
        <v>65241.06</v>
      </c>
      <c r="Q396" s="5"/>
      <c r="R396" s="5"/>
      <c r="S396" s="5"/>
      <c r="T396" s="5"/>
      <c r="U396" s="5"/>
      <c r="V396" s="5"/>
      <c r="W396" s="5"/>
    </row>
    <row r="397" spans="1:255" x14ac:dyDescent="0.2">
      <c r="A397" s="5">
        <v>50</v>
      </c>
      <c r="B397" s="5">
        <v>0</v>
      </c>
      <c r="C397" s="5">
        <v>0</v>
      </c>
      <c r="D397" s="5">
        <v>1</v>
      </c>
      <c r="E397" s="5">
        <v>227</v>
      </c>
      <c r="F397" s="5">
        <f>ROUND(Source!AX390,O397)</f>
        <v>0</v>
      </c>
      <c r="G397" s="5" t="s">
        <v>296</v>
      </c>
      <c r="H397" s="5" t="s">
        <v>297</v>
      </c>
      <c r="I397" s="5"/>
      <c r="J397" s="5"/>
      <c r="K397" s="5">
        <v>227</v>
      </c>
      <c r="L397" s="5">
        <v>6</v>
      </c>
      <c r="M397" s="5">
        <v>3</v>
      </c>
      <c r="N397" s="5" t="s">
        <v>6</v>
      </c>
      <c r="O397" s="5">
        <v>2</v>
      </c>
      <c r="P397" s="5">
        <f>ROUND(Source!EP390,O397)</f>
        <v>0</v>
      </c>
      <c r="Q397" s="5"/>
      <c r="R397" s="5"/>
      <c r="S397" s="5"/>
      <c r="T397" s="5"/>
      <c r="U397" s="5"/>
      <c r="V397" s="5"/>
      <c r="W397" s="5"/>
    </row>
    <row r="398" spans="1:255" x14ac:dyDescent="0.2">
      <c r="A398" s="5">
        <v>50</v>
      </c>
      <c r="B398" s="5">
        <v>0</v>
      </c>
      <c r="C398" s="5">
        <v>0</v>
      </c>
      <c r="D398" s="5">
        <v>1</v>
      </c>
      <c r="E398" s="5">
        <v>228</v>
      </c>
      <c r="F398" s="5">
        <f>ROUND(Source!AY390,O398)</f>
        <v>65241.06</v>
      </c>
      <c r="G398" s="5" t="s">
        <v>298</v>
      </c>
      <c r="H398" s="5" t="s">
        <v>299</v>
      </c>
      <c r="I398" s="5"/>
      <c r="J398" s="5"/>
      <c r="K398" s="5">
        <v>228</v>
      </c>
      <c r="L398" s="5">
        <v>7</v>
      </c>
      <c r="M398" s="5">
        <v>3</v>
      </c>
      <c r="N398" s="5" t="s">
        <v>6</v>
      </c>
      <c r="O398" s="5">
        <v>2</v>
      </c>
      <c r="P398" s="5">
        <f>ROUND(Source!EQ390,O398)</f>
        <v>65241.06</v>
      </c>
      <c r="Q398" s="5"/>
      <c r="R398" s="5"/>
      <c r="S398" s="5"/>
      <c r="T398" s="5"/>
      <c r="U398" s="5"/>
      <c r="V398" s="5"/>
      <c r="W398" s="5"/>
    </row>
    <row r="399" spans="1:255" x14ac:dyDescent="0.2">
      <c r="A399" s="5">
        <v>50</v>
      </c>
      <c r="B399" s="5">
        <v>0</v>
      </c>
      <c r="C399" s="5">
        <v>0</v>
      </c>
      <c r="D399" s="5">
        <v>1</v>
      </c>
      <c r="E399" s="5">
        <v>216</v>
      </c>
      <c r="F399" s="5">
        <f>ROUND(Source!AP390,O399)</f>
        <v>0</v>
      </c>
      <c r="G399" s="5" t="s">
        <v>300</v>
      </c>
      <c r="H399" s="5" t="s">
        <v>301</v>
      </c>
      <c r="I399" s="5"/>
      <c r="J399" s="5"/>
      <c r="K399" s="5">
        <v>216</v>
      </c>
      <c r="L399" s="5">
        <v>8</v>
      </c>
      <c r="M399" s="5">
        <v>3</v>
      </c>
      <c r="N399" s="5" t="s">
        <v>6</v>
      </c>
      <c r="O399" s="5">
        <v>2</v>
      </c>
      <c r="P399" s="5">
        <f>ROUND(Source!EH390,O399)</f>
        <v>0</v>
      </c>
      <c r="Q399" s="5"/>
      <c r="R399" s="5"/>
      <c r="S399" s="5"/>
      <c r="T399" s="5"/>
      <c r="U399" s="5"/>
      <c r="V399" s="5"/>
      <c r="W399" s="5"/>
    </row>
    <row r="400" spans="1:255" x14ac:dyDescent="0.2">
      <c r="A400" s="5">
        <v>50</v>
      </c>
      <c r="B400" s="5">
        <v>0</v>
      </c>
      <c r="C400" s="5">
        <v>0</v>
      </c>
      <c r="D400" s="5">
        <v>1</v>
      </c>
      <c r="E400" s="5">
        <v>223</v>
      </c>
      <c r="F400" s="5">
        <f>ROUND(Source!AQ390,O400)</f>
        <v>0</v>
      </c>
      <c r="G400" s="5" t="s">
        <v>302</v>
      </c>
      <c r="H400" s="5" t="s">
        <v>303</v>
      </c>
      <c r="I400" s="5"/>
      <c r="J400" s="5"/>
      <c r="K400" s="5">
        <v>223</v>
      </c>
      <c r="L400" s="5">
        <v>9</v>
      </c>
      <c r="M400" s="5">
        <v>3</v>
      </c>
      <c r="N400" s="5" t="s">
        <v>6</v>
      </c>
      <c r="O400" s="5">
        <v>2</v>
      </c>
      <c r="P400" s="5">
        <f>ROUND(Source!EI390,O400)</f>
        <v>0</v>
      </c>
      <c r="Q400" s="5"/>
      <c r="R400" s="5"/>
      <c r="S400" s="5"/>
      <c r="T400" s="5"/>
      <c r="U400" s="5"/>
      <c r="V400" s="5"/>
      <c r="W400" s="5"/>
    </row>
    <row r="401" spans="1:23" x14ac:dyDescent="0.2">
      <c r="A401" s="5">
        <v>50</v>
      </c>
      <c r="B401" s="5">
        <v>0</v>
      </c>
      <c r="C401" s="5">
        <v>0</v>
      </c>
      <c r="D401" s="5">
        <v>1</v>
      </c>
      <c r="E401" s="5">
        <v>229</v>
      </c>
      <c r="F401" s="5">
        <f>ROUND(Source!AZ390,O401)</f>
        <v>0</v>
      </c>
      <c r="G401" s="5" t="s">
        <v>304</v>
      </c>
      <c r="H401" s="5" t="s">
        <v>305</v>
      </c>
      <c r="I401" s="5"/>
      <c r="J401" s="5"/>
      <c r="K401" s="5">
        <v>229</v>
      </c>
      <c r="L401" s="5">
        <v>10</v>
      </c>
      <c r="M401" s="5">
        <v>3</v>
      </c>
      <c r="N401" s="5" t="s">
        <v>6</v>
      </c>
      <c r="O401" s="5">
        <v>2</v>
      </c>
      <c r="P401" s="5">
        <f>ROUND(Source!ER390,O401)</f>
        <v>0</v>
      </c>
      <c r="Q401" s="5"/>
      <c r="R401" s="5"/>
      <c r="S401" s="5"/>
      <c r="T401" s="5"/>
      <c r="U401" s="5"/>
      <c r="V401" s="5"/>
      <c r="W401" s="5"/>
    </row>
    <row r="402" spans="1:23" x14ac:dyDescent="0.2">
      <c r="A402" s="5">
        <v>50</v>
      </c>
      <c r="B402" s="5">
        <v>0</v>
      </c>
      <c r="C402" s="5">
        <v>0</v>
      </c>
      <c r="D402" s="5">
        <v>1</v>
      </c>
      <c r="E402" s="5">
        <v>203</v>
      </c>
      <c r="F402" s="5">
        <f>ROUND(Source!Q390,O402)</f>
        <v>1143.94</v>
      </c>
      <c r="G402" s="5" t="s">
        <v>306</v>
      </c>
      <c r="H402" s="5" t="s">
        <v>307</v>
      </c>
      <c r="I402" s="5"/>
      <c r="J402" s="5"/>
      <c r="K402" s="5">
        <v>203</v>
      </c>
      <c r="L402" s="5">
        <v>11</v>
      </c>
      <c r="M402" s="5">
        <v>3</v>
      </c>
      <c r="N402" s="5" t="s">
        <v>6</v>
      </c>
      <c r="O402" s="5">
        <v>2</v>
      </c>
      <c r="P402" s="5">
        <f>ROUND(Source!DI390,O402)</f>
        <v>1143.94</v>
      </c>
      <c r="Q402" s="5"/>
      <c r="R402" s="5"/>
      <c r="S402" s="5"/>
      <c r="T402" s="5"/>
      <c r="U402" s="5"/>
      <c r="V402" s="5"/>
      <c r="W402" s="5"/>
    </row>
    <row r="403" spans="1:23" x14ac:dyDescent="0.2">
      <c r="A403" s="5">
        <v>50</v>
      </c>
      <c r="B403" s="5">
        <v>0</v>
      </c>
      <c r="C403" s="5">
        <v>0</v>
      </c>
      <c r="D403" s="5">
        <v>1</v>
      </c>
      <c r="E403" s="5">
        <v>231</v>
      </c>
      <c r="F403" s="5">
        <f>ROUND(Source!BB390,O403)</f>
        <v>0</v>
      </c>
      <c r="G403" s="5" t="s">
        <v>308</v>
      </c>
      <c r="H403" s="5" t="s">
        <v>309</v>
      </c>
      <c r="I403" s="5"/>
      <c r="J403" s="5"/>
      <c r="K403" s="5">
        <v>231</v>
      </c>
      <c r="L403" s="5">
        <v>12</v>
      </c>
      <c r="M403" s="5">
        <v>3</v>
      </c>
      <c r="N403" s="5" t="s">
        <v>6</v>
      </c>
      <c r="O403" s="5">
        <v>2</v>
      </c>
      <c r="P403" s="5">
        <f>ROUND(Source!ET390,O403)</f>
        <v>0</v>
      </c>
      <c r="Q403" s="5"/>
      <c r="R403" s="5"/>
      <c r="S403" s="5"/>
      <c r="T403" s="5"/>
      <c r="U403" s="5"/>
      <c r="V403" s="5"/>
      <c r="W403" s="5"/>
    </row>
    <row r="404" spans="1:23" x14ac:dyDescent="0.2">
      <c r="A404" s="5">
        <v>50</v>
      </c>
      <c r="B404" s="5">
        <v>0</v>
      </c>
      <c r="C404" s="5">
        <v>0</v>
      </c>
      <c r="D404" s="5">
        <v>1</v>
      </c>
      <c r="E404" s="5">
        <v>204</v>
      </c>
      <c r="F404" s="5">
        <f>ROUND(Source!R390,O404)</f>
        <v>203.8</v>
      </c>
      <c r="G404" s="5" t="s">
        <v>310</v>
      </c>
      <c r="H404" s="5" t="s">
        <v>311</v>
      </c>
      <c r="I404" s="5"/>
      <c r="J404" s="5"/>
      <c r="K404" s="5">
        <v>204</v>
      </c>
      <c r="L404" s="5">
        <v>13</v>
      </c>
      <c r="M404" s="5">
        <v>3</v>
      </c>
      <c r="N404" s="5" t="s">
        <v>6</v>
      </c>
      <c r="O404" s="5">
        <v>2</v>
      </c>
      <c r="P404" s="5">
        <f>ROUND(Source!DJ390,O404)</f>
        <v>203.8</v>
      </c>
      <c r="Q404" s="5"/>
      <c r="R404" s="5"/>
      <c r="S404" s="5"/>
      <c r="T404" s="5"/>
      <c r="U404" s="5"/>
      <c r="V404" s="5"/>
      <c r="W404" s="5"/>
    </row>
    <row r="405" spans="1:23" x14ac:dyDescent="0.2">
      <c r="A405" s="5">
        <v>50</v>
      </c>
      <c r="B405" s="5">
        <v>0</v>
      </c>
      <c r="C405" s="5">
        <v>0</v>
      </c>
      <c r="D405" s="5">
        <v>1</v>
      </c>
      <c r="E405" s="5">
        <v>205</v>
      </c>
      <c r="F405" s="5">
        <f>ROUND(Source!S390,O405)</f>
        <v>13049.41</v>
      </c>
      <c r="G405" s="5" t="s">
        <v>312</v>
      </c>
      <c r="H405" s="5" t="s">
        <v>313</v>
      </c>
      <c r="I405" s="5"/>
      <c r="J405" s="5"/>
      <c r="K405" s="5">
        <v>205</v>
      </c>
      <c r="L405" s="5">
        <v>14</v>
      </c>
      <c r="M405" s="5">
        <v>3</v>
      </c>
      <c r="N405" s="5" t="s">
        <v>6</v>
      </c>
      <c r="O405" s="5">
        <v>2</v>
      </c>
      <c r="P405" s="5">
        <f>ROUND(Source!DK390,O405)</f>
        <v>13049.41</v>
      </c>
      <c r="Q405" s="5"/>
      <c r="R405" s="5"/>
      <c r="S405" s="5"/>
      <c r="T405" s="5"/>
      <c r="U405" s="5"/>
      <c r="V405" s="5"/>
      <c r="W405" s="5"/>
    </row>
    <row r="406" spans="1:23" x14ac:dyDescent="0.2">
      <c r="A406" s="5">
        <v>50</v>
      </c>
      <c r="B406" s="5">
        <v>0</v>
      </c>
      <c r="C406" s="5">
        <v>0</v>
      </c>
      <c r="D406" s="5">
        <v>1</v>
      </c>
      <c r="E406" s="5">
        <v>232</v>
      </c>
      <c r="F406" s="5">
        <f>ROUND(Source!BC390,O406)</f>
        <v>0</v>
      </c>
      <c r="G406" s="5" t="s">
        <v>314</v>
      </c>
      <c r="H406" s="5" t="s">
        <v>315</v>
      </c>
      <c r="I406" s="5"/>
      <c r="J406" s="5"/>
      <c r="K406" s="5">
        <v>232</v>
      </c>
      <c r="L406" s="5">
        <v>15</v>
      </c>
      <c r="M406" s="5">
        <v>3</v>
      </c>
      <c r="N406" s="5" t="s">
        <v>6</v>
      </c>
      <c r="O406" s="5">
        <v>2</v>
      </c>
      <c r="P406" s="5">
        <f>ROUND(Source!EU390,O406)</f>
        <v>0</v>
      </c>
      <c r="Q406" s="5"/>
      <c r="R406" s="5"/>
      <c r="S406" s="5"/>
      <c r="T406" s="5"/>
      <c r="U406" s="5"/>
      <c r="V406" s="5"/>
      <c r="W406" s="5"/>
    </row>
    <row r="407" spans="1:23" x14ac:dyDescent="0.2">
      <c r="A407" s="5">
        <v>50</v>
      </c>
      <c r="B407" s="5">
        <v>0</v>
      </c>
      <c r="C407" s="5">
        <v>0</v>
      </c>
      <c r="D407" s="5">
        <v>1</v>
      </c>
      <c r="E407" s="5">
        <v>214</v>
      </c>
      <c r="F407" s="5">
        <f>ROUND(Source!AS390,O407)</f>
        <v>99350.47</v>
      </c>
      <c r="G407" s="5" t="s">
        <v>316</v>
      </c>
      <c r="H407" s="5" t="s">
        <v>317</v>
      </c>
      <c r="I407" s="5"/>
      <c r="J407" s="5"/>
      <c r="K407" s="5">
        <v>214</v>
      </c>
      <c r="L407" s="5">
        <v>16</v>
      </c>
      <c r="M407" s="5">
        <v>3</v>
      </c>
      <c r="N407" s="5" t="s">
        <v>6</v>
      </c>
      <c r="O407" s="5">
        <v>2</v>
      </c>
      <c r="P407" s="5">
        <f>ROUND(Source!EK390,O407)</f>
        <v>99350.47</v>
      </c>
      <c r="Q407" s="5"/>
      <c r="R407" s="5"/>
      <c r="S407" s="5"/>
      <c r="T407" s="5"/>
      <c r="U407" s="5"/>
      <c r="V407" s="5"/>
      <c r="W407" s="5"/>
    </row>
    <row r="408" spans="1:23" x14ac:dyDescent="0.2">
      <c r="A408" s="5">
        <v>50</v>
      </c>
      <c r="B408" s="5">
        <v>0</v>
      </c>
      <c r="C408" s="5">
        <v>0</v>
      </c>
      <c r="D408" s="5">
        <v>1</v>
      </c>
      <c r="E408" s="5">
        <v>215</v>
      </c>
      <c r="F408" s="5">
        <f>ROUND(Source!AT390,O408)</f>
        <v>0</v>
      </c>
      <c r="G408" s="5" t="s">
        <v>318</v>
      </c>
      <c r="H408" s="5" t="s">
        <v>319</v>
      </c>
      <c r="I408" s="5"/>
      <c r="J408" s="5"/>
      <c r="K408" s="5">
        <v>215</v>
      </c>
      <c r="L408" s="5">
        <v>17</v>
      </c>
      <c r="M408" s="5">
        <v>3</v>
      </c>
      <c r="N408" s="5" t="s">
        <v>6</v>
      </c>
      <c r="O408" s="5">
        <v>2</v>
      </c>
      <c r="P408" s="5">
        <f>ROUND(Source!EL390,O408)</f>
        <v>0</v>
      </c>
      <c r="Q408" s="5"/>
      <c r="R408" s="5"/>
      <c r="S408" s="5"/>
      <c r="T408" s="5"/>
      <c r="U408" s="5"/>
      <c r="V408" s="5"/>
      <c r="W408" s="5"/>
    </row>
    <row r="409" spans="1:23" x14ac:dyDescent="0.2">
      <c r="A409" s="5">
        <v>50</v>
      </c>
      <c r="B409" s="5">
        <v>0</v>
      </c>
      <c r="C409" s="5">
        <v>0</v>
      </c>
      <c r="D409" s="5">
        <v>1</v>
      </c>
      <c r="E409" s="5">
        <v>217</v>
      </c>
      <c r="F409" s="5">
        <f>ROUND(Source!AU390,O409)</f>
        <v>0</v>
      </c>
      <c r="G409" s="5" t="s">
        <v>320</v>
      </c>
      <c r="H409" s="5" t="s">
        <v>321</v>
      </c>
      <c r="I409" s="5"/>
      <c r="J409" s="5"/>
      <c r="K409" s="5">
        <v>217</v>
      </c>
      <c r="L409" s="5">
        <v>18</v>
      </c>
      <c r="M409" s="5">
        <v>3</v>
      </c>
      <c r="N409" s="5" t="s">
        <v>6</v>
      </c>
      <c r="O409" s="5">
        <v>2</v>
      </c>
      <c r="P409" s="5">
        <f>ROUND(Source!EM390,O409)</f>
        <v>0</v>
      </c>
      <c r="Q409" s="5"/>
      <c r="R409" s="5"/>
      <c r="S409" s="5"/>
      <c r="T409" s="5"/>
      <c r="U409" s="5"/>
      <c r="V409" s="5"/>
      <c r="W409" s="5"/>
    </row>
    <row r="410" spans="1:23" x14ac:dyDescent="0.2">
      <c r="A410" s="5">
        <v>50</v>
      </c>
      <c r="B410" s="5">
        <v>0</v>
      </c>
      <c r="C410" s="5">
        <v>0</v>
      </c>
      <c r="D410" s="5">
        <v>1</v>
      </c>
      <c r="E410" s="5">
        <v>230</v>
      </c>
      <c r="F410" s="5">
        <f>ROUND(Source!BA390,O410)</f>
        <v>0</v>
      </c>
      <c r="G410" s="5" t="s">
        <v>322</v>
      </c>
      <c r="H410" s="5" t="s">
        <v>323</v>
      </c>
      <c r="I410" s="5"/>
      <c r="J410" s="5"/>
      <c r="K410" s="5">
        <v>230</v>
      </c>
      <c r="L410" s="5">
        <v>19</v>
      </c>
      <c r="M410" s="5">
        <v>3</v>
      </c>
      <c r="N410" s="5" t="s">
        <v>6</v>
      </c>
      <c r="O410" s="5">
        <v>2</v>
      </c>
      <c r="P410" s="5">
        <f>ROUND(Source!ES390,O410)</f>
        <v>0</v>
      </c>
      <c r="Q410" s="5"/>
      <c r="R410" s="5"/>
      <c r="S410" s="5"/>
      <c r="T410" s="5"/>
      <c r="U410" s="5"/>
      <c r="V410" s="5"/>
      <c r="W410" s="5"/>
    </row>
    <row r="411" spans="1:23" x14ac:dyDescent="0.2">
      <c r="A411" s="5">
        <v>50</v>
      </c>
      <c r="B411" s="5">
        <v>0</v>
      </c>
      <c r="C411" s="5">
        <v>0</v>
      </c>
      <c r="D411" s="5">
        <v>1</v>
      </c>
      <c r="E411" s="5">
        <v>206</v>
      </c>
      <c r="F411" s="5">
        <f>ROUND(Source!T390,O411)</f>
        <v>0</v>
      </c>
      <c r="G411" s="5" t="s">
        <v>324</v>
      </c>
      <c r="H411" s="5" t="s">
        <v>325</v>
      </c>
      <c r="I411" s="5"/>
      <c r="J411" s="5"/>
      <c r="K411" s="5">
        <v>206</v>
      </c>
      <c r="L411" s="5">
        <v>20</v>
      </c>
      <c r="M411" s="5">
        <v>3</v>
      </c>
      <c r="N411" s="5" t="s">
        <v>6</v>
      </c>
      <c r="O411" s="5">
        <v>2</v>
      </c>
      <c r="P411" s="5">
        <f>ROUND(Source!DL390,O411)</f>
        <v>0</v>
      </c>
      <c r="Q411" s="5"/>
      <c r="R411" s="5"/>
      <c r="S411" s="5"/>
      <c r="T411" s="5"/>
      <c r="U411" s="5"/>
      <c r="V411" s="5"/>
      <c r="W411" s="5"/>
    </row>
    <row r="412" spans="1:23" x14ac:dyDescent="0.2">
      <c r="A412" s="5">
        <v>50</v>
      </c>
      <c r="B412" s="5">
        <v>0</v>
      </c>
      <c r="C412" s="5">
        <v>0</v>
      </c>
      <c r="D412" s="5">
        <v>1</v>
      </c>
      <c r="E412" s="5">
        <v>207</v>
      </c>
      <c r="F412" s="5">
        <f>Source!U390</f>
        <v>1494.8149014600001</v>
      </c>
      <c r="G412" s="5" t="s">
        <v>326</v>
      </c>
      <c r="H412" s="5" t="s">
        <v>327</v>
      </c>
      <c r="I412" s="5"/>
      <c r="J412" s="5"/>
      <c r="K412" s="5">
        <v>207</v>
      </c>
      <c r="L412" s="5">
        <v>21</v>
      </c>
      <c r="M412" s="5">
        <v>3</v>
      </c>
      <c r="N412" s="5" t="s">
        <v>6</v>
      </c>
      <c r="O412" s="5">
        <v>-1</v>
      </c>
      <c r="P412" s="5">
        <f>Source!DM390</f>
        <v>1494.8149014600001</v>
      </c>
      <c r="Q412" s="5"/>
      <c r="R412" s="5"/>
      <c r="S412" s="5"/>
      <c r="T412" s="5"/>
      <c r="U412" s="5"/>
      <c r="V412" s="5"/>
      <c r="W412" s="5"/>
    </row>
    <row r="413" spans="1:23" x14ac:dyDescent="0.2">
      <c r="A413" s="5">
        <v>50</v>
      </c>
      <c r="B413" s="5">
        <v>0</v>
      </c>
      <c r="C413" s="5">
        <v>0</v>
      </c>
      <c r="D413" s="5">
        <v>1</v>
      </c>
      <c r="E413" s="5">
        <v>208</v>
      </c>
      <c r="F413" s="5">
        <f>Source!V390</f>
        <v>17.628469912500002</v>
      </c>
      <c r="G413" s="5" t="s">
        <v>328</v>
      </c>
      <c r="H413" s="5" t="s">
        <v>329</v>
      </c>
      <c r="I413" s="5"/>
      <c r="J413" s="5"/>
      <c r="K413" s="5">
        <v>208</v>
      </c>
      <c r="L413" s="5">
        <v>22</v>
      </c>
      <c r="M413" s="5">
        <v>3</v>
      </c>
      <c r="N413" s="5" t="s">
        <v>6</v>
      </c>
      <c r="O413" s="5">
        <v>-1</v>
      </c>
      <c r="P413" s="5">
        <f>Source!DN390</f>
        <v>17.628469912500002</v>
      </c>
      <c r="Q413" s="5"/>
      <c r="R413" s="5"/>
      <c r="S413" s="5"/>
      <c r="T413" s="5"/>
      <c r="U413" s="5"/>
      <c r="V413" s="5"/>
      <c r="W413" s="5"/>
    </row>
    <row r="414" spans="1:23" x14ac:dyDescent="0.2">
      <c r="A414" s="5">
        <v>50</v>
      </c>
      <c r="B414" s="5">
        <v>0</v>
      </c>
      <c r="C414" s="5">
        <v>0</v>
      </c>
      <c r="D414" s="5">
        <v>1</v>
      </c>
      <c r="E414" s="5">
        <v>209</v>
      </c>
      <c r="F414" s="5">
        <f>ROUND(Source!W390,O414)</f>
        <v>0</v>
      </c>
      <c r="G414" s="5" t="s">
        <v>330</v>
      </c>
      <c r="H414" s="5" t="s">
        <v>331</v>
      </c>
      <c r="I414" s="5"/>
      <c r="J414" s="5"/>
      <c r="K414" s="5">
        <v>209</v>
      </c>
      <c r="L414" s="5">
        <v>23</v>
      </c>
      <c r="M414" s="5">
        <v>3</v>
      </c>
      <c r="N414" s="5" t="s">
        <v>6</v>
      </c>
      <c r="O414" s="5">
        <v>2</v>
      </c>
      <c r="P414" s="5">
        <f>ROUND(Source!DO390,O414)</f>
        <v>0</v>
      </c>
      <c r="Q414" s="5"/>
      <c r="R414" s="5"/>
      <c r="S414" s="5"/>
      <c r="T414" s="5"/>
      <c r="U414" s="5"/>
      <c r="V414" s="5"/>
      <c r="W414" s="5"/>
    </row>
    <row r="415" spans="1:23" x14ac:dyDescent="0.2">
      <c r="A415" s="5">
        <v>50</v>
      </c>
      <c r="B415" s="5">
        <v>0</v>
      </c>
      <c r="C415" s="5">
        <v>0</v>
      </c>
      <c r="D415" s="5">
        <v>1</v>
      </c>
      <c r="E415" s="5">
        <v>210</v>
      </c>
      <c r="F415" s="5">
        <f>ROUND(Source!X390,O415)</f>
        <v>11754.37</v>
      </c>
      <c r="G415" s="5" t="s">
        <v>332</v>
      </c>
      <c r="H415" s="5" t="s">
        <v>333</v>
      </c>
      <c r="I415" s="5"/>
      <c r="J415" s="5"/>
      <c r="K415" s="5">
        <v>210</v>
      </c>
      <c r="L415" s="5">
        <v>24</v>
      </c>
      <c r="M415" s="5">
        <v>3</v>
      </c>
      <c r="N415" s="5" t="s">
        <v>6</v>
      </c>
      <c r="O415" s="5">
        <v>2</v>
      </c>
      <c r="P415" s="5">
        <f>ROUND(Source!DP390,O415)</f>
        <v>11754.37</v>
      </c>
      <c r="Q415" s="5"/>
      <c r="R415" s="5"/>
      <c r="S415" s="5"/>
      <c r="T415" s="5"/>
      <c r="U415" s="5"/>
      <c r="V415" s="5"/>
      <c r="W415" s="5"/>
    </row>
    <row r="416" spans="1:23" x14ac:dyDescent="0.2">
      <c r="A416" s="5">
        <v>50</v>
      </c>
      <c r="B416" s="5">
        <v>0</v>
      </c>
      <c r="C416" s="5">
        <v>0</v>
      </c>
      <c r="D416" s="5">
        <v>1</v>
      </c>
      <c r="E416" s="5">
        <v>211</v>
      </c>
      <c r="F416" s="5">
        <f>ROUND(Source!Y390,O416)</f>
        <v>7760.69</v>
      </c>
      <c r="G416" s="5" t="s">
        <v>334</v>
      </c>
      <c r="H416" s="5" t="s">
        <v>335</v>
      </c>
      <c r="I416" s="5"/>
      <c r="J416" s="5"/>
      <c r="K416" s="5">
        <v>211</v>
      </c>
      <c r="L416" s="5">
        <v>25</v>
      </c>
      <c r="M416" s="5">
        <v>3</v>
      </c>
      <c r="N416" s="5" t="s">
        <v>6</v>
      </c>
      <c r="O416" s="5">
        <v>2</v>
      </c>
      <c r="P416" s="5">
        <f>ROUND(Source!DQ390,O416)</f>
        <v>7760.69</v>
      </c>
      <c r="Q416" s="5"/>
      <c r="R416" s="5"/>
      <c r="S416" s="5"/>
      <c r="T416" s="5"/>
      <c r="U416" s="5"/>
      <c r="V416" s="5"/>
      <c r="W416" s="5"/>
    </row>
    <row r="417" spans="1:255" x14ac:dyDescent="0.2">
      <c r="A417" s="5">
        <v>50</v>
      </c>
      <c r="B417" s="5">
        <v>0</v>
      </c>
      <c r="C417" s="5">
        <v>0</v>
      </c>
      <c r="D417" s="5">
        <v>1</v>
      </c>
      <c r="E417" s="5">
        <v>224</v>
      </c>
      <c r="F417" s="5">
        <f>ROUND(Source!AR390,O417)</f>
        <v>99350.47</v>
      </c>
      <c r="G417" s="5" t="s">
        <v>336</v>
      </c>
      <c r="H417" s="5" t="s">
        <v>337</v>
      </c>
      <c r="I417" s="5"/>
      <c r="J417" s="5"/>
      <c r="K417" s="5">
        <v>224</v>
      </c>
      <c r="L417" s="5">
        <v>26</v>
      </c>
      <c r="M417" s="5">
        <v>3</v>
      </c>
      <c r="N417" s="5" t="s">
        <v>6</v>
      </c>
      <c r="O417" s="5">
        <v>2</v>
      </c>
      <c r="P417" s="5">
        <f>ROUND(Source!EJ390,O417)</f>
        <v>99350.47</v>
      </c>
      <c r="Q417" s="5"/>
      <c r="R417" s="5"/>
      <c r="S417" s="5"/>
      <c r="T417" s="5"/>
      <c r="U417" s="5"/>
      <c r="V417" s="5"/>
      <c r="W417" s="5"/>
    </row>
    <row r="419" spans="1:255" x14ac:dyDescent="0.2">
      <c r="A419" s="1">
        <v>5</v>
      </c>
      <c r="B419" s="1">
        <v>1</v>
      </c>
      <c r="C419" s="1"/>
      <c r="D419" s="1">
        <f>ROW(A428)</f>
        <v>428</v>
      </c>
      <c r="E419" s="1"/>
      <c r="F419" s="1" t="s">
        <v>15</v>
      </c>
      <c r="G419" s="1" t="s">
        <v>338</v>
      </c>
      <c r="H419" s="1" t="s">
        <v>6</v>
      </c>
      <c r="I419" s="1">
        <v>0</v>
      </c>
      <c r="J419" s="1"/>
      <c r="K419" s="1">
        <v>0</v>
      </c>
      <c r="L419" s="1"/>
      <c r="M419" s="1"/>
      <c r="N419" s="1"/>
      <c r="O419" s="1"/>
      <c r="P419" s="1"/>
      <c r="Q419" s="1"/>
      <c r="R419" s="1"/>
      <c r="S419" s="1"/>
      <c r="T419" s="1"/>
      <c r="U419" s="1" t="s">
        <v>6</v>
      </c>
      <c r="V419" s="1">
        <v>0</v>
      </c>
      <c r="W419" s="1"/>
      <c r="X419" s="1"/>
      <c r="Y419" s="1"/>
      <c r="Z419" s="1"/>
      <c r="AA419" s="1"/>
      <c r="AB419" s="1" t="s">
        <v>6</v>
      </c>
      <c r="AC419" s="1" t="s">
        <v>6</v>
      </c>
      <c r="AD419" s="1" t="s">
        <v>6</v>
      </c>
      <c r="AE419" s="1" t="s">
        <v>6</v>
      </c>
      <c r="AF419" s="1" t="s">
        <v>6</v>
      </c>
      <c r="AG419" s="1" t="s">
        <v>6</v>
      </c>
      <c r="AH419" s="1"/>
      <c r="AI419" s="1"/>
      <c r="AJ419" s="1"/>
      <c r="AK419" s="1"/>
      <c r="AL419" s="1"/>
      <c r="AM419" s="1"/>
      <c r="AN419" s="1"/>
      <c r="AO419" s="1"/>
      <c r="AP419" s="1" t="s">
        <v>6</v>
      </c>
      <c r="AQ419" s="1" t="s">
        <v>6</v>
      </c>
      <c r="AR419" s="1" t="s">
        <v>6</v>
      </c>
      <c r="AS419" s="1"/>
      <c r="AT419" s="1"/>
      <c r="AU419" s="1"/>
      <c r="AV419" s="1"/>
      <c r="AW419" s="1"/>
      <c r="AX419" s="1"/>
      <c r="AY419" s="1"/>
      <c r="AZ419" s="1" t="s">
        <v>6</v>
      </c>
      <c r="BA419" s="1"/>
      <c r="BB419" s="1" t="s">
        <v>6</v>
      </c>
      <c r="BC419" s="1" t="s">
        <v>6</v>
      </c>
      <c r="BD419" s="1" t="s">
        <v>6</v>
      </c>
      <c r="BE419" s="1" t="s">
        <v>6</v>
      </c>
      <c r="BF419" s="1" t="s">
        <v>6</v>
      </c>
      <c r="BG419" s="1" t="s">
        <v>6</v>
      </c>
      <c r="BH419" s="1" t="s">
        <v>6</v>
      </c>
      <c r="BI419" s="1" t="s">
        <v>6</v>
      </c>
      <c r="BJ419" s="1" t="s">
        <v>6</v>
      </c>
      <c r="BK419" s="1" t="s">
        <v>6</v>
      </c>
      <c r="BL419" s="1" t="s">
        <v>6</v>
      </c>
      <c r="BM419" s="1" t="s">
        <v>6</v>
      </c>
      <c r="BN419" s="1" t="s">
        <v>6</v>
      </c>
      <c r="BO419" s="1" t="s">
        <v>6</v>
      </c>
      <c r="BP419" s="1" t="s">
        <v>6</v>
      </c>
      <c r="BQ419" s="1"/>
      <c r="BR419" s="1"/>
      <c r="BS419" s="1"/>
      <c r="BT419" s="1"/>
      <c r="BU419" s="1"/>
      <c r="BV419" s="1"/>
      <c r="BW419" s="1"/>
      <c r="BX419" s="1">
        <v>0</v>
      </c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>
        <v>0</v>
      </c>
    </row>
    <row r="421" spans="1:255" x14ac:dyDescent="0.2">
      <c r="A421" s="3">
        <v>52</v>
      </c>
      <c r="B421" s="3">
        <f t="shared" ref="B421:G421" si="389">B428</f>
        <v>1</v>
      </c>
      <c r="C421" s="3">
        <f t="shared" si="389"/>
        <v>5</v>
      </c>
      <c r="D421" s="3">
        <f t="shared" si="389"/>
        <v>419</v>
      </c>
      <c r="E421" s="3">
        <f t="shared" si="389"/>
        <v>0</v>
      </c>
      <c r="F421" s="3" t="str">
        <f t="shared" si="389"/>
        <v>Новый подраздел</v>
      </c>
      <c r="G421" s="3" t="str">
        <f t="shared" si="389"/>
        <v>Электромонтажные работы</v>
      </c>
      <c r="H421" s="3"/>
      <c r="I421" s="3"/>
      <c r="J421" s="3"/>
      <c r="K421" s="3"/>
      <c r="L421" s="3"/>
      <c r="M421" s="3"/>
      <c r="N421" s="3"/>
      <c r="O421" s="3">
        <f t="shared" ref="O421:AT421" si="390">O428</f>
        <v>185.98</v>
      </c>
      <c r="P421" s="3">
        <f t="shared" si="390"/>
        <v>0</v>
      </c>
      <c r="Q421" s="3">
        <f t="shared" si="390"/>
        <v>0.28999999999999998</v>
      </c>
      <c r="R421" s="3">
        <f t="shared" si="390"/>
        <v>0.12</v>
      </c>
      <c r="S421" s="3">
        <f t="shared" si="390"/>
        <v>185.69</v>
      </c>
      <c r="T421" s="3">
        <f t="shared" si="390"/>
        <v>0</v>
      </c>
      <c r="U421" s="3">
        <f t="shared" si="390"/>
        <v>19.3338</v>
      </c>
      <c r="V421" s="3">
        <f t="shared" si="390"/>
        <v>9.1999999999999998E-3</v>
      </c>
      <c r="W421" s="3">
        <f t="shared" si="390"/>
        <v>0</v>
      </c>
      <c r="X421" s="3">
        <f t="shared" si="390"/>
        <v>157.94</v>
      </c>
      <c r="Y421" s="3">
        <f t="shared" si="390"/>
        <v>120.78</v>
      </c>
      <c r="Z421" s="3">
        <f t="shared" si="390"/>
        <v>0</v>
      </c>
      <c r="AA421" s="3">
        <f t="shared" si="390"/>
        <v>0</v>
      </c>
      <c r="AB421" s="3">
        <f t="shared" si="390"/>
        <v>185.98</v>
      </c>
      <c r="AC421" s="3">
        <f t="shared" si="390"/>
        <v>0</v>
      </c>
      <c r="AD421" s="3">
        <f t="shared" si="390"/>
        <v>0.28999999999999998</v>
      </c>
      <c r="AE421" s="3">
        <f t="shared" si="390"/>
        <v>0.12</v>
      </c>
      <c r="AF421" s="3">
        <f t="shared" si="390"/>
        <v>185.69</v>
      </c>
      <c r="AG421" s="3">
        <f t="shared" si="390"/>
        <v>0</v>
      </c>
      <c r="AH421" s="3">
        <f t="shared" si="390"/>
        <v>19.3338</v>
      </c>
      <c r="AI421" s="3">
        <f t="shared" si="390"/>
        <v>9.1999999999999998E-3</v>
      </c>
      <c r="AJ421" s="3">
        <f t="shared" si="390"/>
        <v>0</v>
      </c>
      <c r="AK421" s="3">
        <f t="shared" si="390"/>
        <v>157.94</v>
      </c>
      <c r="AL421" s="3">
        <f t="shared" si="390"/>
        <v>120.78</v>
      </c>
      <c r="AM421" s="3">
        <f t="shared" si="390"/>
        <v>0</v>
      </c>
      <c r="AN421" s="3">
        <f t="shared" si="390"/>
        <v>0</v>
      </c>
      <c r="AO421" s="3">
        <f t="shared" si="390"/>
        <v>0</v>
      </c>
      <c r="AP421" s="3">
        <f t="shared" si="390"/>
        <v>0</v>
      </c>
      <c r="AQ421" s="3">
        <f t="shared" si="390"/>
        <v>0</v>
      </c>
      <c r="AR421" s="3">
        <f t="shared" si="390"/>
        <v>464.7</v>
      </c>
      <c r="AS421" s="3">
        <f t="shared" si="390"/>
        <v>464.7</v>
      </c>
      <c r="AT421" s="3">
        <f t="shared" si="390"/>
        <v>0</v>
      </c>
      <c r="AU421" s="3">
        <f t="shared" ref="AU421:BZ421" si="391">AU428</f>
        <v>0</v>
      </c>
      <c r="AV421" s="3">
        <f t="shared" si="391"/>
        <v>0</v>
      </c>
      <c r="AW421" s="3">
        <f t="shared" si="391"/>
        <v>0</v>
      </c>
      <c r="AX421" s="3">
        <f t="shared" si="391"/>
        <v>0</v>
      </c>
      <c r="AY421" s="3">
        <f t="shared" si="391"/>
        <v>0</v>
      </c>
      <c r="AZ421" s="3">
        <f t="shared" si="391"/>
        <v>0</v>
      </c>
      <c r="BA421" s="3">
        <f t="shared" si="391"/>
        <v>0</v>
      </c>
      <c r="BB421" s="3">
        <f t="shared" si="391"/>
        <v>0</v>
      </c>
      <c r="BC421" s="3">
        <f t="shared" si="391"/>
        <v>0</v>
      </c>
      <c r="BD421" s="3">
        <f t="shared" si="391"/>
        <v>0</v>
      </c>
      <c r="BE421" s="3">
        <f t="shared" si="391"/>
        <v>0</v>
      </c>
      <c r="BF421" s="3">
        <f t="shared" si="391"/>
        <v>0</v>
      </c>
      <c r="BG421" s="3">
        <f t="shared" si="391"/>
        <v>0</v>
      </c>
      <c r="BH421" s="3">
        <f t="shared" si="391"/>
        <v>0</v>
      </c>
      <c r="BI421" s="3">
        <f t="shared" si="391"/>
        <v>0</v>
      </c>
      <c r="BJ421" s="3">
        <f t="shared" si="391"/>
        <v>0</v>
      </c>
      <c r="BK421" s="3">
        <f t="shared" si="391"/>
        <v>0</v>
      </c>
      <c r="BL421" s="3">
        <f t="shared" si="391"/>
        <v>0</v>
      </c>
      <c r="BM421" s="3">
        <f t="shared" si="391"/>
        <v>0</v>
      </c>
      <c r="BN421" s="3">
        <f t="shared" si="391"/>
        <v>0</v>
      </c>
      <c r="BO421" s="3">
        <f t="shared" si="391"/>
        <v>0</v>
      </c>
      <c r="BP421" s="3">
        <f t="shared" si="391"/>
        <v>0</v>
      </c>
      <c r="BQ421" s="3">
        <f t="shared" si="391"/>
        <v>0</v>
      </c>
      <c r="BR421" s="3">
        <f t="shared" si="391"/>
        <v>0</v>
      </c>
      <c r="BS421" s="3">
        <f t="shared" si="391"/>
        <v>0</v>
      </c>
      <c r="BT421" s="3">
        <f t="shared" si="391"/>
        <v>0</v>
      </c>
      <c r="BU421" s="3">
        <f t="shared" si="391"/>
        <v>0</v>
      </c>
      <c r="BV421" s="3">
        <f t="shared" si="391"/>
        <v>0</v>
      </c>
      <c r="BW421" s="3">
        <f t="shared" si="391"/>
        <v>0</v>
      </c>
      <c r="BX421" s="3">
        <f t="shared" si="391"/>
        <v>0</v>
      </c>
      <c r="BY421" s="3">
        <f t="shared" si="391"/>
        <v>0</v>
      </c>
      <c r="BZ421" s="3">
        <f t="shared" si="391"/>
        <v>0</v>
      </c>
      <c r="CA421" s="3">
        <f t="shared" ref="CA421:DF421" si="392">CA428</f>
        <v>464.7</v>
      </c>
      <c r="CB421" s="3">
        <f t="shared" si="392"/>
        <v>464.7</v>
      </c>
      <c r="CC421" s="3">
        <f t="shared" si="392"/>
        <v>0</v>
      </c>
      <c r="CD421" s="3">
        <f t="shared" si="392"/>
        <v>0</v>
      </c>
      <c r="CE421" s="3">
        <f t="shared" si="392"/>
        <v>0</v>
      </c>
      <c r="CF421" s="3">
        <f t="shared" si="392"/>
        <v>0</v>
      </c>
      <c r="CG421" s="3">
        <f t="shared" si="392"/>
        <v>0</v>
      </c>
      <c r="CH421" s="3">
        <f t="shared" si="392"/>
        <v>0</v>
      </c>
      <c r="CI421" s="3">
        <f t="shared" si="392"/>
        <v>0</v>
      </c>
      <c r="CJ421" s="3">
        <f t="shared" si="392"/>
        <v>0</v>
      </c>
      <c r="CK421" s="3">
        <f t="shared" si="392"/>
        <v>0</v>
      </c>
      <c r="CL421" s="3">
        <f t="shared" si="392"/>
        <v>0</v>
      </c>
      <c r="CM421" s="3">
        <f t="shared" si="392"/>
        <v>0</v>
      </c>
      <c r="CN421" s="3">
        <f t="shared" si="392"/>
        <v>0</v>
      </c>
      <c r="CO421" s="3">
        <f t="shared" si="392"/>
        <v>0</v>
      </c>
      <c r="CP421" s="3">
        <f t="shared" si="392"/>
        <v>0</v>
      </c>
      <c r="CQ421" s="3">
        <f t="shared" si="392"/>
        <v>0</v>
      </c>
      <c r="CR421" s="3">
        <f t="shared" si="392"/>
        <v>0</v>
      </c>
      <c r="CS421" s="3">
        <f t="shared" si="392"/>
        <v>0</v>
      </c>
      <c r="CT421" s="3">
        <f t="shared" si="392"/>
        <v>0</v>
      </c>
      <c r="CU421" s="3">
        <f t="shared" si="392"/>
        <v>0</v>
      </c>
      <c r="CV421" s="3">
        <f t="shared" si="392"/>
        <v>0</v>
      </c>
      <c r="CW421" s="3">
        <f t="shared" si="392"/>
        <v>0</v>
      </c>
      <c r="CX421" s="3">
        <f t="shared" si="392"/>
        <v>0</v>
      </c>
      <c r="CY421" s="3">
        <f t="shared" si="392"/>
        <v>0</v>
      </c>
      <c r="CZ421" s="3">
        <f t="shared" si="392"/>
        <v>0</v>
      </c>
      <c r="DA421" s="3">
        <f t="shared" si="392"/>
        <v>0</v>
      </c>
      <c r="DB421" s="3">
        <f t="shared" si="392"/>
        <v>0</v>
      </c>
      <c r="DC421" s="3">
        <f t="shared" si="392"/>
        <v>0</v>
      </c>
      <c r="DD421" s="3">
        <f t="shared" si="392"/>
        <v>0</v>
      </c>
      <c r="DE421" s="3">
        <f t="shared" si="392"/>
        <v>0</v>
      </c>
      <c r="DF421" s="3">
        <f t="shared" si="392"/>
        <v>0</v>
      </c>
      <c r="DG421" s="4">
        <f t="shared" ref="DG421:EL421" si="393">DG428</f>
        <v>185.98</v>
      </c>
      <c r="DH421" s="4">
        <f t="shared" si="393"/>
        <v>0</v>
      </c>
      <c r="DI421" s="4">
        <f t="shared" si="393"/>
        <v>0.28999999999999998</v>
      </c>
      <c r="DJ421" s="4">
        <f t="shared" si="393"/>
        <v>0.12</v>
      </c>
      <c r="DK421" s="4">
        <f t="shared" si="393"/>
        <v>185.69</v>
      </c>
      <c r="DL421" s="4">
        <f t="shared" si="393"/>
        <v>0</v>
      </c>
      <c r="DM421" s="4">
        <f t="shared" si="393"/>
        <v>19.3338</v>
      </c>
      <c r="DN421" s="4">
        <f t="shared" si="393"/>
        <v>9.1999999999999998E-3</v>
      </c>
      <c r="DO421" s="4">
        <f t="shared" si="393"/>
        <v>0</v>
      </c>
      <c r="DP421" s="4">
        <f t="shared" si="393"/>
        <v>157.94</v>
      </c>
      <c r="DQ421" s="4">
        <f t="shared" si="393"/>
        <v>120.78</v>
      </c>
      <c r="DR421" s="4">
        <f t="shared" si="393"/>
        <v>0</v>
      </c>
      <c r="DS421" s="4">
        <f t="shared" si="393"/>
        <v>0</v>
      </c>
      <c r="DT421" s="4">
        <f t="shared" si="393"/>
        <v>185.98</v>
      </c>
      <c r="DU421" s="4">
        <f t="shared" si="393"/>
        <v>0</v>
      </c>
      <c r="DV421" s="4">
        <f t="shared" si="393"/>
        <v>0.28999999999999998</v>
      </c>
      <c r="DW421" s="4">
        <f t="shared" si="393"/>
        <v>0.12</v>
      </c>
      <c r="DX421" s="4">
        <f t="shared" si="393"/>
        <v>185.69</v>
      </c>
      <c r="DY421" s="4">
        <f t="shared" si="393"/>
        <v>0</v>
      </c>
      <c r="DZ421" s="4">
        <f t="shared" si="393"/>
        <v>19.3338</v>
      </c>
      <c r="EA421" s="4">
        <f t="shared" si="393"/>
        <v>9.1999999999999998E-3</v>
      </c>
      <c r="EB421" s="4">
        <f t="shared" si="393"/>
        <v>0</v>
      </c>
      <c r="EC421" s="4">
        <f t="shared" si="393"/>
        <v>157.94</v>
      </c>
      <c r="ED421" s="4">
        <f t="shared" si="393"/>
        <v>120.78</v>
      </c>
      <c r="EE421" s="4">
        <f t="shared" si="393"/>
        <v>0</v>
      </c>
      <c r="EF421" s="4">
        <f t="shared" si="393"/>
        <v>0</v>
      </c>
      <c r="EG421" s="4">
        <f t="shared" si="393"/>
        <v>0</v>
      </c>
      <c r="EH421" s="4">
        <f t="shared" si="393"/>
        <v>0</v>
      </c>
      <c r="EI421" s="4">
        <f t="shared" si="393"/>
        <v>0</v>
      </c>
      <c r="EJ421" s="4">
        <f t="shared" si="393"/>
        <v>464.7</v>
      </c>
      <c r="EK421" s="4">
        <f t="shared" si="393"/>
        <v>464.7</v>
      </c>
      <c r="EL421" s="4">
        <f t="shared" si="393"/>
        <v>0</v>
      </c>
      <c r="EM421" s="4">
        <f t="shared" ref="EM421:FR421" si="394">EM428</f>
        <v>0</v>
      </c>
      <c r="EN421" s="4">
        <f t="shared" si="394"/>
        <v>0</v>
      </c>
      <c r="EO421" s="4">
        <f t="shared" si="394"/>
        <v>0</v>
      </c>
      <c r="EP421" s="4">
        <f t="shared" si="394"/>
        <v>0</v>
      </c>
      <c r="EQ421" s="4">
        <f t="shared" si="394"/>
        <v>0</v>
      </c>
      <c r="ER421" s="4">
        <f t="shared" si="394"/>
        <v>0</v>
      </c>
      <c r="ES421" s="4">
        <f t="shared" si="394"/>
        <v>0</v>
      </c>
      <c r="ET421" s="4">
        <f t="shared" si="394"/>
        <v>0</v>
      </c>
      <c r="EU421" s="4">
        <f t="shared" si="394"/>
        <v>0</v>
      </c>
      <c r="EV421" s="4">
        <f t="shared" si="394"/>
        <v>0</v>
      </c>
      <c r="EW421" s="4">
        <f t="shared" si="394"/>
        <v>0</v>
      </c>
      <c r="EX421" s="4">
        <f t="shared" si="394"/>
        <v>0</v>
      </c>
      <c r="EY421" s="4">
        <f t="shared" si="394"/>
        <v>0</v>
      </c>
      <c r="EZ421" s="4">
        <f t="shared" si="394"/>
        <v>0</v>
      </c>
      <c r="FA421" s="4">
        <f t="shared" si="394"/>
        <v>0</v>
      </c>
      <c r="FB421" s="4">
        <f t="shared" si="394"/>
        <v>0</v>
      </c>
      <c r="FC421" s="4">
        <f t="shared" si="394"/>
        <v>0</v>
      </c>
      <c r="FD421" s="4">
        <f t="shared" si="394"/>
        <v>0</v>
      </c>
      <c r="FE421" s="4">
        <f t="shared" si="394"/>
        <v>0</v>
      </c>
      <c r="FF421" s="4">
        <f t="shared" si="394"/>
        <v>0</v>
      </c>
      <c r="FG421" s="4">
        <f t="shared" si="394"/>
        <v>0</v>
      </c>
      <c r="FH421" s="4">
        <f t="shared" si="394"/>
        <v>0</v>
      </c>
      <c r="FI421" s="4">
        <f t="shared" si="394"/>
        <v>0</v>
      </c>
      <c r="FJ421" s="4">
        <f t="shared" si="394"/>
        <v>0</v>
      </c>
      <c r="FK421" s="4">
        <f t="shared" si="394"/>
        <v>0</v>
      </c>
      <c r="FL421" s="4">
        <f t="shared" si="394"/>
        <v>0</v>
      </c>
      <c r="FM421" s="4">
        <f t="shared" si="394"/>
        <v>0</v>
      </c>
      <c r="FN421" s="4">
        <f t="shared" si="394"/>
        <v>0</v>
      </c>
      <c r="FO421" s="4">
        <f t="shared" si="394"/>
        <v>0</v>
      </c>
      <c r="FP421" s="4">
        <f t="shared" si="394"/>
        <v>0</v>
      </c>
      <c r="FQ421" s="4">
        <f t="shared" si="394"/>
        <v>0</v>
      </c>
      <c r="FR421" s="4">
        <f t="shared" si="394"/>
        <v>0</v>
      </c>
      <c r="FS421" s="4">
        <f t="shared" ref="FS421:GX421" si="395">FS428</f>
        <v>464.7</v>
      </c>
      <c r="FT421" s="4">
        <f t="shared" si="395"/>
        <v>464.7</v>
      </c>
      <c r="FU421" s="4">
        <f t="shared" si="395"/>
        <v>0</v>
      </c>
      <c r="FV421" s="4">
        <f t="shared" si="395"/>
        <v>0</v>
      </c>
      <c r="FW421" s="4">
        <f t="shared" si="395"/>
        <v>0</v>
      </c>
      <c r="FX421" s="4">
        <f t="shared" si="395"/>
        <v>0</v>
      </c>
      <c r="FY421" s="4">
        <f t="shared" si="395"/>
        <v>0</v>
      </c>
      <c r="FZ421" s="4">
        <f t="shared" si="395"/>
        <v>0</v>
      </c>
      <c r="GA421" s="4">
        <f t="shared" si="395"/>
        <v>0</v>
      </c>
      <c r="GB421" s="4">
        <f t="shared" si="395"/>
        <v>0</v>
      </c>
      <c r="GC421" s="4">
        <f t="shared" si="395"/>
        <v>0</v>
      </c>
      <c r="GD421" s="4">
        <f t="shared" si="395"/>
        <v>0</v>
      </c>
      <c r="GE421" s="4">
        <f t="shared" si="395"/>
        <v>0</v>
      </c>
      <c r="GF421" s="4">
        <f t="shared" si="395"/>
        <v>0</v>
      </c>
      <c r="GG421" s="4">
        <f t="shared" si="395"/>
        <v>0</v>
      </c>
      <c r="GH421" s="4">
        <f t="shared" si="395"/>
        <v>0</v>
      </c>
      <c r="GI421" s="4">
        <f t="shared" si="395"/>
        <v>0</v>
      </c>
      <c r="GJ421" s="4">
        <f t="shared" si="395"/>
        <v>0</v>
      </c>
      <c r="GK421" s="4">
        <f t="shared" si="395"/>
        <v>0</v>
      </c>
      <c r="GL421" s="4">
        <f t="shared" si="395"/>
        <v>0</v>
      </c>
      <c r="GM421" s="4">
        <f t="shared" si="395"/>
        <v>0</v>
      </c>
      <c r="GN421" s="4">
        <f t="shared" si="395"/>
        <v>0</v>
      </c>
      <c r="GO421" s="4">
        <f t="shared" si="395"/>
        <v>0</v>
      </c>
      <c r="GP421" s="4">
        <f t="shared" si="395"/>
        <v>0</v>
      </c>
      <c r="GQ421" s="4">
        <f t="shared" si="395"/>
        <v>0</v>
      </c>
      <c r="GR421" s="4">
        <f t="shared" si="395"/>
        <v>0</v>
      </c>
      <c r="GS421" s="4">
        <f t="shared" si="395"/>
        <v>0</v>
      </c>
      <c r="GT421" s="4">
        <f t="shared" si="395"/>
        <v>0</v>
      </c>
      <c r="GU421" s="4">
        <f t="shared" si="395"/>
        <v>0</v>
      </c>
      <c r="GV421" s="4">
        <f t="shared" si="395"/>
        <v>0</v>
      </c>
      <c r="GW421" s="4">
        <f t="shared" si="395"/>
        <v>0</v>
      </c>
      <c r="GX421" s="4">
        <f t="shared" si="395"/>
        <v>0</v>
      </c>
    </row>
    <row r="423" spans="1:255" x14ac:dyDescent="0.2">
      <c r="A423" s="2">
        <v>17</v>
      </c>
      <c r="B423" s="2">
        <v>1</v>
      </c>
      <c r="C423" s="2">
        <f>ROW(SmtRes!A803)</f>
        <v>803</v>
      </c>
      <c r="D423" s="2">
        <f>ROW(EtalonRes!A830)</f>
        <v>830</v>
      </c>
      <c r="E423" s="2" t="s">
        <v>418</v>
      </c>
      <c r="F423" s="2" t="s">
        <v>340</v>
      </c>
      <c r="G423" s="2" t="s">
        <v>341</v>
      </c>
      <c r="H423" s="2" t="s">
        <v>42</v>
      </c>
      <c r="I423" s="2">
        <f>ROUND(10/100,9)</f>
        <v>0.1</v>
      </c>
      <c r="J423" s="2">
        <v>0</v>
      </c>
      <c r="K423" s="2"/>
      <c r="L423" s="2"/>
      <c r="M423" s="2"/>
      <c r="N423" s="2"/>
      <c r="O423" s="2">
        <f>ROUND(CP423,2)</f>
        <v>180.95</v>
      </c>
      <c r="P423" s="2">
        <f>ROUND(CQ423*I423,2)</f>
        <v>0</v>
      </c>
      <c r="Q423" s="2">
        <f>ROUND(CR423*I423,2)</f>
        <v>0.28999999999999998</v>
      </c>
      <c r="R423" s="2">
        <f>ROUND(CS423*I423,2)</f>
        <v>0.12</v>
      </c>
      <c r="S423" s="2">
        <f>ROUND(CT423*I423,2)</f>
        <v>180.66</v>
      </c>
      <c r="T423" s="2">
        <f>ROUND(CU423*I423,2)</f>
        <v>0</v>
      </c>
      <c r="U423" s="2">
        <f>CV423*I423</f>
        <v>18.779499999999999</v>
      </c>
      <c r="V423" s="2">
        <f>CW423*I423</f>
        <v>9.1999999999999998E-3</v>
      </c>
      <c r="W423" s="2">
        <f>ROUND(CX423*I423,2)</f>
        <v>0</v>
      </c>
      <c r="X423" s="2">
        <f t="shared" ref="X423:Y426" si="396">ROUND(CY423,2)</f>
        <v>153.66</v>
      </c>
      <c r="Y423" s="2">
        <f t="shared" si="396"/>
        <v>117.51</v>
      </c>
      <c r="Z423" s="2"/>
      <c r="AA423" s="2">
        <v>27703374</v>
      </c>
      <c r="AB423" s="2">
        <f>ROUND((AC423+AD423+AF423),6)</f>
        <v>1809.4675</v>
      </c>
      <c r="AC423" s="2">
        <f>ROUND((ES423),6)</f>
        <v>0</v>
      </c>
      <c r="AD423" s="2">
        <f>ROUND(((((ET423*1.15))-((EU423*1.15)))+AE423),6)</f>
        <v>2.875</v>
      </c>
      <c r="AE423" s="2">
        <f t="shared" ref="AE423:AF426" si="397">ROUND(((EU423*1.15)),6)</f>
        <v>1.242</v>
      </c>
      <c r="AF423" s="2">
        <f t="shared" si="397"/>
        <v>1806.5925</v>
      </c>
      <c r="AG423" s="2">
        <f>ROUND((AP423),6)</f>
        <v>0</v>
      </c>
      <c r="AH423" s="2">
        <f t="shared" ref="AH423:AI426" si="398">((EW423*1.15))</f>
        <v>187.79499999999999</v>
      </c>
      <c r="AI423" s="2">
        <f t="shared" si="398"/>
        <v>9.1999999999999998E-2</v>
      </c>
      <c r="AJ423" s="2">
        <f>ROUND((AS423),6)</f>
        <v>0</v>
      </c>
      <c r="AK423" s="2">
        <v>1573.45</v>
      </c>
      <c r="AL423" s="2">
        <v>0</v>
      </c>
      <c r="AM423" s="2">
        <v>2.5</v>
      </c>
      <c r="AN423" s="2">
        <v>1.08</v>
      </c>
      <c r="AO423" s="2">
        <v>1570.95</v>
      </c>
      <c r="AP423" s="2">
        <v>0</v>
      </c>
      <c r="AQ423" s="2">
        <v>163.30000000000001</v>
      </c>
      <c r="AR423" s="2">
        <v>0.08</v>
      </c>
      <c r="AS423" s="2">
        <v>0</v>
      </c>
      <c r="AT423" s="2">
        <v>85</v>
      </c>
      <c r="AU423" s="2">
        <v>65</v>
      </c>
      <c r="AV423" s="2">
        <v>1</v>
      </c>
      <c r="AW423" s="2">
        <v>1</v>
      </c>
      <c r="AX423" s="2"/>
      <c r="AY423" s="2"/>
      <c r="AZ423" s="2">
        <v>1</v>
      </c>
      <c r="BA423" s="2">
        <v>1</v>
      </c>
      <c r="BB423" s="2">
        <v>1</v>
      </c>
      <c r="BC423" s="2">
        <v>1</v>
      </c>
      <c r="BD423" s="2" t="s">
        <v>6</v>
      </c>
      <c r="BE423" s="2" t="s">
        <v>6</v>
      </c>
      <c r="BF423" s="2" t="s">
        <v>6</v>
      </c>
      <c r="BG423" s="2" t="s">
        <v>6</v>
      </c>
      <c r="BH423" s="2">
        <v>0</v>
      </c>
      <c r="BI423" s="2">
        <v>1</v>
      </c>
      <c r="BJ423" s="2" t="s">
        <v>342</v>
      </c>
      <c r="BK423" s="2"/>
      <c r="BL423" s="2"/>
      <c r="BM423" s="2">
        <v>67001</v>
      </c>
      <c r="BN423" s="2">
        <v>0</v>
      </c>
      <c r="BO423" s="2" t="s">
        <v>6</v>
      </c>
      <c r="BP423" s="2">
        <v>0</v>
      </c>
      <c r="BQ423" s="2">
        <v>6</v>
      </c>
      <c r="BR423" s="2">
        <v>0</v>
      </c>
      <c r="BS423" s="2">
        <v>1</v>
      </c>
      <c r="BT423" s="2">
        <v>1</v>
      </c>
      <c r="BU423" s="2">
        <v>1</v>
      </c>
      <c r="BV423" s="2">
        <v>1</v>
      </c>
      <c r="BW423" s="2">
        <v>1</v>
      </c>
      <c r="BX423" s="2">
        <v>1</v>
      </c>
      <c r="BY423" s="2" t="s">
        <v>6</v>
      </c>
      <c r="BZ423" s="2">
        <v>85</v>
      </c>
      <c r="CA423" s="2">
        <v>65</v>
      </c>
      <c r="CB423" s="2"/>
      <c r="CC423" s="2"/>
      <c r="CD423" s="2"/>
      <c r="CE423" s="2"/>
      <c r="CF423" s="2">
        <v>0</v>
      </c>
      <c r="CG423" s="2">
        <v>0</v>
      </c>
      <c r="CH423" s="2"/>
      <c r="CI423" s="2"/>
      <c r="CJ423" s="2"/>
      <c r="CK423" s="2"/>
      <c r="CL423" s="2"/>
      <c r="CM423" s="2">
        <v>0</v>
      </c>
      <c r="CN423" s="2" t="s">
        <v>703</v>
      </c>
      <c r="CO423" s="2">
        <v>0</v>
      </c>
      <c r="CP423" s="2">
        <f>(P423+Q423+S423)</f>
        <v>180.95</v>
      </c>
      <c r="CQ423" s="2">
        <f>AC423*BC423</f>
        <v>0</v>
      </c>
      <c r="CR423" s="2">
        <f>AD423*BB423</f>
        <v>2.875</v>
      </c>
      <c r="CS423" s="2">
        <f>AE423*BS423</f>
        <v>1.242</v>
      </c>
      <c r="CT423" s="2">
        <f>AF423*BA423</f>
        <v>1806.5925</v>
      </c>
      <c r="CU423" s="2">
        <f t="shared" ref="CU423:CX426" si="399">AG423</f>
        <v>0</v>
      </c>
      <c r="CV423" s="2">
        <f t="shared" si="399"/>
        <v>187.79499999999999</v>
      </c>
      <c r="CW423" s="2">
        <f t="shared" si="399"/>
        <v>9.1999999999999998E-2</v>
      </c>
      <c r="CX423" s="2">
        <f t="shared" si="399"/>
        <v>0</v>
      </c>
      <c r="CY423" s="2">
        <f>(((S423+R423)*AT423)/100)</f>
        <v>153.66299999999998</v>
      </c>
      <c r="CZ423" s="2">
        <f>(((S423+R423)*AU423)/100)</f>
        <v>117.50700000000001</v>
      </c>
      <c r="DA423" s="2"/>
      <c r="DB423" s="2"/>
      <c r="DC423" s="2" t="s">
        <v>6</v>
      </c>
      <c r="DD423" s="2" t="s">
        <v>6</v>
      </c>
      <c r="DE423" s="2" t="s">
        <v>22</v>
      </c>
      <c r="DF423" s="2" t="s">
        <v>22</v>
      </c>
      <c r="DG423" s="2" t="s">
        <v>22</v>
      </c>
      <c r="DH423" s="2" t="s">
        <v>6</v>
      </c>
      <c r="DI423" s="2" t="s">
        <v>22</v>
      </c>
      <c r="DJ423" s="2" t="s">
        <v>22</v>
      </c>
      <c r="DK423" s="2" t="s">
        <v>6</v>
      </c>
      <c r="DL423" s="2" t="s">
        <v>6</v>
      </c>
      <c r="DM423" s="2" t="s">
        <v>6</v>
      </c>
      <c r="DN423" s="2">
        <v>0</v>
      </c>
      <c r="DO423" s="2">
        <v>0</v>
      </c>
      <c r="DP423" s="2">
        <v>1</v>
      </c>
      <c r="DQ423" s="2">
        <v>1</v>
      </c>
      <c r="DR423" s="2"/>
      <c r="DS423" s="2"/>
      <c r="DT423" s="2"/>
      <c r="DU423" s="2">
        <v>1013</v>
      </c>
      <c r="DV423" s="2" t="s">
        <v>42</v>
      </c>
      <c r="DW423" s="2" t="s">
        <v>42</v>
      </c>
      <c r="DX423" s="2">
        <v>1</v>
      </c>
      <c r="DY423" s="2"/>
      <c r="DZ423" s="2"/>
      <c r="EA423" s="2"/>
      <c r="EB423" s="2"/>
      <c r="EC423" s="2"/>
      <c r="ED423" s="2"/>
      <c r="EE423" s="2">
        <v>27029148</v>
      </c>
      <c r="EF423" s="2">
        <v>6</v>
      </c>
      <c r="EG423" s="2" t="s">
        <v>23</v>
      </c>
      <c r="EH423" s="2">
        <v>0</v>
      </c>
      <c r="EI423" s="2" t="s">
        <v>6</v>
      </c>
      <c r="EJ423" s="2">
        <v>1</v>
      </c>
      <c r="EK423" s="2">
        <v>67001</v>
      </c>
      <c r="EL423" s="2" t="s">
        <v>338</v>
      </c>
      <c r="EM423" s="2" t="s">
        <v>343</v>
      </c>
      <c r="EN423" s="2"/>
      <c r="EO423" s="2" t="s">
        <v>26</v>
      </c>
      <c r="EP423" s="2"/>
      <c r="EQ423" s="2">
        <v>0</v>
      </c>
      <c r="ER423" s="2">
        <v>1573.45</v>
      </c>
      <c r="ES423" s="2">
        <v>0</v>
      </c>
      <c r="ET423" s="2">
        <v>2.5</v>
      </c>
      <c r="EU423" s="2">
        <v>1.08</v>
      </c>
      <c r="EV423" s="2">
        <v>1570.95</v>
      </c>
      <c r="EW423" s="2">
        <v>163.30000000000001</v>
      </c>
      <c r="EX423" s="2">
        <v>0.08</v>
      </c>
      <c r="EY423" s="2">
        <v>0</v>
      </c>
      <c r="EZ423" s="2"/>
      <c r="FA423" s="2"/>
      <c r="FB423" s="2"/>
      <c r="FC423" s="2"/>
      <c r="FD423" s="2"/>
      <c r="FE423" s="2"/>
      <c r="FF423" s="2"/>
      <c r="FG423" s="2"/>
      <c r="FH423" s="2"/>
      <c r="FI423" s="2"/>
      <c r="FJ423" s="2"/>
      <c r="FK423" s="2"/>
      <c r="FL423" s="2"/>
      <c r="FM423" s="2"/>
      <c r="FN423" s="2"/>
      <c r="FO423" s="2"/>
      <c r="FP423" s="2"/>
      <c r="FQ423" s="2">
        <v>0</v>
      </c>
      <c r="FR423" s="2">
        <f>ROUND(IF(AND(BH423=3,BI423=3),P423,0),2)</f>
        <v>0</v>
      </c>
      <c r="FS423" s="2">
        <v>0</v>
      </c>
      <c r="FT423" s="2"/>
      <c r="FU423" s="2"/>
      <c r="FV423" s="2"/>
      <c r="FW423" s="2"/>
      <c r="FX423" s="2">
        <v>85</v>
      </c>
      <c r="FY423" s="2">
        <v>65</v>
      </c>
      <c r="FZ423" s="2"/>
      <c r="GA423" s="2" t="s">
        <v>6</v>
      </c>
      <c r="GB423" s="2"/>
      <c r="GC423" s="2"/>
      <c r="GD423" s="2">
        <v>0</v>
      </c>
      <c r="GE423" s="2"/>
      <c r="GF423" s="2">
        <v>-153745418</v>
      </c>
      <c r="GG423" s="2">
        <v>2</v>
      </c>
      <c r="GH423" s="2">
        <v>1</v>
      </c>
      <c r="GI423" s="2">
        <v>-2</v>
      </c>
      <c r="GJ423" s="2">
        <v>0</v>
      </c>
      <c r="GK423" s="2">
        <f>ROUND(R423*(R12)/100,2)</f>
        <v>0</v>
      </c>
      <c r="GL423" s="2">
        <f>ROUND(IF(AND(BH423=3,BI423=3,FS423&lt;&gt;0),P423,0),2)</f>
        <v>0</v>
      </c>
      <c r="GM423" s="2">
        <f>ROUND(O423+X423+Y423+GK423,2)+GX423</f>
        <v>452.12</v>
      </c>
      <c r="GN423" s="2">
        <f>IF(OR(BI423=0,BI423=1),ROUND(O423+X423+Y423+GK423,2),0)</f>
        <v>452.12</v>
      </c>
      <c r="GO423" s="2">
        <f>IF(BI423=2,ROUND(O423+X423+Y423+GK423,2),0)</f>
        <v>0</v>
      </c>
      <c r="GP423" s="2">
        <f>IF(BI423=4,ROUND(O423+X423+Y423+GK423,2)+GX423,0)</f>
        <v>0</v>
      </c>
      <c r="GQ423" s="2"/>
      <c r="GR423" s="2">
        <v>0</v>
      </c>
      <c r="GS423" s="2">
        <v>3</v>
      </c>
      <c r="GT423" s="2">
        <v>0</v>
      </c>
      <c r="GU423" s="2" t="s">
        <v>6</v>
      </c>
      <c r="GV423" s="2">
        <f>ROUND(GT423,6)</f>
        <v>0</v>
      </c>
      <c r="GW423" s="2">
        <v>1</v>
      </c>
      <c r="GX423" s="2">
        <f>ROUND(GV423*GW423*I423,2)</f>
        <v>0</v>
      </c>
      <c r="GY423" s="2"/>
      <c r="GZ423" s="2"/>
      <c r="HA423" s="2">
        <v>0</v>
      </c>
      <c r="HB423" s="2">
        <v>0</v>
      </c>
      <c r="HC423" s="2"/>
      <c r="HD423" s="2"/>
      <c r="HE423" s="2"/>
      <c r="HF423" s="2"/>
      <c r="HG423" s="2"/>
      <c r="HH423" s="2"/>
      <c r="HI423" s="2"/>
      <c r="HJ423" s="2"/>
      <c r="HK423" s="2"/>
      <c r="HL423" s="2"/>
      <c r="HM423" s="2"/>
      <c r="HN423" s="2"/>
      <c r="HO423" s="2"/>
      <c r="HP423" s="2"/>
      <c r="HQ423" s="2"/>
      <c r="HR423" s="2"/>
      <c r="HS423" s="2"/>
      <c r="HT423" s="2"/>
      <c r="HU423" s="2"/>
      <c r="HV423" s="2"/>
      <c r="HW423" s="2"/>
      <c r="HX423" s="2"/>
      <c r="HY423" s="2"/>
      <c r="HZ423" s="2"/>
      <c r="IA423" s="2"/>
      <c r="IB423" s="2"/>
      <c r="IC423" s="2"/>
      <c r="ID423" s="2"/>
      <c r="IE423" s="2"/>
      <c r="IF423" s="2"/>
      <c r="IG423" s="2"/>
      <c r="IH423" s="2"/>
      <c r="II423" s="2"/>
      <c r="IJ423" s="2"/>
      <c r="IK423" s="2">
        <v>0</v>
      </c>
      <c r="IL423" s="2"/>
      <c r="IM423" s="2"/>
      <c r="IN423" s="2"/>
      <c r="IO423" s="2"/>
      <c r="IP423" s="2"/>
      <c r="IQ423" s="2"/>
      <c r="IR423" s="2"/>
      <c r="IS423" s="2"/>
      <c r="IT423" s="2"/>
      <c r="IU423" s="2"/>
    </row>
    <row r="424" spans="1:255" x14ac:dyDescent="0.2">
      <c r="A424">
        <v>17</v>
      </c>
      <c r="B424">
        <v>1</v>
      </c>
      <c r="C424">
        <f>ROW(SmtRes!A806)</f>
        <v>806</v>
      </c>
      <c r="D424">
        <f>ROW(EtalonRes!A834)</f>
        <v>834</v>
      </c>
      <c r="E424" t="s">
        <v>418</v>
      </c>
      <c r="F424" t="s">
        <v>340</v>
      </c>
      <c r="G424" t="s">
        <v>341</v>
      </c>
      <c r="H424" t="s">
        <v>42</v>
      </c>
      <c r="I424">
        <f>ROUND(10/100,9)</f>
        <v>0.1</v>
      </c>
      <c r="J424">
        <v>0</v>
      </c>
      <c r="O424">
        <f>ROUND(CP424,2)</f>
        <v>180.95</v>
      </c>
      <c r="P424">
        <f>ROUND(CQ424*I424,2)</f>
        <v>0</v>
      </c>
      <c r="Q424">
        <f>ROUND(CR424*I424,2)</f>
        <v>0.28999999999999998</v>
      </c>
      <c r="R424">
        <f>ROUND(CS424*I424,2)</f>
        <v>0.12</v>
      </c>
      <c r="S424">
        <f>ROUND(CT424*I424,2)</f>
        <v>180.66</v>
      </c>
      <c r="T424">
        <f>ROUND(CU424*I424,2)</f>
        <v>0</v>
      </c>
      <c r="U424">
        <f>CV424*I424</f>
        <v>18.779499999999999</v>
      </c>
      <c r="V424">
        <f>CW424*I424</f>
        <v>9.1999999999999998E-3</v>
      </c>
      <c r="W424">
        <f>ROUND(CX424*I424,2)</f>
        <v>0</v>
      </c>
      <c r="X424">
        <f t="shared" si="396"/>
        <v>153.66</v>
      </c>
      <c r="Y424">
        <f t="shared" si="396"/>
        <v>117.51</v>
      </c>
      <c r="AA424">
        <v>27703388</v>
      </c>
      <c r="AB424">
        <f>ROUND((AC424+AD424+AF424),6)</f>
        <v>1809.4675</v>
      </c>
      <c r="AC424">
        <f>ROUND((ES424),6)</f>
        <v>0</v>
      </c>
      <c r="AD424">
        <f>ROUND(((((ET424*1.15))-((EU424*1.15)))+AE424),6)</f>
        <v>2.875</v>
      </c>
      <c r="AE424">
        <f t="shared" si="397"/>
        <v>1.242</v>
      </c>
      <c r="AF424">
        <f t="shared" si="397"/>
        <v>1806.5925</v>
      </c>
      <c r="AG424">
        <f>ROUND((AP424),6)</f>
        <v>0</v>
      </c>
      <c r="AH424">
        <f t="shared" si="398"/>
        <v>187.79499999999999</v>
      </c>
      <c r="AI424">
        <f t="shared" si="398"/>
        <v>9.1999999999999998E-2</v>
      </c>
      <c r="AJ424">
        <f>ROUND((AS424),6)</f>
        <v>0</v>
      </c>
      <c r="AK424">
        <v>1573.45</v>
      </c>
      <c r="AL424">
        <v>0</v>
      </c>
      <c r="AM424">
        <v>2.5</v>
      </c>
      <c r="AN424">
        <v>1.08</v>
      </c>
      <c r="AO424">
        <v>1570.95</v>
      </c>
      <c r="AP424">
        <v>0</v>
      </c>
      <c r="AQ424">
        <v>163.30000000000001</v>
      </c>
      <c r="AR424">
        <v>0.08</v>
      </c>
      <c r="AS424">
        <v>0</v>
      </c>
      <c r="AT424">
        <v>85</v>
      </c>
      <c r="AU424">
        <v>65</v>
      </c>
      <c r="AV424">
        <v>1</v>
      </c>
      <c r="AW424">
        <v>1</v>
      </c>
      <c r="AZ424">
        <v>1</v>
      </c>
      <c r="BA424">
        <v>1</v>
      </c>
      <c r="BB424">
        <v>1</v>
      </c>
      <c r="BC424">
        <v>1</v>
      </c>
      <c r="BD424" t="s">
        <v>6</v>
      </c>
      <c r="BE424" t="s">
        <v>6</v>
      </c>
      <c r="BF424" t="s">
        <v>6</v>
      </c>
      <c r="BG424" t="s">
        <v>6</v>
      </c>
      <c r="BH424">
        <v>0</v>
      </c>
      <c r="BI424">
        <v>1</v>
      </c>
      <c r="BJ424" t="s">
        <v>342</v>
      </c>
      <c r="BM424">
        <v>67001</v>
      </c>
      <c r="BN424">
        <v>0</v>
      </c>
      <c r="BO424" t="s">
        <v>6</v>
      </c>
      <c r="BP424">
        <v>0</v>
      </c>
      <c r="BQ424">
        <v>6</v>
      </c>
      <c r="BR424">
        <v>0</v>
      </c>
      <c r="BS424">
        <v>1</v>
      </c>
      <c r="BT424">
        <v>1</v>
      </c>
      <c r="BU424">
        <v>1</v>
      </c>
      <c r="BV424">
        <v>1</v>
      </c>
      <c r="BW424">
        <v>1</v>
      </c>
      <c r="BX424">
        <v>1</v>
      </c>
      <c r="BY424" t="s">
        <v>6</v>
      </c>
      <c r="BZ424">
        <v>85</v>
      </c>
      <c r="CA424">
        <v>65</v>
      </c>
      <c r="CF424">
        <v>0</v>
      </c>
      <c r="CG424">
        <v>0</v>
      </c>
      <c r="CM424">
        <v>0</v>
      </c>
      <c r="CN424" t="s">
        <v>703</v>
      </c>
      <c r="CO424">
        <v>0</v>
      </c>
      <c r="CP424">
        <f>(P424+Q424+S424)</f>
        <v>180.95</v>
      </c>
      <c r="CQ424">
        <f>AC424*BC424</f>
        <v>0</v>
      </c>
      <c r="CR424">
        <f>AD424*BB424</f>
        <v>2.875</v>
      </c>
      <c r="CS424">
        <f>AE424*BS424</f>
        <v>1.242</v>
      </c>
      <c r="CT424">
        <f>AF424*BA424</f>
        <v>1806.5925</v>
      </c>
      <c r="CU424">
        <f t="shared" si="399"/>
        <v>0</v>
      </c>
      <c r="CV424">
        <f t="shared" si="399"/>
        <v>187.79499999999999</v>
      </c>
      <c r="CW424">
        <f t="shared" si="399"/>
        <v>9.1999999999999998E-2</v>
      </c>
      <c r="CX424">
        <f t="shared" si="399"/>
        <v>0</v>
      </c>
      <c r="CY424">
        <f>(((S424+R424)*AT424)/100)</f>
        <v>153.66299999999998</v>
      </c>
      <c r="CZ424">
        <f>(((S424+R424)*AU424)/100)</f>
        <v>117.50700000000001</v>
      </c>
      <c r="DC424" t="s">
        <v>6</v>
      </c>
      <c r="DD424" t="s">
        <v>6</v>
      </c>
      <c r="DE424" t="s">
        <v>22</v>
      </c>
      <c r="DF424" t="s">
        <v>22</v>
      </c>
      <c r="DG424" t="s">
        <v>22</v>
      </c>
      <c r="DH424" t="s">
        <v>6</v>
      </c>
      <c r="DI424" t="s">
        <v>22</v>
      </c>
      <c r="DJ424" t="s">
        <v>22</v>
      </c>
      <c r="DK424" t="s">
        <v>6</v>
      </c>
      <c r="DL424" t="s">
        <v>6</v>
      </c>
      <c r="DM424" t="s">
        <v>6</v>
      </c>
      <c r="DN424">
        <v>0</v>
      </c>
      <c r="DO424">
        <v>0</v>
      </c>
      <c r="DP424">
        <v>1</v>
      </c>
      <c r="DQ424">
        <v>1</v>
      </c>
      <c r="DU424">
        <v>1013</v>
      </c>
      <c r="DV424" t="s">
        <v>42</v>
      </c>
      <c r="DW424" t="s">
        <v>42</v>
      </c>
      <c r="DX424">
        <v>1</v>
      </c>
      <c r="EE424">
        <v>27029148</v>
      </c>
      <c r="EF424">
        <v>6</v>
      </c>
      <c r="EG424" t="s">
        <v>23</v>
      </c>
      <c r="EH424">
        <v>0</v>
      </c>
      <c r="EI424" t="s">
        <v>6</v>
      </c>
      <c r="EJ424">
        <v>1</v>
      </c>
      <c r="EK424">
        <v>67001</v>
      </c>
      <c r="EL424" t="s">
        <v>338</v>
      </c>
      <c r="EM424" t="s">
        <v>343</v>
      </c>
      <c r="EO424" t="s">
        <v>26</v>
      </c>
      <c r="EQ424">
        <v>0</v>
      </c>
      <c r="ER424">
        <v>1573.45</v>
      </c>
      <c r="ES424">
        <v>0</v>
      </c>
      <c r="ET424">
        <v>2.5</v>
      </c>
      <c r="EU424">
        <v>1.08</v>
      </c>
      <c r="EV424">
        <v>1570.95</v>
      </c>
      <c r="EW424">
        <v>163.30000000000001</v>
      </c>
      <c r="EX424">
        <v>0.08</v>
      </c>
      <c r="EY424">
        <v>0</v>
      </c>
      <c r="FQ424">
        <v>0</v>
      </c>
      <c r="FR424">
        <f>ROUND(IF(AND(BH424=3,BI424=3),P424,0),2)</f>
        <v>0</v>
      </c>
      <c r="FS424">
        <v>0</v>
      </c>
      <c r="FX424">
        <v>85</v>
      </c>
      <c r="FY424">
        <v>65</v>
      </c>
      <c r="GA424" t="s">
        <v>6</v>
      </c>
      <c r="GD424">
        <v>0</v>
      </c>
      <c r="GF424">
        <v>-153745418</v>
      </c>
      <c r="GG424">
        <v>1</v>
      </c>
      <c r="GH424">
        <v>1</v>
      </c>
      <c r="GI424">
        <v>-2</v>
      </c>
      <c r="GJ424">
        <v>0</v>
      </c>
      <c r="GK424">
        <f>ROUND(R424*(S12)/100,2)</f>
        <v>0</v>
      </c>
      <c r="GL424">
        <f>ROUND(IF(AND(BH424=3,BI424=3,FS424&lt;&gt;0),P424,0),2)</f>
        <v>0</v>
      </c>
      <c r="GM424">
        <f>ROUND(O424+X424+Y424+GK424,2)+GX424</f>
        <v>452.12</v>
      </c>
      <c r="GN424">
        <f>IF(OR(BI424=0,BI424=1),ROUND(O424+X424+Y424+GK424,2),0)</f>
        <v>452.12</v>
      </c>
      <c r="GO424">
        <f>IF(BI424=2,ROUND(O424+X424+Y424+GK424,2),0)</f>
        <v>0</v>
      </c>
      <c r="GP424">
        <f>IF(BI424=4,ROUND(O424+X424+Y424+GK424,2)+GX424,0)</f>
        <v>0</v>
      </c>
      <c r="GR424">
        <v>0</v>
      </c>
      <c r="GS424">
        <v>3</v>
      </c>
      <c r="GT424">
        <v>0</v>
      </c>
      <c r="GU424" t="s">
        <v>6</v>
      </c>
      <c r="GV424">
        <f>ROUND(GT424,6)</f>
        <v>0</v>
      </c>
      <c r="GW424">
        <v>1</v>
      </c>
      <c r="GX424">
        <f>ROUND(GV424*GW424*I424,2)</f>
        <v>0</v>
      </c>
      <c r="HA424">
        <v>0</v>
      </c>
      <c r="HB424">
        <v>0</v>
      </c>
      <c r="IK424">
        <v>0</v>
      </c>
    </row>
    <row r="425" spans="1:255" x14ac:dyDescent="0.2">
      <c r="A425" s="2">
        <v>17</v>
      </c>
      <c r="B425" s="2">
        <v>1</v>
      </c>
      <c r="C425" s="2">
        <f>ROW(SmtRes!A807)</f>
        <v>807</v>
      </c>
      <c r="D425" s="2">
        <f>ROW(EtalonRes!A835)</f>
        <v>835</v>
      </c>
      <c r="E425" s="2" t="s">
        <v>419</v>
      </c>
      <c r="F425" s="2" t="s">
        <v>345</v>
      </c>
      <c r="G425" s="2" t="s">
        <v>346</v>
      </c>
      <c r="H425" s="2" t="s">
        <v>42</v>
      </c>
      <c r="I425" s="2">
        <f>ROUND(2/100,9)</f>
        <v>0.02</v>
      </c>
      <c r="J425" s="2">
        <v>0</v>
      </c>
      <c r="K425" s="2"/>
      <c r="L425" s="2"/>
      <c r="M425" s="2"/>
      <c r="N425" s="2"/>
      <c r="O425" s="2">
        <f>ROUND(CP425,2)</f>
        <v>5.03</v>
      </c>
      <c r="P425" s="2">
        <f>ROUND(CQ425*I425,2)</f>
        <v>0</v>
      </c>
      <c r="Q425" s="2">
        <f>ROUND(CR425*I425,2)</f>
        <v>0</v>
      </c>
      <c r="R425" s="2">
        <f>ROUND(CS425*I425,2)</f>
        <v>0</v>
      </c>
      <c r="S425" s="2">
        <f>ROUND(CT425*I425,2)</f>
        <v>5.03</v>
      </c>
      <c r="T425" s="2">
        <f>ROUND(CU425*I425,2)</f>
        <v>0</v>
      </c>
      <c r="U425" s="2">
        <f>CV425*I425</f>
        <v>0.55430000000000001</v>
      </c>
      <c r="V425" s="2">
        <f>CW425*I425</f>
        <v>0</v>
      </c>
      <c r="W425" s="2">
        <f>ROUND(CX425*I425,2)</f>
        <v>0</v>
      </c>
      <c r="X425" s="2">
        <f t="shared" si="396"/>
        <v>4.28</v>
      </c>
      <c r="Y425" s="2">
        <f t="shared" si="396"/>
        <v>3.27</v>
      </c>
      <c r="Z425" s="2"/>
      <c r="AA425" s="2">
        <v>27703374</v>
      </c>
      <c r="AB425" s="2">
        <f>ROUND((AC425+AD425+AF425),6)</f>
        <v>251.3785</v>
      </c>
      <c r="AC425" s="2">
        <f>ROUND((ES425),6)</f>
        <v>0</v>
      </c>
      <c r="AD425" s="2">
        <f>ROUND(((((ET425*1.15))-((EU425*1.15)))+AE425),6)</f>
        <v>0</v>
      </c>
      <c r="AE425" s="2">
        <f t="shared" si="397"/>
        <v>0</v>
      </c>
      <c r="AF425" s="2">
        <f t="shared" si="397"/>
        <v>251.3785</v>
      </c>
      <c r="AG425" s="2">
        <f>ROUND((AP425),6)</f>
        <v>0</v>
      </c>
      <c r="AH425" s="2">
        <f t="shared" si="398"/>
        <v>27.715</v>
      </c>
      <c r="AI425" s="2">
        <f t="shared" si="398"/>
        <v>0</v>
      </c>
      <c r="AJ425" s="2">
        <f>ROUND((AS425),6)</f>
        <v>0</v>
      </c>
      <c r="AK425" s="2">
        <v>218.59</v>
      </c>
      <c r="AL425" s="2">
        <v>0</v>
      </c>
      <c r="AM425" s="2">
        <v>0</v>
      </c>
      <c r="AN425" s="2">
        <v>0</v>
      </c>
      <c r="AO425" s="2">
        <v>218.59</v>
      </c>
      <c r="AP425" s="2">
        <v>0</v>
      </c>
      <c r="AQ425" s="2">
        <v>24.1</v>
      </c>
      <c r="AR425" s="2">
        <v>0</v>
      </c>
      <c r="AS425" s="2">
        <v>0</v>
      </c>
      <c r="AT425" s="2">
        <v>85</v>
      </c>
      <c r="AU425" s="2">
        <v>65</v>
      </c>
      <c r="AV425" s="2">
        <v>1</v>
      </c>
      <c r="AW425" s="2">
        <v>1</v>
      </c>
      <c r="AX425" s="2"/>
      <c r="AY425" s="2"/>
      <c r="AZ425" s="2">
        <v>1</v>
      </c>
      <c r="BA425" s="2">
        <v>1</v>
      </c>
      <c r="BB425" s="2">
        <v>1</v>
      </c>
      <c r="BC425" s="2">
        <v>1</v>
      </c>
      <c r="BD425" s="2" t="s">
        <v>6</v>
      </c>
      <c r="BE425" s="2" t="s">
        <v>6</v>
      </c>
      <c r="BF425" s="2" t="s">
        <v>6</v>
      </c>
      <c r="BG425" s="2" t="s">
        <v>6</v>
      </c>
      <c r="BH425" s="2">
        <v>0</v>
      </c>
      <c r="BI425" s="2">
        <v>1</v>
      </c>
      <c r="BJ425" s="2" t="s">
        <v>347</v>
      </c>
      <c r="BK425" s="2"/>
      <c r="BL425" s="2"/>
      <c r="BM425" s="2">
        <v>67001</v>
      </c>
      <c r="BN425" s="2">
        <v>0</v>
      </c>
      <c r="BO425" s="2" t="s">
        <v>6</v>
      </c>
      <c r="BP425" s="2">
        <v>0</v>
      </c>
      <c r="BQ425" s="2">
        <v>6</v>
      </c>
      <c r="BR425" s="2">
        <v>0</v>
      </c>
      <c r="BS425" s="2">
        <v>1</v>
      </c>
      <c r="BT425" s="2">
        <v>1</v>
      </c>
      <c r="BU425" s="2">
        <v>1</v>
      </c>
      <c r="BV425" s="2">
        <v>1</v>
      </c>
      <c r="BW425" s="2">
        <v>1</v>
      </c>
      <c r="BX425" s="2">
        <v>1</v>
      </c>
      <c r="BY425" s="2" t="s">
        <v>6</v>
      </c>
      <c r="BZ425" s="2">
        <v>85</v>
      </c>
      <c r="CA425" s="2">
        <v>65</v>
      </c>
      <c r="CB425" s="2"/>
      <c r="CC425" s="2"/>
      <c r="CD425" s="2"/>
      <c r="CE425" s="2"/>
      <c r="CF425" s="2">
        <v>0</v>
      </c>
      <c r="CG425" s="2">
        <v>0</v>
      </c>
      <c r="CH425" s="2"/>
      <c r="CI425" s="2"/>
      <c r="CJ425" s="2"/>
      <c r="CK425" s="2"/>
      <c r="CL425" s="2"/>
      <c r="CM425" s="2">
        <v>0</v>
      </c>
      <c r="CN425" s="2" t="s">
        <v>703</v>
      </c>
      <c r="CO425" s="2">
        <v>0</v>
      </c>
      <c r="CP425" s="2">
        <f>(P425+Q425+S425)</f>
        <v>5.03</v>
      </c>
      <c r="CQ425" s="2">
        <f>AC425*BC425</f>
        <v>0</v>
      </c>
      <c r="CR425" s="2">
        <f>AD425*BB425</f>
        <v>0</v>
      </c>
      <c r="CS425" s="2">
        <f>AE425*BS425</f>
        <v>0</v>
      </c>
      <c r="CT425" s="2">
        <f>AF425*BA425</f>
        <v>251.3785</v>
      </c>
      <c r="CU425" s="2">
        <f t="shared" si="399"/>
        <v>0</v>
      </c>
      <c r="CV425" s="2">
        <f t="shared" si="399"/>
        <v>27.715</v>
      </c>
      <c r="CW425" s="2">
        <f t="shared" si="399"/>
        <v>0</v>
      </c>
      <c r="CX425" s="2">
        <f t="shared" si="399"/>
        <v>0</v>
      </c>
      <c r="CY425" s="2">
        <f>(((S425+R425)*AT425)/100)</f>
        <v>4.2755000000000001</v>
      </c>
      <c r="CZ425" s="2">
        <f>(((S425+R425)*AU425)/100)</f>
        <v>3.2694999999999999</v>
      </c>
      <c r="DA425" s="2"/>
      <c r="DB425" s="2"/>
      <c r="DC425" s="2" t="s">
        <v>6</v>
      </c>
      <c r="DD425" s="2" t="s">
        <v>6</v>
      </c>
      <c r="DE425" s="2" t="s">
        <v>22</v>
      </c>
      <c r="DF425" s="2" t="s">
        <v>22</v>
      </c>
      <c r="DG425" s="2" t="s">
        <v>22</v>
      </c>
      <c r="DH425" s="2" t="s">
        <v>6</v>
      </c>
      <c r="DI425" s="2" t="s">
        <v>22</v>
      </c>
      <c r="DJ425" s="2" t="s">
        <v>22</v>
      </c>
      <c r="DK425" s="2" t="s">
        <v>6</v>
      </c>
      <c r="DL425" s="2" t="s">
        <v>6</v>
      </c>
      <c r="DM425" s="2" t="s">
        <v>6</v>
      </c>
      <c r="DN425" s="2">
        <v>0</v>
      </c>
      <c r="DO425" s="2">
        <v>0</v>
      </c>
      <c r="DP425" s="2">
        <v>1</v>
      </c>
      <c r="DQ425" s="2">
        <v>1</v>
      </c>
      <c r="DR425" s="2"/>
      <c r="DS425" s="2"/>
      <c r="DT425" s="2"/>
      <c r="DU425" s="2">
        <v>1013</v>
      </c>
      <c r="DV425" s="2" t="s">
        <v>42</v>
      </c>
      <c r="DW425" s="2" t="s">
        <v>42</v>
      </c>
      <c r="DX425" s="2">
        <v>1</v>
      </c>
      <c r="DY425" s="2"/>
      <c r="DZ425" s="2"/>
      <c r="EA425" s="2"/>
      <c r="EB425" s="2"/>
      <c r="EC425" s="2"/>
      <c r="ED425" s="2"/>
      <c r="EE425" s="2">
        <v>27029148</v>
      </c>
      <c r="EF425" s="2">
        <v>6</v>
      </c>
      <c r="EG425" s="2" t="s">
        <v>23</v>
      </c>
      <c r="EH425" s="2">
        <v>0</v>
      </c>
      <c r="EI425" s="2" t="s">
        <v>6</v>
      </c>
      <c r="EJ425" s="2">
        <v>1</v>
      </c>
      <c r="EK425" s="2">
        <v>67001</v>
      </c>
      <c r="EL425" s="2" t="s">
        <v>338</v>
      </c>
      <c r="EM425" s="2" t="s">
        <v>343</v>
      </c>
      <c r="EN425" s="2"/>
      <c r="EO425" s="2" t="s">
        <v>26</v>
      </c>
      <c r="EP425" s="2"/>
      <c r="EQ425" s="2">
        <v>0</v>
      </c>
      <c r="ER425" s="2">
        <v>218.59</v>
      </c>
      <c r="ES425" s="2">
        <v>0</v>
      </c>
      <c r="ET425" s="2">
        <v>0</v>
      </c>
      <c r="EU425" s="2">
        <v>0</v>
      </c>
      <c r="EV425" s="2">
        <v>218.59</v>
      </c>
      <c r="EW425" s="2">
        <v>24.1</v>
      </c>
      <c r="EX425" s="2">
        <v>0</v>
      </c>
      <c r="EY425" s="2">
        <v>0</v>
      </c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>
        <v>0</v>
      </c>
      <c r="FR425" s="2">
        <f>ROUND(IF(AND(BH425=3,BI425=3),P425,0),2)</f>
        <v>0</v>
      </c>
      <c r="FS425" s="2">
        <v>0</v>
      </c>
      <c r="FT425" s="2"/>
      <c r="FU425" s="2"/>
      <c r="FV425" s="2"/>
      <c r="FW425" s="2"/>
      <c r="FX425" s="2">
        <v>85</v>
      </c>
      <c r="FY425" s="2">
        <v>65</v>
      </c>
      <c r="FZ425" s="2"/>
      <c r="GA425" s="2" t="s">
        <v>6</v>
      </c>
      <c r="GB425" s="2"/>
      <c r="GC425" s="2"/>
      <c r="GD425" s="2">
        <v>0</v>
      </c>
      <c r="GE425" s="2"/>
      <c r="GF425" s="2">
        <v>720394808</v>
      </c>
      <c r="GG425" s="2">
        <v>2</v>
      </c>
      <c r="GH425" s="2">
        <v>1</v>
      </c>
      <c r="GI425" s="2">
        <v>-2</v>
      </c>
      <c r="GJ425" s="2">
        <v>0</v>
      </c>
      <c r="GK425" s="2">
        <f>ROUND(R425*(R12)/100,2)</f>
        <v>0</v>
      </c>
      <c r="GL425" s="2">
        <f>ROUND(IF(AND(BH425=3,BI425=3,FS425&lt;&gt;0),P425,0),2)</f>
        <v>0</v>
      </c>
      <c r="GM425" s="2">
        <f>ROUND(O425+X425+Y425+GK425,2)+GX425</f>
        <v>12.58</v>
      </c>
      <c r="GN425" s="2">
        <f>IF(OR(BI425=0,BI425=1),ROUND(O425+X425+Y425+GK425,2),0)</f>
        <v>12.58</v>
      </c>
      <c r="GO425" s="2">
        <f>IF(BI425=2,ROUND(O425+X425+Y425+GK425,2),0)</f>
        <v>0</v>
      </c>
      <c r="GP425" s="2">
        <f>IF(BI425=4,ROUND(O425+X425+Y425+GK425,2)+GX425,0)</f>
        <v>0</v>
      </c>
      <c r="GQ425" s="2"/>
      <c r="GR425" s="2">
        <v>0</v>
      </c>
      <c r="GS425" s="2">
        <v>3</v>
      </c>
      <c r="GT425" s="2">
        <v>0</v>
      </c>
      <c r="GU425" s="2" t="s">
        <v>6</v>
      </c>
      <c r="GV425" s="2">
        <f>ROUND(GT425,6)</f>
        <v>0</v>
      </c>
      <c r="GW425" s="2">
        <v>1</v>
      </c>
      <c r="GX425" s="2">
        <f>ROUND(GV425*GW425*I425,2)</f>
        <v>0</v>
      </c>
      <c r="GY425" s="2"/>
      <c r="GZ425" s="2"/>
      <c r="HA425" s="2">
        <v>0</v>
      </c>
      <c r="HB425" s="2">
        <v>0</v>
      </c>
      <c r="HC425" s="2"/>
      <c r="HD425" s="2"/>
      <c r="HE425" s="2"/>
      <c r="HF425" s="2"/>
      <c r="HG425" s="2"/>
      <c r="HH425" s="2"/>
      <c r="HI425" s="2"/>
      <c r="HJ425" s="2"/>
      <c r="HK425" s="2"/>
      <c r="HL425" s="2"/>
      <c r="HM425" s="2"/>
      <c r="HN425" s="2"/>
      <c r="HO425" s="2"/>
      <c r="HP425" s="2"/>
      <c r="HQ425" s="2"/>
      <c r="HR425" s="2"/>
      <c r="HS425" s="2"/>
      <c r="HT425" s="2"/>
      <c r="HU425" s="2"/>
      <c r="HV425" s="2"/>
      <c r="HW425" s="2"/>
      <c r="HX425" s="2"/>
      <c r="HY425" s="2"/>
      <c r="HZ425" s="2"/>
      <c r="IA425" s="2"/>
      <c r="IB425" s="2"/>
      <c r="IC425" s="2"/>
      <c r="ID425" s="2"/>
      <c r="IE425" s="2"/>
      <c r="IF425" s="2"/>
      <c r="IG425" s="2"/>
      <c r="IH425" s="2"/>
      <c r="II425" s="2"/>
      <c r="IJ425" s="2"/>
      <c r="IK425" s="2">
        <v>0</v>
      </c>
      <c r="IL425" s="2"/>
      <c r="IM425" s="2"/>
      <c r="IN425" s="2"/>
      <c r="IO425" s="2"/>
      <c r="IP425" s="2"/>
      <c r="IQ425" s="2"/>
      <c r="IR425" s="2"/>
      <c r="IS425" s="2"/>
      <c r="IT425" s="2"/>
      <c r="IU425" s="2"/>
    </row>
    <row r="426" spans="1:255" x14ac:dyDescent="0.2">
      <c r="A426">
        <v>17</v>
      </c>
      <c r="B426">
        <v>1</v>
      </c>
      <c r="C426">
        <f>ROW(SmtRes!A808)</f>
        <v>808</v>
      </c>
      <c r="D426">
        <f>ROW(EtalonRes!A836)</f>
        <v>836</v>
      </c>
      <c r="E426" t="s">
        <v>419</v>
      </c>
      <c r="F426" t="s">
        <v>345</v>
      </c>
      <c r="G426" t="s">
        <v>346</v>
      </c>
      <c r="H426" t="s">
        <v>42</v>
      </c>
      <c r="I426">
        <f>ROUND(2/100,9)</f>
        <v>0.02</v>
      </c>
      <c r="J426">
        <v>0</v>
      </c>
      <c r="O426">
        <f>ROUND(CP426,2)</f>
        <v>5.03</v>
      </c>
      <c r="P426">
        <f>ROUND(CQ426*I426,2)</f>
        <v>0</v>
      </c>
      <c r="Q426">
        <f>ROUND(CR426*I426,2)</f>
        <v>0</v>
      </c>
      <c r="R426">
        <f>ROUND(CS426*I426,2)</f>
        <v>0</v>
      </c>
      <c r="S426">
        <f>ROUND(CT426*I426,2)</f>
        <v>5.03</v>
      </c>
      <c r="T426">
        <f>ROUND(CU426*I426,2)</f>
        <v>0</v>
      </c>
      <c r="U426">
        <f>CV426*I426</f>
        <v>0.55430000000000001</v>
      </c>
      <c r="V426">
        <f>CW426*I426</f>
        <v>0</v>
      </c>
      <c r="W426">
        <f>ROUND(CX426*I426,2)</f>
        <v>0</v>
      </c>
      <c r="X426">
        <f t="shared" si="396"/>
        <v>4.28</v>
      </c>
      <c r="Y426">
        <f t="shared" si="396"/>
        <v>3.27</v>
      </c>
      <c r="AA426">
        <v>27703388</v>
      </c>
      <c r="AB426">
        <f>ROUND((AC426+AD426+AF426),6)</f>
        <v>251.3785</v>
      </c>
      <c r="AC426">
        <f>ROUND((ES426),6)</f>
        <v>0</v>
      </c>
      <c r="AD426">
        <f>ROUND(((((ET426*1.15))-((EU426*1.15)))+AE426),6)</f>
        <v>0</v>
      </c>
      <c r="AE426">
        <f t="shared" si="397"/>
        <v>0</v>
      </c>
      <c r="AF426">
        <f t="shared" si="397"/>
        <v>251.3785</v>
      </c>
      <c r="AG426">
        <f>ROUND((AP426),6)</f>
        <v>0</v>
      </c>
      <c r="AH426">
        <f t="shared" si="398"/>
        <v>27.715</v>
      </c>
      <c r="AI426">
        <f t="shared" si="398"/>
        <v>0</v>
      </c>
      <c r="AJ426">
        <f>ROUND((AS426),6)</f>
        <v>0</v>
      </c>
      <c r="AK426">
        <v>218.59</v>
      </c>
      <c r="AL426">
        <v>0</v>
      </c>
      <c r="AM426">
        <v>0</v>
      </c>
      <c r="AN426">
        <v>0</v>
      </c>
      <c r="AO426">
        <v>218.59</v>
      </c>
      <c r="AP426">
        <v>0</v>
      </c>
      <c r="AQ426">
        <v>24.1</v>
      </c>
      <c r="AR426">
        <v>0</v>
      </c>
      <c r="AS426">
        <v>0</v>
      </c>
      <c r="AT426">
        <v>85</v>
      </c>
      <c r="AU426">
        <v>65</v>
      </c>
      <c r="AV426">
        <v>1</v>
      </c>
      <c r="AW426">
        <v>1</v>
      </c>
      <c r="AZ426">
        <v>1</v>
      </c>
      <c r="BA426">
        <v>1</v>
      </c>
      <c r="BB426">
        <v>1</v>
      </c>
      <c r="BC426">
        <v>1</v>
      </c>
      <c r="BD426" t="s">
        <v>6</v>
      </c>
      <c r="BE426" t="s">
        <v>6</v>
      </c>
      <c r="BF426" t="s">
        <v>6</v>
      </c>
      <c r="BG426" t="s">
        <v>6</v>
      </c>
      <c r="BH426">
        <v>0</v>
      </c>
      <c r="BI426">
        <v>1</v>
      </c>
      <c r="BJ426" t="s">
        <v>347</v>
      </c>
      <c r="BM426">
        <v>67001</v>
      </c>
      <c r="BN426">
        <v>0</v>
      </c>
      <c r="BO426" t="s">
        <v>6</v>
      </c>
      <c r="BP426">
        <v>0</v>
      </c>
      <c r="BQ426">
        <v>6</v>
      </c>
      <c r="BR426">
        <v>0</v>
      </c>
      <c r="BS426">
        <v>1</v>
      </c>
      <c r="BT426">
        <v>1</v>
      </c>
      <c r="BU426">
        <v>1</v>
      </c>
      <c r="BV426">
        <v>1</v>
      </c>
      <c r="BW426">
        <v>1</v>
      </c>
      <c r="BX426">
        <v>1</v>
      </c>
      <c r="BY426" t="s">
        <v>6</v>
      </c>
      <c r="BZ426">
        <v>85</v>
      </c>
      <c r="CA426">
        <v>65</v>
      </c>
      <c r="CF426">
        <v>0</v>
      </c>
      <c r="CG426">
        <v>0</v>
      </c>
      <c r="CM426">
        <v>0</v>
      </c>
      <c r="CN426" t="s">
        <v>703</v>
      </c>
      <c r="CO426">
        <v>0</v>
      </c>
      <c r="CP426">
        <f>(P426+Q426+S426)</f>
        <v>5.03</v>
      </c>
      <c r="CQ426">
        <f>AC426*BC426</f>
        <v>0</v>
      </c>
      <c r="CR426">
        <f>AD426*BB426</f>
        <v>0</v>
      </c>
      <c r="CS426">
        <f>AE426*BS426</f>
        <v>0</v>
      </c>
      <c r="CT426">
        <f>AF426*BA426</f>
        <v>251.3785</v>
      </c>
      <c r="CU426">
        <f t="shared" si="399"/>
        <v>0</v>
      </c>
      <c r="CV426">
        <f t="shared" si="399"/>
        <v>27.715</v>
      </c>
      <c r="CW426">
        <f t="shared" si="399"/>
        <v>0</v>
      </c>
      <c r="CX426">
        <f t="shared" si="399"/>
        <v>0</v>
      </c>
      <c r="CY426">
        <f>(((S426+R426)*AT426)/100)</f>
        <v>4.2755000000000001</v>
      </c>
      <c r="CZ426">
        <f>(((S426+R426)*AU426)/100)</f>
        <v>3.2694999999999999</v>
      </c>
      <c r="DC426" t="s">
        <v>6</v>
      </c>
      <c r="DD426" t="s">
        <v>6</v>
      </c>
      <c r="DE426" t="s">
        <v>22</v>
      </c>
      <c r="DF426" t="s">
        <v>22</v>
      </c>
      <c r="DG426" t="s">
        <v>22</v>
      </c>
      <c r="DH426" t="s">
        <v>6</v>
      </c>
      <c r="DI426" t="s">
        <v>22</v>
      </c>
      <c r="DJ426" t="s">
        <v>22</v>
      </c>
      <c r="DK426" t="s">
        <v>6</v>
      </c>
      <c r="DL426" t="s">
        <v>6</v>
      </c>
      <c r="DM426" t="s">
        <v>6</v>
      </c>
      <c r="DN426">
        <v>0</v>
      </c>
      <c r="DO426">
        <v>0</v>
      </c>
      <c r="DP426">
        <v>1</v>
      </c>
      <c r="DQ426">
        <v>1</v>
      </c>
      <c r="DU426">
        <v>1013</v>
      </c>
      <c r="DV426" t="s">
        <v>42</v>
      </c>
      <c r="DW426" t="s">
        <v>42</v>
      </c>
      <c r="DX426">
        <v>1</v>
      </c>
      <c r="EE426">
        <v>27029148</v>
      </c>
      <c r="EF426">
        <v>6</v>
      </c>
      <c r="EG426" t="s">
        <v>23</v>
      </c>
      <c r="EH426">
        <v>0</v>
      </c>
      <c r="EI426" t="s">
        <v>6</v>
      </c>
      <c r="EJ426">
        <v>1</v>
      </c>
      <c r="EK426">
        <v>67001</v>
      </c>
      <c r="EL426" t="s">
        <v>338</v>
      </c>
      <c r="EM426" t="s">
        <v>343</v>
      </c>
      <c r="EO426" t="s">
        <v>26</v>
      </c>
      <c r="EQ426">
        <v>0</v>
      </c>
      <c r="ER426">
        <v>218.59</v>
      </c>
      <c r="ES426">
        <v>0</v>
      </c>
      <c r="ET426">
        <v>0</v>
      </c>
      <c r="EU426">
        <v>0</v>
      </c>
      <c r="EV426">
        <v>218.59</v>
      </c>
      <c r="EW426">
        <v>24.1</v>
      </c>
      <c r="EX426">
        <v>0</v>
      </c>
      <c r="EY426">
        <v>0</v>
      </c>
      <c r="FQ426">
        <v>0</v>
      </c>
      <c r="FR426">
        <f>ROUND(IF(AND(BH426=3,BI426=3),P426,0),2)</f>
        <v>0</v>
      </c>
      <c r="FS426">
        <v>0</v>
      </c>
      <c r="FX426">
        <v>85</v>
      </c>
      <c r="FY426">
        <v>65</v>
      </c>
      <c r="GA426" t="s">
        <v>6</v>
      </c>
      <c r="GD426">
        <v>0</v>
      </c>
      <c r="GF426">
        <v>720394808</v>
      </c>
      <c r="GG426">
        <v>1</v>
      </c>
      <c r="GH426">
        <v>1</v>
      </c>
      <c r="GI426">
        <v>-2</v>
      </c>
      <c r="GJ426">
        <v>0</v>
      </c>
      <c r="GK426">
        <f>ROUND(R426*(S12)/100,2)</f>
        <v>0</v>
      </c>
      <c r="GL426">
        <f>ROUND(IF(AND(BH426=3,BI426=3,FS426&lt;&gt;0),P426,0),2)</f>
        <v>0</v>
      </c>
      <c r="GM426">
        <f>ROUND(O426+X426+Y426+GK426,2)+GX426</f>
        <v>12.58</v>
      </c>
      <c r="GN426">
        <f>IF(OR(BI426=0,BI426=1),ROUND(O426+X426+Y426+GK426,2),0)</f>
        <v>12.58</v>
      </c>
      <c r="GO426">
        <f>IF(BI426=2,ROUND(O426+X426+Y426+GK426,2),0)</f>
        <v>0</v>
      </c>
      <c r="GP426">
        <f>IF(BI426=4,ROUND(O426+X426+Y426+GK426,2)+GX426,0)</f>
        <v>0</v>
      </c>
      <c r="GR426">
        <v>0</v>
      </c>
      <c r="GS426">
        <v>3</v>
      </c>
      <c r="GT426">
        <v>0</v>
      </c>
      <c r="GU426" t="s">
        <v>6</v>
      </c>
      <c r="GV426">
        <f>ROUND(GT426,6)</f>
        <v>0</v>
      </c>
      <c r="GW426">
        <v>1</v>
      </c>
      <c r="GX426">
        <f>ROUND(GV426*GW426*I426,2)</f>
        <v>0</v>
      </c>
      <c r="HA426">
        <v>0</v>
      </c>
      <c r="HB426">
        <v>0</v>
      </c>
      <c r="IK426">
        <v>0</v>
      </c>
    </row>
    <row r="428" spans="1:255" x14ac:dyDescent="0.2">
      <c r="A428" s="3">
        <v>51</v>
      </c>
      <c r="B428" s="3">
        <f>B419</f>
        <v>1</v>
      </c>
      <c r="C428" s="3">
        <f>A419</f>
        <v>5</v>
      </c>
      <c r="D428" s="3">
        <f>ROW(A419)</f>
        <v>419</v>
      </c>
      <c r="E428" s="3"/>
      <c r="F428" s="3" t="str">
        <f>IF(F419&lt;&gt;"",F419,"")</f>
        <v>Новый подраздел</v>
      </c>
      <c r="G428" s="3" t="str">
        <f>IF(G419&lt;&gt;"",G419,"")</f>
        <v>Электромонтажные работы</v>
      </c>
      <c r="H428" s="3">
        <v>0</v>
      </c>
      <c r="I428" s="3"/>
      <c r="J428" s="3"/>
      <c r="K428" s="3"/>
      <c r="L428" s="3"/>
      <c r="M428" s="3"/>
      <c r="N428" s="3"/>
      <c r="O428" s="3">
        <f t="shared" ref="O428:T428" si="400">ROUND(AB428,2)</f>
        <v>185.98</v>
      </c>
      <c r="P428" s="3">
        <f t="shared" si="400"/>
        <v>0</v>
      </c>
      <c r="Q428" s="3">
        <f t="shared" si="400"/>
        <v>0.28999999999999998</v>
      </c>
      <c r="R428" s="3">
        <f t="shared" si="400"/>
        <v>0.12</v>
      </c>
      <c r="S428" s="3">
        <f t="shared" si="400"/>
        <v>185.69</v>
      </c>
      <c r="T428" s="3">
        <f t="shared" si="400"/>
        <v>0</v>
      </c>
      <c r="U428" s="3">
        <f>AH428</f>
        <v>19.3338</v>
      </c>
      <c r="V428" s="3">
        <f>AI428</f>
        <v>9.1999999999999998E-3</v>
      </c>
      <c r="W428" s="3">
        <f>ROUND(AJ428,2)</f>
        <v>0</v>
      </c>
      <c r="X428" s="3">
        <f>ROUND(AK428,2)</f>
        <v>157.94</v>
      </c>
      <c r="Y428" s="3">
        <f>ROUND(AL428,2)</f>
        <v>120.78</v>
      </c>
      <c r="Z428" s="3"/>
      <c r="AA428" s="3"/>
      <c r="AB428" s="3">
        <f>ROUND(SUMIF(AA423:AA426,"=27703374",O423:O426),2)</f>
        <v>185.98</v>
      </c>
      <c r="AC428" s="3">
        <f>ROUND(SUMIF(AA423:AA426,"=27703374",P423:P426),2)</f>
        <v>0</v>
      </c>
      <c r="AD428" s="3">
        <f>ROUND(SUMIF(AA423:AA426,"=27703374",Q423:Q426),2)</f>
        <v>0.28999999999999998</v>
      </c>
      <c r="AE428" s="3">
        <f>ROUND(SUMIF(AA423:AA426,"=27703374",R423:R426),2)</f>
        <v>0.12</v>
      </c>
      <c r="AF428" s="3">
        <f>ROUND(SUMIF(AA423:AA426,"=27703374",S423:S426),2)</f>
        <v>185.69</v>
      </c>
      <c r="AG428" s="3">
        <f>ROUND(SUMIF(AA423:AA426,"=27703374",T423:T426),2)</f>
        <v>0</v>
      </c>
      <c r="AH428" s="3">
        <f>SUMIF(AA423:AA426,"=27703374",U423:U426)</f>
        <v>19.3338</v>
      </c>
      <c r="AI428" s="3">
        <f>SUMIF(AA423:AA426,"=27703374",V423:V426)</f>
        <v>9.1999999999999998E-3</v>
      </c>
      <c r="AJ428" s="3">
        <f>ROUND(SUMIF(AA423:AA426,"=27703374",W423:W426),2)</f>
        <v>0</v>
      </c>
      <c r="AK428" s="3">
        <f>ROUND(SUMIF(AA423:AA426,"=27703374",X423:X426),2)</f>
        <v>157.94</v>
      </c>
      <c r="AL428" s="3">
        <f>ROUND(SUMIF(AA423:AA426,"=27703374",Y423:Y426),2)</f>
        <v>120.78</v>
      </c>
      <c r="AM428" s="3"/>
      <c r="AN428" s="3"/>
      <c r="AO428" s="3">
        <f t="shared" ref="AO428:BC428" si="401">ROUND(BX428,2)</f>
        <v>0</v>
      </c>
      <c r="AP428" s="3">
        <f t="shared" si="401"/>
        <v>0</v>
      </c>
      <c r="AQ428" s="3">
        <f t="shared" si="401"/>
        <v>0</v>
      </c>
      <c r="AR428" s="3">
        <f t="shared" si="401"/>
        <v>464.7</v>
      </c>
      <c r="AS428" s="3">
        <f t="shared" si="401"/>
        <v>464.7</v>
      </c>
      <c r="AT428" s="3">
        <f t="shared" si="401"/>
        <v>0</v>
      </c>
      <c r="AU428" s="3">
        <f t="shared" si="401"/>
        <v>0</v>
      </c>
      <c r="AV428" s="3">
        <f t="shared" si="401"/>
        <v>0</v>
      </c>
      <c r="AW428" s="3">
        <f t="shared" si="401"/>
        <v>0</v>
      </c>
      <c r="AX428" s="3">
        <f t="shared" si="401"/>
        <v>0</v>
      </c>
      <c r="AY428" s="3">
        <f t="shared" si="401"/>
        <v>0</v>
      </c>
      <c r="AZ428" s="3">
        <f t="shared" si="401"/>
        <v>0</v>
      </c>
      <c r="BA428" s="3">
        <f t="shared" si="401"/>
        <v>0</v>
      </c>
      <c r="BB428" s="3">
        <f t="shared" si="401"/>
        <v>0</v>
      </c>
      <c r="BC428" s="3">
        <f t="shared" si="401"/>
        <v>0</v>
      </c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>
        <f>ROUND(SUMIF(AA423:AA426,"=27703374",FQ423:FQ426),2)</f>
        <v>0</v>
      </c>
      <c r="BY428" s="3">
        <f>ROUND(SUMIF(AA423:AA426,"=27703374",FR423:FR426),2)</f>
        <v>0</v>
      </c>
      <c r="BZ428" s="3">
        <f>ROUND(SUMIF(AA423:AA426,"=27703374",GL423:GL426),2)</f>
        <v>0</v>
      </c>
      <c r="CA428" s="3">
        <f>ROUND(SUMIF(AA423:AA426,"=27703374",GM423:GM426),2)</f>
        <v>464.7</v>
      </c>
      <c r="CB428" s="3">
        <f>ROUND(SUMIF(AA423:AA426,"=27703374",GN423:GN426),2)</f>
        <v>464.7</v>
      </c>
      <c r="CC428" s="3">
        <f>ROUND(SUMIF(AA423:AA426,"=27703374",GO423:GO426),2)</f>
        <v>0</v>
      </c>
      <c r="CD428" s="3">
        <f>ROUND(SUMIF(AA423:AA426,"=27703374",GP423:GP426),2)</f>
        <v>0</v>
      </c>
      <c r="CE428" s="3">
        <f>AC428-BX428</f>
        <v>0</v>
      </c>
      <c r="CF428" s="3">
        <f>AC428-BY428</f>
        <v>0</v>
      </c>
      <c r="CG428" s="3">
        <f>BX428-BZ428</f>
        <v>0</v>
      </c>
      <c r="CH428" s="3">
        <f>AC428-BX428-BY428+BZ428</f>
        <v>0</v>
      </c>
      <c r="CI428" s="3">
        <f>BY428-BZ428</f>
        <v>0</v>
      </c>
      <c r="CJ428" s="3">
        <f>ROUND(SUMIF(AA423:AA426,"=27703374",GX423:GX426),2)</f>
        <v>0</v>
      </c>
      <c r="CK428" s="3">
        <f>ROUND(SUMIF(AA423:AA426,"=27703374",GY423:GY426),2)</f>
        <v>0</v>
      </c>
      <c r="CL428" s="3">
        <f>ROUND(SUMIF(AA423:AA426,"=27703374",GZ423:GZ426),2)</f>
        <v>0</v>
      </c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  <c r="DE428" s="3"/>
      <c r="DF428" s="3"/>
      <c r="DG428" s="4">
        <f t="shared" ref="DG428:DL428" si="402">ROUND(DT428,2)</f>
        <v>185.98</v>
      </c>
      <c r="DH428" s="4">
        <f t="shared" si="402"/>
        <v>0</v>
      </c>
      <c r="DI428" s="4">
        <f t="shared" si="402"/>
        <v>0.28999999999999998</v>
      </c>
      <c r="DJ428" s="4">
        <f t="shared" si="402"/>
        <v>0.12</v>
      </c>
      <c r="DK428" s="4">
        <f t="shared" si="402"/>
        <v>185.69</v>
      </c>
      <c r="DL428" s="4">
        <f t="shared" si="402"/>
        <v>0</v>
      </c>
      <c r="DM428" s="4">
        <f>DZ428</f>
        <v>19.3338</v>
      </c>
      <c r="DN428" s="4">
        <f>EA428</f>
        <v>9.1999999999999998E-3</v>
      </c>
      <c r="DO428" s="4">
        <f>ROUND(EB428,2)</f>
        <v>0</v>
      </c>
      <c r="DP428" s="4">
        <f>ROUND(EC428,2)</f>
        <v>157.94</v>
      </c>
      <c r="DQ428" s="4">
        <f>ROUND(ED428,2)</f>
        <v>120.78</v>
      </c>
      <c r="DR428" s="4"/>
      <c r="DS428" s="4"/>
      <c r="DT428" s="4">
        <f>ROUND(SUMIF(AA423:AA426,"=27703388",O423:O426),2)</f>
        <v>185.98</v>
      </c>
      <c r="DU428" s="4">
        <f>ROUND(SUMIF(AA423:AA426,"=27703388",P423:P426),2)</f>
        <v>0</v>
      </c>
      <c r="DV428" s="4">
        <f>ROUND(SUMIF(AA423:AA426,"=27703388",Q423:Q426),2)</f>
        <v>0.28999999999999998</v>
      </c>
      <c r="DW428" s="4">
        <f>ROUND(SUMIF(AA423:AA426,"=27703388",R423:R426),2)</f>
        <v>0.12</v>
      </c>
      <c r="DX428" s="4">
        <f>ROUND(SUMIF(AA423:AA426,"=27703388",S423:S426),2)</f>
        <v>185.69</v>
      </c>
      <c r="DY428" s="4">
        <f>ROUND(SUMIF(AA423:AA426,"=27703388",T423:T426),2)</f>
        <v>0</v>
      </c>
      <c r="DZ428" s="4">
        <f>SUMIF(AA423:AA426,"=27703388",U423:U426)</f>
        <v>19.3338</v>
      </c>
      <c r="EA428" s="4">
        <f>SUMIF(AA423:AA426,"=27703388",V423:V426)</f>
        <v>9.1999999999999998E-3</v>
      </c>
      <c r="EB428" s="4">
        <f>ROUND(SUMIF(AA423:AA426,"=27703388",W423:W426),2)</f>
        <v>0</v>
      </c>
      <c r="EC428" s="4">
        <f>ROUND(SUMIF(AA423:AA426,"=27703388",X423:X426),2)</f>
        <v>157.94</v>
      </c>
      <c r="ED428" s="4">
        <f>ROUND(SUMIF(AA423:AA426,"=27703388",Y423:Y426),2)</f>
        <v>120.78</v>
      </c>
      <c r="EE428" s="4"/>
      <c r="EF428" s="4"/>
      <c r="EG428" s="4">
        <f t="shared" ref="EG428:EU428" si="403">ROUND(FP428,2)</f>
        <v>0</v>
      </c>
      <c r="EH428" s="4">
        <f t="shared" si="403"/>
        <v>0</v>
      </c>
      <c r="EI428" s="4">
        <f t="shared" si="403"/>
        <v>0</v>
      </c>
      <c r="EJ428" s="4">
        <f t="shared" si="403"/>
        <v>464.7</v>
      </c>
      <c r="EK428" s="4">
        <f t="shared" si="403"/>
        <v>464.7</v>
      </c>
      <c r="EL428" s="4">
        <f t="shared" si="403"/>
        <v>0</v>
      </c>
      <c r="EM428" s="4">
        <f t="shared" si="403"/>
        <v>0</v>
      </c>
      <c r="EN428" s="4">
        <f t="shared" si="403"/>
        <v>0</v>
      </c>
      <c r="EO428" s="4">
        <f t="shared" si="403"/>
        <v>0</v>
      </c>
      <c r="EP428" s="4">
        <f t="shared" si="403"/>
        <v>0</v>
      </c>
      <c r="EQ428" s="4">
        <f t="shared" si="403"/>
        <v>0</v>
      </c>
      <c r="ER428" s="4">
        <f t="shared" si="403"/>
        <v>0</v>
      </c>
      <c r="ES428" s="4">
        <f t="shared" si="403"/>
        <v>0</v>
      </c>
      <c r="ET428" s="4">
        <f t="shared" si="403"/>
        <v>0</v>
      </c>
      <c r="EU428" s="4">
        <f t="shared" si="403"/>
        <v>0</v>
      </c>
      <c r="EV428" s="4"/>
      <c r="EW428" s="4"/>
      <c r="EX428" s="4"/>
      <c r="EY428" s="4"/>
      <c r="EZ428" s="4"/>
      <c r="FA428" s="4"/>
      <c r="FB428" s="4"/>
      <c r="FC428" s="4"/>
      <c r="FD428" s="4"/>
      <c r="FE428" s="4"/>
      <c r="FF428" s="4"/>
      <c r="FG428" s="4"/>
      <c r="FH428" s="4"/>
      <c r="FI428" s="4"/>
      <c r="FJ428" s="4"/>
      <c r="FK428" s="4"/>
      <c r="FL428" s="4"/>
      <c r="FM428" s="4"/>
      <c r="FN428" s="4"/>
      <c r="FO428" s="4"/>
      <c r="FP428" s="4">
        <f>ROUND(SUMIF(AA423:AA426,"=27703388",FQ423:FQ426),2)</f>
        <v>0</v>
      </c>
      <c r="FQ428" s="4">
        <f>ROUND(SUMIF(AA423:AA426,"=27703388",FR423:FR426),2)</f>
        <v>0</v>
      </c>
      <c r="FR428" s="4">
        <f>ROUND(SUMIF(AA423:AA426,"=27703388",GL423:GL426),2)</f>
        <v>0</v>
      </c>
      <c r="FS428" s="4">
        <f>ROUND(SUMIF(AA423:AA426,"=27703388",GM423:GM426),2)</f>
        <v>464.7</v>
      </c>
      <c r="FT428" s="4">
        <f>ROUND(SUMIF(AA423:AA426,"=27703388",GN423:GN426),2)</f>
        <v>464.7</v>
      </c>
      <c r="FU428" s="4">
        <f>ROUND(SUMIF(AA423:AA426,"=27703388",GO423:GO426),2)</f>
        <v>0</v>
      </c>
      <c r="FV428" s="4">
        <f>ROUND(SUMIF(AA423:AA426,"=27703388",GP423:GP426),2)</f>
        <v>0</v>
      </c>
      <c r="FW428" s="4">
        <f>DU428-FP428</f>
        <v>0</v>
      </c>
      <c r="FX428" s="4">
        <f>DU428-FQ428</f>
        <v>0</v>
      </c>
      <c r="FY428" s="4">
        <f>FP428-FR428</f>
        <v>0</v>
      </c>
      <c r="FZ428" s="4">
        <f>DU428-FP428-FQ428+FR428</f>
        <v>0</v>
      </c>
      <c r="GA428" s="4">
        <f>FQ428-FR428</f>
        <v>0</v>
      </c>
      <c r="GB428" s="4">
        <f>ROUND(SUMIF(AA423:AA426,"=27703388",GX423:GX426),2)</f>
        <v>0</v>
      </c>
      <c r="GC428" s="4">
        <f>ROUND(SUMIF(AA423:AA426,"=27703388",GY423:GY426),2)</f>
        <v>0</v>
      </c>
      <c r="GD428" s="4">
        <f>ROUND(SUMIF(AA423:AA426,"=27703388",GZ423:GZ426),2)</f>
        <v>0</v>
      </c>
      <c r="GE428" s="4"/>
      <c r="GF428" s="4"/>
      <c r="GG428" s="4"/>
      <c r="GH428" s="4"/>
      <c r="GI428" s="4"/>
      <c r="GJ428" s="4"/>
      <c r="GK428" s="4"/>
      <c r="GL428" s="4"/>
      <c r="GM428" s="4"/>
      <c r="GN428" s="4"/>
      <c r="GO428" s="4"/>
      <c r="GP428" s="4"/>
      <c r="GQ428" s="4"/>
      <c r="GR428" s="4"/>
      <c r="GS428" s="4"/>
      <c r="GT428" s="4"/>
      <c r="GU428" s="4"/>
      <c r="GV428" s="4"/>
      <c r="GW428" s="4"/>
      <c r="GX428" s="4">
        <v>0</v>
      </c>
    </row>
    <row r="430" spans="1:255" x14ac:dyDescent="0.2">
      <c r="A430" s="5">
        <v>50</v>
      </c>
      <c r="B430" s="5">
        <v>0</v>
      </c>
      <c r="C430" s="5">
        <v>0</v>
      </c>
      <c r="D430" s="5">
        <v>1</v>
      </c>
      <c r="E430" s="5">
        <v>201</v>
      </c>
      <c r="F430" s="5">
        <f>ROUND(Source!O428,O430)</f>
        <v>185.98</v>
      </c>
      <c r="G430" s="5" t="s">
        <v>286</v>
      </c>
      <c r="H430" s="5" t="s">
        <v>287</v>
      </c>
      <c r="I430" s="5"/>
      <c r="J430" s="5"/>
      <c r="K430" s="5">
        <v>201</v>
      </c>
      <c r="L430" s="5">
        <v>1</v>
      </c>
      <c r="M430" s="5">
        <v>3</v>
      </c>
      <c r="N430" s="5" t="s">
        <v>6</v>
      </c>
      <c r="O430" s="5">
        <v>2</v>
      </c>
      <c r="P430" s="5">
        <f>ROUND(Source!DG428,O430)</f>
        <v>185.98</v>
      </c>
      <c r="Q430" s="5"/>
      <c r="R430" s="5"/>
      <c r="S430" s="5"/>
      <c r="T430" s="5"/>
      <c r="U430" s="5"/>
      <c r="V430" s="5"/>
      <c r="W430" s="5"/>
    </row>
    <row r="431" spans="1:255" x14ac:dyDescent="0.2">
      <c r="A431" s="5">
        <v>50</v>
      </c>
      <c r="B431" s="5">
        <v>0</v>
      </c>
      <c r="C431" s="5">
        <v>0</v>
      </c>
      <c r="D431" s="5">
        <v>1</v>
      </c>
      <c r="E431" s="5">
        <v>202</v>
      </c>
      <c r="F431" s="5">
        <f>ROUND(Source!P428,O431)</f>
        <v>0</v>
      </c>
      <c r="G431" s="5" t="s">
        <v>288</v>
      </c>
      <c r="H431" s="5" t="s">
        <v>289</v>
      </c>
      <c r="I431" s="5"/>
      <c r="J431" s="5"/>
      <c r="K431" s="5">
        <v>202</v>
      </c>
      <c r="L431" s="5">
        <v>2</v>
      </c>
      <c r="M431" s="5">
        <v>3</v>
      </c>
      <c r="N431" s="5" t="s">
        <v>6</v>
      </c>
      <c r="O431" s="5">
        <v>2</v>
      </c>
      <c r="P431" s="5">
        <f>ROUND(Source!DH428,O431)</f>
        <v>0</v>
      </c>
      <c r="Q431" s="5"/>
      <c r="R431" s="5"/>
      <c r="S431" s="5"/>
      <c r="T431" s="5"/>
      <c r="U431" s="5"/>
      <c r="V431" s="5"/>
      <c r="W431" s="5"/>
    </row>
    <row r="432" spans="1:255" x14ac:dyDescent="0.2">
      <c r="A432" s="5">
        <v>50</v>
      </c>
      <c r="B432" s="5">
        <v>0</v>
      </c>
      <c r="C432" s="5">
        <v>0</v>
      </c>
      <c r="D432" s="5">
        <v>1</v>
      </c>
      <c r="E432" s="5">
        <v>222</v>
      </c>
      <c r="F432" s="5">
        <f>ROUND(Source!AO428,O432)</f>
        <v>0</v>
      </c>
      <c r="G432" s="5" t="s">
        <v>290</v>
      </c>
      <c r="H432" s="5" t="s">
        <v>291</v>
      </c>
      <c r="I432" s="5"/>
      <c r="J432" s="5"/>
      <c r="K432" s="5">
        <v>222</v>
      </c>
      <c r="L432" s="5">
        <v>3</v>
      </c>
      <c r="M432" s="5">
        <v>3</v>
      </c>
      <c r="N432" s="5" t="s">
        <v>6</v>
      </c>
      <c r="O432" s="5">
        <v>2</v>
      </c>
      <c r="P432" s="5">
        <f>ROUND(Source!EG428,O432)</f>
        <v>0</v>
      </c>
      <c r="Q432" s="5"/>
      <c r="R432" s="5"/>
      <c r="S432" s="5"/>
      <c r="T432" s="5"/>
      <c r="U432" s="5"/>
      <c r="V432" s="5"/>
      <c r="W432" s="5"/>
    </row>
    <row r="433" spans="1:23" x14ac:dyDescent="0.2">
      <c r="A433" s="5">
        <v>50</v>
      </c>
      <c r="B433" s="5">
        <v>0</v>
      </c>
      <c r="C433" s="5">
        <v>0</v>
      </c>
      <c r="D433" s="5">
        <v>1</v>
      </c>
      <c r="E433" s="5">
        <v>225</v>
      </c>
      <c r="F433" s="5">
        <f>ROUND(Source!AV428,O433)</f>
        <v>0</v>
      </c>
      <c r="G433" s="5" t="s">
        <v>292</v>
      </c>
      <c r="H433" s="5" t="s">
        <v>293</v>
      </c>
      <c r="I433" s="5"/>
      <c r="J433" s="5"/>
      <c r="K433" s="5">
        <v>225</v>
      </c>
      <c r="L433" s="5">
        <v>4</v>
      </c>
      <c r="M433" s="5">
        <v>3</v>
      </c>
      <c r="N433" s="5" t="s">
        <v>6</v>
      </c>
      <c r="O433" s="5">
        <v>2</v>
      </c>
      <c r="P433" s="5">
        <f>ROUND(Source!EN428,O433)</f>
        <v>0</v>
      </c>
      <c r="Q433" s="5"/>
      <c r="R433" s="5"/>
      <c r="S433" s="5"/>
      <c r="T433" s="5"/>
      <c r="U433" s="5"/>
      <c r="V433" s="5"/>
      <c r="W433" s="5"/>
    </row>
    <row r="434" spans="1:23" x14ac:dyDescent="0.2">
      <c r="A434" s="5">
        <v>50</v>
      </c>
      <c r="B434" s="5">
        <v>0</v>
      </c>
      <c r="C434" s="5">
        <v>0</v>
      </c>
      <c r="D434" s="5">
        <v>1</v>
      </c>
      <c r="E434" s="5">
        <v>226</v>
      </c>
      <c r="F434" s="5">
        <f>ROUND(Source!AW428,O434)</f>
        <v>0</v>
      </c>
      <c r="G434" s="5" t="s">
        <v>294</v>
      </c>
      <c r="H434" s="5" t="s">
        <v>295</v>
      </c>
      <c r="I434" s="5"/>
      <c r="J434" s="5"/>
      <c r="K434" s="5">
        <v>226</v>
      </c>
      <c r="L434" s="5">
        <v>5</v>
      </c>
      <c r="M434" s="5">
        <v>3</v>
      </c>
      <c r="N434" s="5" t="s">
        <v>6</v>
      </c>
      <c r="O434" s="5">
        <v>2</v>
      </c>
      <c r="P434" s="5">
        <f>ROUND(Source!EO428,O434)</f>
        <v>0</v>
      </c>
      <c r="Q434" s="5"/>
      <c r="R434" s="5"/>
      <c r="S434" s="5"/>
      <c r="T434" s="5"/>
      <c r="U434" s="5"/>
      <c r="V434" s="5"/>
      <c r="W434" s="5"/>
    </row>
    <row r="435" spans="1:23" x14ac:dyDescent="0.2">
      <c r="A435" s="5">
        <v>50</v>
      </c>
      <c r="B435" s="5">
        <v>0</v>
      </c>
      <c r="C435" s="5">
        <v>0</v>
      </c>
      <c r="D435" s="5">
        <v>1</v>
      </c>
      <c r="E435" s="5">
        <v>227</v>
      </c>
      <c r="F435" s="5">
        <f>ROUND(Source!AX428,O435)</f>
        <v>0</v>
      </c>
      <c r="G435" s="5" t="s">
        <v>296</v>
      </c>
      <c r="H435" s="5" t="s">
        <v>297</v>
      </c>
      <c r="I435" s="5"/>
      <c r="J435" s="5"/>
      <c r="K435" s="5">
        <v>227</v>
      </c>
      <c r="L435" s="5">
        <v>6</v>
      </c>
      <c r="M435" s="5">
        <v>3</v>
      </c>
      <c r="N435" s="5" t="s">
        <v>6</v>
      </c>
      <c r="O435" s="5">
        <v>2</v>
      </c>
      <c r="P435" s="5">
        <f>ROUND(Source!EP428,O435)</f>
        <v>0</v>
      </c>
      <c r="Q435" s="5"/>
      <c r="R435" s="5"/>
      <c r="S435" s="5"/>
      <c r="T435" s="5"/>
      <c r="U435" s="5"/>
      <c r="V435" s="5"/>
      <c r="W435" s="5"/>
    </row>
    <row r="436" spans="1:23" x14ac:dyDescent="0.2">
      <c r="A436" s="5">
        <v>50</v>
      </c>
      <c r="B436" s="5">
        <v>0</v>
      </c>
      <c r="C436" s="5">
        <v>0</v>
      </c>
      <c r="D436" s="5">
        <v>1</v>
      </c>
      <c r="E436" s="5">
        <v>228</v>
      </c>
      <c r="F436" s="5">
        <f>ROUND(Source!AY428,O436)</f>
        <v>0</v>
      </c>
      <c r="G436" s="5" t="s">
        <v>298</v>
      </c>
      <c r="H436" s="5" t="s">
        <v>299</v>
      </c>
      <c r="I436" s="5"/>
      <c r="J436" s="5"/>
      <c r="K436" s="5">
        <v>228</v>
      </c>
      <c r="L436" s="5">
        <v>7</v>
      </c>
      <c r="M436" s="5">
        <v>3</v>
      </c>
      <c r="N436" s="5" t="s">
        <v>6</v>
      </c>
      <c r="O436" s="5">
        <v>2</v>
      </c>
      <c r="P436" s="5">
        <f>ROUND(Source!EQ428,O436)</f>
        <v>0</v>
      </c>
      <c r="Q436" s="5"/>
      <c r="R436" s="5"/>
      <c r="S436" s="5"/>
      <c r="T436" s="5"/>
      <c r="U436" s="5"/>
      <c r="V436" s="5"/>
      <c r="W436" s="5"/>
    </row>
    <row r="437" spans="1:23" x14ac:dyDescent="0.2">
      <c r="A437" s="5">
        <v>50</v>
      </c>
      <c r="B437" s="5">
        <v>0</v>
      </c>
      <c r="C437" s="5">
        <v>0</v>
      </c>
      <c r="D437" s="5">
        <v>1</v>
      </c>
      <c r="E437" s="5">
        <v>216</v>
      </c>
      <c r="F437" s="5">
        <f>ROUND(Source!AP428,O437)</f>
        <v>0</v>
      </c>
      <c r="G437" s="5" t="s">
        <v>300</v>
      </c>
      <c r="H437" s="5" t="s">
        <v>301</v>
      </c>
      <c r="I437" s="5"/>
      <c r="J437" s="5"/>
      <c r="K437" s="5">
        <v>216</v>
      </c>
      <c r="L437" s="5">
        <v>8</v>
      </c>
      <c r="M437" s="5">
        <v>3</v>
      </c>
      <c r="N437" s="5" t="s">
        <v>6</v>
      </c>
      <c r="O437" s="5">
        <v>2</v>
      </c>
      <c r="P437" s="5">
        <f>ROUND(Source!EH428,O437)</f>
        <v>0</v>
      </c>
      <c r="Q437" s="5"/>
      <c r="R437" s="5"/>
      <c r="S437" s="5"/>
      <c r="T437" s="5"/>
      <c r="U437" s="5"/>
      <c r="V437" s="5"/>
      <c r="W437" s="5"/>
    </row>
    <row r="438" spans="1:23" x14ac:dyDescent="0.2">
      <c r="A438" s="5">
        <v>50</v>
      </c>
      <c r="B438" s="5">
        <v>0</v>
      </c>
      <c r="C438" s="5">
        <v>0</v>
      </c>
      <c r="D438" s="5">
        <v>1</v>
      </c>
      <c r="E438" s="5">
        <v>223</v>
      </c>
      <c r="F438" s="5">
        <f>ROUND(Source!AQ428,O438)</f>
        <v>0</v>
      </c>
      <c r="G438" s="5" t="s">
        <v>302</v>
      </c>
      <c r="H438" s="5" t="s">
        <v>303</v>
      </c>
      <c r="I438" s="5"/>
      <c r="J438" s="5"/>
      <c r="K438" s="5">
        <v>223</v>
      </c>
      <c r="L438" s="5">
        <v>9</v>
      </c>
      <c r="M438" s="5">
        <v>3</v>
      </c>
      <c r="N438" s="5" t="s">
        <v>6</v>
      </c>
      <c r="O438" s="5">
        <v>2</v>
      </c>
      <c r="P438" s="5">
        <f>ROUND(Source!EI428,O438)</f>
        <v>0</v>
      </c>
      <c r="Q438" s="5"/>
      <c r="R438" s="5"/>
      <c r="S438" s="5"/>
      <c r="T438" s="5"/>
      <c r="U438" s="5"/>
      <c r="V438" s="5"/>
      <c r="W438" s="5"/>
    </row>
    <row r="439" spans="1:23" x14ac:dyDescent="0.2">
      <c r="A439" s="5">
        <v>50</v>
      </c>
      <c r="B439" s="5">
        <v>0</v>
      </c>
      <c r="C439" s="5">
        <v>0</v>
      </c>
      <c r="D439" s="5">
        <v>1</v>
      </c>
      <c r="E439" s="5">
        <v>229</v>
      </c>
      <c r="F439" s="5">
        <f>ROUND(Source!AZ428,O439)</f>
        <v>0</v>
      </c>
      <c r="G439" s="5" t="s">
        <v>304</v>
      </c>
      <c r="H439" s="5" t="s">
        <v>305</v>
      </c>
      <c r="I439" s="5"/>
      <c r="J439" s="5"/>
      <c r="K439" s="5">
        <v>229</v>
      </c>
      <c r="L439" s="5">
        <v>10</v>
      </c>
      <c r="M439" s="5">
        <v>3</v>
      </c>
      <c r="N439" s="5" t="s">
        <v>6</v>
      </c>
      <c r="O439" s="5">
        <v>2</v>
      </c>
      <c r="P439" s="5">
        <f>ROUND(Source!ER428,O439)</f>
        <v>0</v>
      </c>
      <c r="Q439" s="5"/>
      <c r="R439" s="5"/>
      <c r="S439" s="5"/>
      <c r="T439" s="5"/>
      <c r="U439" s="5"/>
      <c r="V439" s="5"/>
      <c r="W439" s="5"/>
    </row>
    <row r="440" spans="1:23" x14ac:dyDescent="0.2">
      <c r="A440" s="5">
        <v>50</v>
      </c>
      <c r="B440" s="5">
        <v>0</v>
      </c>
      <c r="C440" s="5">
        <v>0</v>
      </c>
      <c r="D440" s="5">
        <v>1</v>
      </c>
      <c r="E440" s="5">
        <v>203</v>
      </c>
      <c r="F440" s="5">
        <f>ROUND(Source!Q428,O440)</f>
        <v>0.28999999999999998</v>
      </c>
      <c r="G440" s="5" t="s">
        <v>306</v>
      </c>
      <c r="H440" s="5" t="s">
        <v>307</v>
      </c>
      <c r="I440" s="5"/>
      <c r="J440" s="5"/>
      <c r="K440" s="5">
        <v>203</v>
      </c>
      <c r="L440" s="5">
        <v>11</v>
      </c>
      <c r="M440" s="5">
        <v>3</v>
      </c>
      <c r="N440" s="5" t="s">
        <v>6</v>
      </c>
      <c r="O440" s="5">
        <v>2</v>
      </c>
      <c r="P440" s="5">
        <f>ROUND(Source!DI428,O440)</f>
        <v>0.28999999999999998</v>
      </c>
      <c r="Q440" s="5"/>
      <c r="R440" s="5"/>
      <c r="S440" s="5"/>
      <c r="T440" s="5"/>
      <c r="U440" s="5"/>
      <c r="V440" s="5"/>
      <c r="W440" s="5"/>
    </row>
    <row r="441" spans="1:23" x14ac:dyDescent="0.2">
      <c r="A441" s="5">
        <v>50</v>
      </c>
      <c r="B441" s="5">
        <v>0</v>
      </c>
      <c r="C441" s="5">
        <v>0</v>
      </c>
      <c r="D441" s="5">
        <v>1</v>
      </c>
      <c r="E441" s="5">
        <v>231</v>
      </c>
      <c r="F441" s="5">
        <f>ROUND(Source!BB428,O441)</f>
        <v>0</v>
      </c>
      <c r="G441" s="5" t="s">
        <v>308</v>
      </c>
      <c r="H441" s="5" t="s">
        <v>309</v>
      </c>
      <c r="I441" s="5"/>
      <c r="J441" s="5"/>
      <c r="K441" s="5">
        <v>231</v>
      </c>
      <c r="L441" s="5">
        <v>12</v>
      </c>
      <c r="M441" s="5">
        <v>3</v>
      </c>
      <c r="N441" s="5" t="s">
        <v>6</v>
      </c>
      <c r="O441" s="5">
        <v>2</v>
      </c>
      <c r="P441" s="5">
        <f>ROUND(Source!ET428,O441)</f>
        <v>0</v>
      </c>
      <c r="Q441" s="5"/>
      <c r="R441" s="5"/>
      <c r="S441" s="5"/>
      <c r="T441" s="5"/>
      <c r="U441" s="5"/>
      <c r="V441" s="5"/>
      <c r="W441" s="5"/>
    </row>
    <row r="442" spans="1:23" x14ac:dyDescent="0.2">
      <c r="A442" s="5">
        <v>50</v>
      </c>
      <c r="B442" s="5">
        <v>0</v>
      </c>
      <c r="C442" s="5">
        <v>0</v>
      </c>
      <c r="D442" s="5">
        <v>1</v>
      </c>
      <c r="E442" s="5">
        <v>204</v>
      </c>
      <c r="F442" s="5">
        <f>ROUND(Source!R428,O442)</f>
        <v>0.12</v>
      </c>
      <c r="G442" s="5" t="s">
        <v>310</v>
      </c>
      <c r="H442" s="5" t="s">
        <v>311</v>
      </c>
      <c r="I442" s="5"/>
      <c r="J442" s="5"/>
      <c r="K442" s="5">
        <v>204</v>
      </c>
      <c r="L442" s="5">
        <v>13</v>
      </c>
      <c r="M442" s="5">
        <v>3</v>
      </c>
      <c r="N442" s="5" t="s">
        <v>6</v>
      </c>
      <c r="O442" s="5">
        <v>2</v>
      </c>
      <c r="P442" s="5">
        <f>ROUND(Source!DJ428,O442)</f>
        <v>0.12</v>
      </c>
      <c r="Q442" s="5"/>
      <c r="R442" s="5"/>
      <c r="S442" s="5"/>
      <c r="T442" s="5"/>
      <c r="U442" s="5"/>
      <c r="V442" s="5"/>
      <c r="W442" s="5"/>
    </row>
    <row r="443" spans="1:23" x14ac:dyDescent="0.2">
      <c r="A443" s="5">
        <v>50</v>
      </c>
      <c r="B443" s="5">
        <v>0</v>
      </c>
      <c r="C443" s="5">
        <v>0</v>
      </c>
      <c r="D443" s="5">
        <v>1</v>
      </c>
      <c r="E443" s="5">
        <v>205</v>
      </c>
      <c r="F443" s="5">
        <f>ROUND(Source!S428,O443)</f>
        <v>185.69</v>
      </c>
      <c r="G443" s="5" t="s">
        <v>312</v>
      </c>
      <c r="H443" s="5" t="s">
        <v>313</v>
      </c>
      <c r="I443" s="5"/>
      <c r="J443" s="5"/>
      <c r="K443" s="5">
        <v>205</v>
      </c>
      <c r="L443" s="5">
        <v>14</v>
      </c>
      <c r="M443" s="5">
        <v>3</v>
      </c>
      <c r="N443" s="5" t="s">
        <v>6</v>
      </c>
      <c r="O443" s="5">
        <v>2</v>
      </c>
      <c r="P443" s="5">
        <f>ROUND(Source!DK428,O443)</f>
        <v>185.69</v>
      </c>
      <c r="Q443" s="5"/>
      <c r="R443" s="5"/>
      <c r="S443" s="5"/>
      <c r="T443" s="5"/>
      <c r="U443" s="5"/>
      <c r="V443" s="5"/>
      <c r="W443" s="5"/>
    </row>
    <row r="444" spans="1:23" x14ac:dyDescent="0.2">
      <c r="A444" s="5">
        <v>50</v>
      </c>
      <c r="B444" s="5">
        <v>0</v>
      </c>
      <c r="C444" s="5">
        <v>0</v>
      </c>
      <c r="D444" s="5">
        <v>1</v>
      </c>
      <c r="E444" s="5">
        <v>232</v>
      </c>
      <c r="F444" s="5">
        <f>ROUND(Source!BC428,O444)</f>
        <v>0</v>
      </c>
      <c r="G444" s="5" t="s">
        <v>314</v>
      </c>
      <c r="H444" s="5" t="s">
        <v>315</v>
      </c>
      <c r="I444" s="5"/>
      <c r="J444" s="5"/>
      <c r="K444" s="5">
        <v>232</v>
      </c>
      <c r="L444" s="5">
        <v>15</v>
      </c>
      <c r="M444" s="5">
        <v>3</v>
      </c>
      <c r="N444" s="5" t="s">
        <v>6</v>
      </c>
      <c r="O444" s="5">
        <v>2</v>
      </c>
      <c r="P444" s="5">
        <f>ROUND(Source!EU428,O444)</f>
        <v>0</v>
      </c>
      <c r="Q444" s="5"/>
      <c r="R444" s="5"/>
      <c r="S444" s="5"/>
      <c r="T444" s="5"/>
      <c r="U444" s="5"/>
      <c r="V444" s="5"/>
      <c r="W444" s="5"/>
    </row>
    <row r="445" spans="1:23" x14ac:dyDescent="0.2">
      <c r="A445" s="5">
        <v>50</v>
      </c>
      <c r="B445" s="5">
        <v>0</v>
      </c>
      <c r="C445" s="5">
        <v>0</v>
      </c>
      <c r="D445" s="5">
        <v>1</v>
      </c>
      <c r="E445" s="5">
        <v>214</v>
      </c>
      <c r="F445" s="5">
        <f>ROUND(Source!AS428,O445)</f>
        <v>464.7</v>
      </c>
      <c r="G445" s="5" t="s">
        <v>316</v>
      </c>
      <c r="H445" s="5" t="s">
        <v>317</v>
      </c>
      <c r="I445" s="5"/>
      <c r="J445" s="5"/>
      <c r="K445" s="5">
        <v>214</v>
      </c>
      <c r="L445" s="5">
        <v>16</v>
      </c>
      <c r="M445" s="5">
        <v>3</v>
      </c>
      <c r="N445" s="5" t="s">
        <v>6</v>
      </c>
      <c r="O445" s="5">
        <v>2</v>
      </c>
      <c r="P445" s="5">
        <f>ROUND(Source!EK428,O445)</f>
        <v>464.7</v>
      </c>
      <c r="Q445" s="5"/>
      <c r="R445" s="5"/>
      <c r="S445" s="5"/>
      <c r="T445" s="5"/>
      <c r="U445" s="5"/>
      <c r="V445" s="5"/>
      <c r="W445" s="5"/>
    </row>
    <row r="446" spans="1:23" x14ac:dyDescent="0.2">
      <c r="A446" s="5">
        <v>50</v>
      </c>
      <c r="B446" s="5">
        <v>0</v>
      </c>
      <c r="C446" s="5">
        <v>0</v>
      </c>
      <c r="D446" s="5">
        <v>1</v>
      </c>
      <c r="E446" s="5">
        <v>215</v>
      </c>
      <c r="F446" s="5">
        <f>ROUND(Source!AT428,O446)</f>
        <v>0</v>
      </c>
      <c r="G446" s="5" t="s">
        <v>318</v>
      </c>
      <c r="H446" s="5" t="s">
        <v>319</v>
      </c>
      <c r="I446" s="5"/>
      <c r="J446" s="5"/>
      <c r="K446" s="5">
        <v>215</v>
      </c>
      <c r="L446" s="5">
        <v>17</v>
      </c>
      <c r="M446" s="5">
        <v>3</v>
      </c>
      <c r="N446" s="5" t="s">
        <v>6</v>
      </c>
      <c r="O446" s="5">
        <v>2</v>
      </c>
      <c r="P446" s="5">
        <f>ROUND(Source!EL428,O446)</f>
        <v>0</v>
      </c>
      <c r="Q446" s="5"/>
      <c r="R446" s="5"/>
      <c r="S446" s="5"/>
      <c r="T446" s="5"/>
      <c r="U446" s="5"/>
      <c r="V446" s="5"/>
      <c r="W446" s="5"/>
    </row>
    <row r="447" spans="1:23" x14ac:dyDescent="0.2">
      <c r="A447" s="5">
        <v>50</v>
      </c>
      <c r="B447" s="5">
        <v>0</v>
      </c>
      <c r="C447" s="5">
        <v>0</v>
      </c>
      <c r="D447" s="5">
        <v>1</v>
      </c>
      <c r="E447" s="5">
        <v>217</v>
      </c>
      <c r="F447" s="5">
        <f>ROUND(Source!AU428,O447)</f>
        <v>0</v>
      </c>
      <c r="G447" s="5" t="s">
        <v>320</v>
      </c>
      <c r="H447" s="5" t="s">
        <v>321</v>
      </c>
      <c r="I447" s="5"/>
      <c r="J447" s="5"/>
      <c r="K447" s="5">
        <v>217</v>
      </c>
      <c r="L447" s="5">
        <v>18</v>
      </c>
      <c r="M447" s="5">
        <v>3</v>
      </c>
      <c r="N447" s="5" t="s">
        <v>6</v>
      </c>
      <c r="O447" s="5">
        <v>2</v>
      </c>
      <c r="P447" s="5">
        <f>ROUND(Source!EM428,O447)</f>
        <v>0</v>
      </c>
      <c r="Q447" s="5"/>
      <c r="R447" s="5"/>
      <c r="S447" s="5"/>
      <c r="T447" s="5"/>
      <c r="U447" s="5"/>
      <c r="V447" s="5"/>
      <c r="W447" s="5"/>
    </row>
    <row r="448" spans="1:23" x14ac:dyDescent="0.2">
      <c r="A448" s="5">
        <v>50</v>
      </c>
      <c r="B448" s="5">
        <v>0</v>
      </c>
      <c r="C448" s="5">
        <v>0</v>
      </c>
      <c r="D448" s="5">
        <v>1</v>
      </c>
      <c r="E448" s="5">
        <v>230</v>
      </c>
      <c r="F448" s="5">
        <f>ROUND(Source!BA428,O448)</f>
        <v>0</v>
      </c>
      <c r="G448" s="5" t="s">
        <v>322</v>
      </c>
      <c r="H448" s="5" t="s">
        <v>323</v>
      </c>
      <c r="I448" s="5"/>
      <c r="J448" s="5"/>
      <c r="K448" s="5">
        <v>230</v>
      </c>
      <c r="L448" s="5">
        <v>19</v>
      </c>
      <c r="M448" s="5">
        <v>3</v>
      </c>
      <c r="N448" s="5" t="s">
        <v>6</v>
      </c>
      <c r="O448" s="5">
        <v>2</v>
      </c>
      <c r="P448" s="5">
        <f>ROUND(Source!ES428,O448)</f>
        <v>0</v>
      </c>
      <c r="Q448" s="5"/>
      <c r="R448" s="5"/>
      <c r="S448" s="5"/>
      <c r="T448" s="5"/>
      <c r="U448" s="5"/>
      <c r="V448" s="5"/>
      <c r="W448" s="5"/>
    </row>
    <row r="449" spans="1:206" x14ac:dyDescent="0.2">
      <c r="A449" s="5">
        <v>50</v>
      </c>
      <c r="B449" s="5">
        <v>0</v>
      </c>
      <c r="C449" s="5">
        <v>0</v>
      </c>
      <c r="D449" s="5">
        <v>1</v>
      </c>
      <c r="E449" s="5">
        <v>206</v>
      </c>
      <c r="F449" s="5">
        <f>ROUND(Source!T428,O449)</f>
        <v>0</v>
      </c>
      <c r="G449" s="5" t="s">
        <v>324</v>
      </c>
      <c r="H449" s="5" t="s">
        <v>325</v>
      </c>
      <c r="I449" s="5"/>
      <c r="J449" s="5"/>
      <c r="K449" s="5">
        <v>206</v>
      </c>
      <c r="L449" s="5">
        <v>20</v>
      </c>
      <c r="M449" s="5">
        <v>3</v>
      </c>
      <c r="N449" s="5" t="s">
        <v>6</v>
      </c>
      <c r="O449" s="5">
        <v>2</v>
      </c>
      <c r="P449" s="5">
        <f>ROUND(Source!DL428,O449)</f>
        <v>0</v>
      </c>
      <c r="Q449" s="5"/>
      <c r="R449" s="5"/>
      <c r="S449" s="5"/>
      <c r="T449" s="5"/>
      <c r="U449" s="5"/>
      <c r="V449" s="5"/>
      <c r="W449" s="5"/>
    </row>
    <row r="450" spans="1:206" x14ac:dyDescent="0.2">
      <c r="A450" s="5">
        <v>50</v>
      </c>
      <c r="B450" s="5">
        <v>0</v>
      </c>
      <c r="C450" s="5">
        <v>0</v>
      </c>
      <c r="D450" s="5">
        <v>1</v>
      </c>
      <c r="E450" s="5">
        <v>207</v>
      </c>
      <c r="F450" s="5">
        <f>Source!U428</f>
        <v>19.3338</v>
      </c>
      <c r="G450" s="5" t="s">
        <v>326</v>
      </c>
      <c r="H450" s="5" t="s">
        <v>327</v>
      </c>
      <c r="I450" s="5"/>
      <c r="J450" s="5"/>
      <c r="K450" s="5">
        <v>207</v>
      </c>
      <c r="L450" s="5">
        <v>21</v>
      </c>
      <c r="M450" s="5">
        <v>3</v>
      </c>
      <c r="N450" s="5" t="s">
        <v>6</v>
      </c>
      <c r="O450" s="5">
        <v>-1</v>
      </c>
      <c r="P450" s="5">
        <f>Source!DM428</f>
        <v>19.3338</v>
      </c>
      <c r="Q450" s="5"/>
      <c r="R450" s="5"/>
      <c r="S450" s="5"/>
      <c r="T450" s="5"/>
      <c r="U450" s="5"/>
      <c r="V450" s="5"/>
      <c r="W450" s="5"/>
    </row>
    <row r="451" spans="1:206" x14ac:dyDescent="0.2">
      <c r="A451" s="5">
        <v>50</v>
      </c>
      <c r="B451" s="5">
        <v>0</v>
      </c>
      <c r="C451" s="5">
        <v>0</v>
      </c>
      <c r="D451" s="5">
        <v>1</v>
      </c>
      <c r="E451" s="5">
        <v>208</v>
      </c>
      <c r="F451" s="5">
        <f>Source!V428</f>
        <v>9.1999999999999998E-3</v>
      </c>
      <c r="G451" s="5" t="s">
        <v>328</v>
      </c>
      <c r="H451" s="5" t="s">
        <v>329</v>
      </c>
      <c r="I451" s="5"/>
      <c r="J451" s="5"/>
      <c r="K451" s="5">
        <v>208</v>
      </c>
      <c r="L451" s="5">
        <v>22</v>
      </c>
      <c r="M451" s="5">
        <v>3</v>
      </c>
      <c r="N451" s="5" t="s">
        <v>6</v>
      </c>
      <c r="O451" s="5">
        <v>-1</v>
      </c>
      <c r="P451" s="5">
        <f>Source!DN428</f>
        <v>9.1999999999999998E-3</v>
      </c>
      <c r="Q451" s="5"/>
      <c r="R451" s="5"/>
      <c r="S451" s="5"/>
      <c r="T451" s="5"/>
      <c r="U451" s="5"/>
      <c r="V451" s="5"/>
      <c r="W451" s="5"/>
    </row>
    <row r="452" spans="1:206" x14ac:dyDescent="0.2">
      <c r="A452" s="5">
        <v>50</v>
      </c>
      <c r="B452" s="5">
        <v>0</v>
      </c>
      <c r="C452" s="5">
        <v>0</v>
      </c>
      <c r="D452" s="5">
        <v>1</v>
      </c>
      <c r="E452" s="5">
        <v>209</v>
      </c>
      <c r="F452" s="5">
        <f>ROUND(Source!W428,O452)</f>
        <v>0</v>
      </c>
      <c r="G452" s="5" t="s">
        <v>330</v>
      </c>
      <c r="H452" s="5" t="s">
        <v>331</v>
      </c>
      <c r="I452" s="5"/>
      <c r="J452" s="5"/>
      <c r="K452" s="5">
        <v>209</v>
      </c>
      <c r="L452" s="5">
        <v>23</v>
      </c>
      <c r="M452" s="5">
        <v>3</v>
      </c>
      <c r="N452" s="5" t="s">
        <v>6</v>
      </c>
      <c r="O452" s="5">
        <v>2</v>
      </c>
      <c r="P452" s="5">
        <f>ROUND(Source!DO428,O452)</f>
        <v>0</v>
      </c>
      <c r="Q452" s="5"/>
      <c r="R452" s="5"/>
      <c r="S452" s="5"/>
      <c r="T452" s="5"/>
      <c r="U452" s="5"/>
      <c r="V452" s="5"/>
      <c r="W452" s="5"/>
    </row>
    <row r="453" spans="1:206" x14ac:dyDescent="0.2">
      <c r="A453" s="5">
        <v>50</v>
      </c>
      <c r="B453" s="5">
        <v>0</v>
      </c>
      <c r="C453" s="5">
        <v>0</v>
      </c>
      <c r="D453" s="5">
        <v>1</v>
      </c>
      <c r="E453" s="5">
        <v>210</v>
      </c>
      <c r="F453" s="5">
        <f>ROUND(Source!X428,O453)</f>
        <v>157.94</v>
      </c>
      <c r="G453" s="5" t="s">
        <v>332</v>
      </c>
      <c r="H453" s="5" t="s">
        <v>333</v>
      </c>
      <c r="I453" s="5"/>
      <c r="J453" s="5"/>
      <c r="K453" s="5">
        <v>210</v>
      </c>
      <c r="L453" s="5">
        <v>24</v>
      </c>
      <c r="M453" s="5">
        <v>3</v>
      </c>
      <c r="N453" s="5" t="s">
        <v>6</v>
      </c>
      <c r="O453" s="5">
        <v>2</v>
      </c>
      <c r="P453" s="5">
        <f>ROUND(Source!DP428,O453)</f>
        <v>157.94</v>
      </c>
      <c r="Q453" s="5"/>
      <c r="R453" s="5"/>
      <c r="S453" s="5"/>
      <c r="T453" s="5"/>
      <c r="U453" s="5"/>
      <c r="V453" s="5"/>
      <c r="W453" s="5"/>
    </row>
    <row r="454" spans="1:206" x14ac:dyDescent="0.2">
      <c r="A454" s="5">
        <v>50</v>
      </c>
      <c r="B454" s="5">
        <v>0</v>
      </c>
      <c r="C454" s="5">
        <v>0</v>
      </c>
      <c r="D454" s="5">
        <v>1</v>
      </c>
      <c r="E454" s="5">
        <v>211</v>
      </c>
      <c r="F454" s="5">
        <f>ROUND(Source!Y428,O454)</f>
        <v>120.78</v>
      </c>
      <c r="G454" s="5" t="s">
        <v>334</v>
      </c>
      <c r="H454" s="5" t="s">
        <v>335</v>
      </c>
      <c r="I454" s="5"/>
      <c r="J454" s="5"/>
      <c r="K454" s="5">
        <v>211</v>
      </c>
      <c r="L454" s="5">
        <v>25</v>
      </c>
      <c r="M454" s="5">
        <v>3</v>
      </c>
      <c r="N454" s="5" t="s">
        <v>6</v>
      </c>
      <c r="O454" s="5">
        <v>2</v>
      </c>
      <c r="P454" s="5">
        <f>ROUND(Source!DQ428,O454)</f>
        <v>120.78</v>
      </c>
      <c r="Q454" s="5"/>
      <c r="R454" s="5"/>
      <c r="S454" s="5"/>
      <c r="T454" s="5"/>
      <c r="U454" s="5"/>
      <c r="V454" s="5"/>
      <c r="W454" s="5"/>
    </row>
    <row r="455" spans="1:206" x14ac:dyDescent="0.2">
      <c r="A455" s="5">
        <v>50</v>
      </c>
      <c r="B455" s="5">
        <v>0</v>
      </c>
      <c r="C455" s="5">
        <v>0</v>
      </c>
      <c r="D455" s="5">
        <v>1</v>
      </c>
      <c r="E455" s="5">
        <v>224</v>
      </c>
      <c r="F455" s="5">
        <f>ROUND(Source!AR428,O455)</f>
        <v>464.7</v>
      </c>
      <c r="G455" s="5" t="s">
        <v>336</v>
      </c>
      <c r="H455" s="5" t="s">
        <v>337</v>
      </c>
      <c r="I455" s="5"/>
      <c r="J455" s="5"/>
      <c r="K455" s="5">
        <v>224</v>
      </c>
      <c r="L455" s="5">
        <v>26</v>
      </c>
      <c r="M455" s="5">
        <v>3</v>
      </c>
      <c r="N455" s="5" t="s">
        <v>6</v>
      </c>
      <c r="O455" s="5">
        <v>2</v>
      </c>
      <c r="P455" s="5">
        <f>ROUND(Source!EJ428,O455)</f>
        <v>464.7</v>
      </c>
      <c r="Q455" s="5"/>
      <c r="R455" s="5"/>
      <c r="S455" s="5"/>
      <c r="T455" s="5"/>
      <c r="U455" s="5"/>
      <c r="V455" s="5"/>
      <c r="W455" s="5"/>
    </row>
    <row r="457" spans="1:206" x14ac:dyDescent="0.2">
      <c r="A457" s="3">
        <v>51</v>
      </c>
      <c r="B457" s="3">
        <f>B257</f>
        <v>1</v>
      </c>
      <c r="C457" s="3">
        <f>A257</f>
        <v>4</v>
      </c>
      <c r="D457" s="3">
        <f>ROW(A257)</f>
        <v>257</v>
      </c>
      <c r="E457" s="3"/>
      <c r="F457" s="3" t="str">
        <f>IF(F257&lt;&gt;"",F257,"")</f>
        <v>Новый раздел</v>
      </c>
      <c r="G457" s="3" t="str">
        <f>IF(G257&lt;&gt;"",G257,"")</f>
        <v>Лестница "Б"</v>
      </c>
      <c r="H457" s="3">
        <v>0</v>
      </c>
      <c r="I457" s="3"/>
      <c r="J457" s="3"/>
      <c r="K457" s="3"/>
      <c r="L457" s="3"/>
      <c r="M457" s="3"/>
      <c r="N457" s="3"/>
      <c r="O457" s="3">
        <f t="shared" ref="O457:T457" si="404">ROUND(O390+O428+AB457,2)</f>
        <v>79620.39</v>
      </c>
      <c r="P457" s="3">
        <f t="shared" si="404"/>
        <v>65241.06</v>
      </c>
      <c r="Q457" s="3">
        <f t="shared" si="404"/>
        <v>1144.23</v>
      </c>
      <c r="R457" s="3">
        <f t="shared" si="404"/>
        <v>203.92</v>
      </c>
      <c r="S457" s="3">
        <f t="shared" si="404"/>
        <v>13235.1</v>
      </c>
      <c r="T457" s="3">
        <f t="shared" si="404"/>
        <v>0</v>
      </c>
      <c r="U457" s="3">
        <f>U390+U428+AH457</f>
        <v>1514.1487014600002</v>
      </c>
      <c r="V457" s="3">
        <f>V390+V428+AI457</f>
        <v>17.637669912500002</v>
      </c>
      <c r="W457" s="3">
        <f>ROUND(W390+W428+AJ457,2)</f>
        <v>0</v>
      </c>
      <c r="X457" s="3">
        <f>ROUND(X390+X428+AK457,2)</f>
        <v>11912.31</v>
      </c>
      <c r="Y457" s="3">
        <f>ROUND(Y390+Y428+AL457,2)</f>
        <v>7881.47</v>
      </c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>
        <f t="shared" ref="AO457:BC457" si="405">ROUND(AO390+AO428+BX457,2)</f>
        <v>0</v>
      </c>
      <c r="AP457" s="3">
        <f t="shared" si="405"/>
        <v>0</v>
      </c>
      <c r="AQ457" s="3">
        <f t="shared" si="405"/>
        <v>0</v>
      </c>
      <c r="AR457" s="3">
        <f t="shared" si="405"/>
        <v>99815.17</v>
      </c>
      <c r="AS457" s="3">
        <f t="shared" si="405"/>
        <v>99815.17</v>
      </c>
      <c r="AT457" s="3">
        <f t="shared" si="405"/>
        <v>0</v>
      </c>
      <c r="AU457" s="3">
        <f t="shared" si="405"/>
        <v>0</v>
      </c>
      <c r="AV457" s="3">
        <f t="shared" si="405"/>
        <v>65241.06</v>
      </c>
      <c r="AW457" s="3">
        <f t="shared" si="405"/>
        <v>65241.06</v>
      </c>
      <c r="AX457" s="3">
        <f t="shared" si="405"/>
        <v>0</v>
      </c>
      <c r="AY457" s="3">
        <f t="shared" si="405"/>
        <v>65241.06</v>
      </c>
      <c r="AZ457" s="3">
        <f t="shared" si="405"/>
        <v>0</v>
      </c>
      <c r="BA457" s="3">
        <f t="shared" si="405"/>
        <v>0</v>
      </c>
      <c r="BB457" s="3">
        <f t="shared" si="405"/>
        <v>0</v>
      </c>
      <c r="BC457" s="3">
        <f t="shared" si="405"/>
        <v>0</v>
      </c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  <c r="CC457" s="3"/>
      <c r="CD457" s="3"/>
      <c r="CE457" s="3"/>
      <c r="CF457" s="3"/>
      <c r="CG457" s="3"/>
      <c r="CH457" s="3"/>
      <c r="CI457" s="3"/>
      <c r="CJ457" s="3"/>
      <c r="CK457" s="3"/>
      <c r="CL457" s="3"/>
      <c r="CM457" s="3"/>
      <c r="CN457" s="3"/>
      <c r="CO457" s="3"/>
      <c r="CP457" s="3"/>
      <c r="CQ457" s="3"/>
      <c r="CR457" s="3"/>
      <c r="CS457" s="3"/>
      <c r="CT457" s="3"/>
      <c r="CU457" s="3"/>
      <c r="CV457" s="3"/>
      <c r="CW457" s="3"/>
      <c r="CX457" s="3"/>
      <c r="CY457" s="3"/>
      <c r="CZ457" s="3"/>
      <c r="DA457" s="3"/>
      <c r="DB457" s="3"/>
      <c r="DC457" s="3"/>
      <c r="DD457" s="3"/>
      <c r="DE457" s="3"/>
      <c r="DF457" s="3"/>
      <c r="DG457" s="4">
        <f t="shared" ref="DG457:DL457" si="406">ROUND(DG390+DG428+DT457,2)</f>
        <v>79620.39</v>
      </c>
      <c r="DH457" s="4">
        <f t="shared" si="406"/>
        <v>65241.06</v>
      </c>
      <c r="DI457" s="4">
        <f t="shared" si="406"/>
        <v>1144.23</v>
      </c>
      <c r="DJ457" s="4">
        <f t="shared" si="406"/>
        <v>203.92</v>
      </c>
      <c r="DK457" s="4">
        <f t="shared" si="406"/>
        <v>13235.1</v>
      </c>
      <c r="DL457" s="4">
        <f t="shared" si="406"/>
        <v>0</v>
      </c>
      <c r="DM457" s="4">
        <f>DM390+DM428+DZ457</f>
        <v>1514.1487014600002</v>
      </c>
      <c r="DN457" s="4">
        <f>DN390+DN428+EA457</f>
        <v>17.637669912500002</v>
      </c>
      <c r="DO457" s="4">
        <f>ROUND(DO390+DO428+EB457,2)</f>
        <v>0</v>
      </c>
      <c r="DP457" s="4">
        <f>ROUND(DP390+DP428+EC457,2)</f>
        <v>11912.31</v>
      </c>
      <c r="DQ457" s="4">
        <f>ROUND(DQ390+DQ428+ED457,2)</f>
        <v>7881.47</v>
      </c>
      <c r="DR457" s="4"/>
      <c r="DS457" s="4"/>
      <c r="DT457" s="4"/>
      <c r="DU457" s="4"/>
      <c r="DV457" s="4"/>
      <c r="DW457" s="4"/>
      <c r="DX457" s="4"/>
      <c r="DY457" s="4"/>
      <c r="DZ457" s="4"/>
      <c r="EA457" s="4"/>
      <c r="EB457" s="4"/>
      <c r="EC457" s="4"/>
      <c r="ED457" s="4"/>
      <c r="EE457" s="4"/>
      <c r="EF457" s="4"/>
      <c r="EG457" s="4">
        <f t="shared" ref="EG457:EU457" si="407">ROUND(EG390+EG428+FP457,2)</f>
        <v>0</v>
      </c>
      <c r="EH457" s="4">
        <f t="shared" si="407"/>
        <v>0</v>
      </c>
      <c r="EI457" s="4">
        <f t="shared" si="407"/>
        <v>0</v>
      </c>
      <c r="EJ457" s="4">
        <f t="shared" si="407"/>
        <v>99815.17</v>
      </c>
      <c r="EK457" s="4">
        <f t="shared" si="407"/>
        <v>99815.17</v>
      </c>
      <c r="EL457" s="4">
        <f t="shared" si="407"/>
        <v>0</v>
      </c>
      <c r="EM457" s="4">
        <f t="shared" si="407"/>
        <v>0</v>
      </c>
      <c r="EN457" s="4">
        <f t="shared" si="407"/>
        <v>65241.06</v>
      </c>
      <c r="EO457" s="4">
        <f t="shared" si="407"/>
        <v>65241.06</v>
      </c>
      <c r="EP457" s="4">
        <f t="shared" si="407"/>
        <v>0</v>
      </c>
      <c r="EQ457" s="4">
        <f t="shared" si="407"/>
        <v>65241.06</v>
      </c>
      <c r="ER457" s="4">
        <f t="shared" si="407"/>
        <v>0</v>
      </c>
      <c r="ES457" s="4">
        <f t="shared" si="407"/>
        <v>0</v>
      </c>
      <c r="ET457" s="4">
        <f t="shared" si="407"/>
        <v>0</v>
      </c>
      <c r="EU457" s="4">
        <f t="shared" si="407"/>
        <v>0</v>
      </c>
      <c r="EV457" s="4"/>
      <c r="EW457" s="4"/>
      <c r="EX457" s="4"/>
      <c r="EY457" s="4"/>
      <c r="EZ457" s="4"/>
      <c r="FA457" s="4"/>
      <c r="FB457" s="4"/>
      <c r="FC457" s="4"/>
      <c r="FD457" s="4"/>
      <c r="FE457" s="4"/>
      <c r="FF457" s="4"/>
      <c r="FG457" s="4"/>
      <c r="FH457" s="4"/>
      <c r="FI457" s="4"/>
      <c r="FJ457" s="4"/>
      <c r="FK457" s="4"/>
      <c r="FL457" s="4"/>
      <c r="FM457" s="4"/>
      <c r="FN457" s="4"/>
      <c r="FO457" s="4"/>
      <c r="FP457" s="4"/>
      <c r="FQ457" s="4"/>
      <c r="FR457" s="4"/>
      <c r="FS457" s="4"/>
      <c r="FT457" s="4"/>
      <c r="FU457" s="4"/>
      <c r="FV457" s="4"/>
      <c r="FW457" s="4"/>
      <c r="FX457" s="4"/>
      <c r="FY457" s="4"/>
      <c r="FZ457" s="4"/>
      <c r="GA457" s="4"/>
      <c r="GB457" s="4"/>
      <c r="GC457" s="4"/>
      <c r="GD457" s="4"/>
      <c r="GE457" s="4"/>
      <c r="GF457" s="4"/>
      <c r="GG457" s="4"/>
      <c r="GH457" s="4"/>
      <c r="GI457" s="4"/>
      <c r="GJ457" s="4"/>
      <c r="GK457" s="4"/>
      <c r="GL457" s="4"/>
      <c r="GM457" s="4"/>
      <c r="GN457" s="4"/>
      <c r="GO457" s="4"/>
      <c r="GP457" s="4"/>
      <c r="GQ457" s="4"/>
      <c r="GR457" s="4"/>
      <c r="GS457" s="4"/>
      <c r="GT457" s="4"/>
      <c r="GU457" s="4"/>
      <c r="GV457" s="4"/>
      <c r="GW457" s="4"/>
      <c r="GX457" s="4">
        <v>0</v>
      </c>
    </row>
    <row r="459" spans="1:206" x14ac:dyDescent="0.2">
      <c r="A459" s="5">
        <v>50</v>
      </c>
      <c r="B459" s="5">
        <v>0</v>
      </c>
      <c r="C459" s="5">
        <v>0</v>
      </c>
      <c r="D459" s="5">
        <v>1</v>
      </c>
      <c r="E459" s="5">
        <v>201</v>
      </c>
      <c r="F459" s="5">
        <f>ROUND(Source!O457,O459)</f>
        <v>79620.39</v>
      </c>
      <c r="G459" s="5" t="s">
        <v>286</v>
      </c>
      <c r="H459" s="5" t="s">
        <v>287</v>
      </c>
      <c r="I459" s="5"/>
      <c r="J459" s="5"/>
      <c r="K459" s="5">
        <v>201</v>
      </c>
      <c r="L459" s="5">
        <v>1</v>
      </c>
      <c r="M459" s="5">
        <v>3</v>
      </c>
      <c r="N459" s="5" t="s">
        <v>6</v>
      </c>
      <c r="O459" s="5">
        <v>2</v>
      </c>
      <c r="P459" s="5">
        <f>ROUND(Source!DG457,O459)</f>
        <v>79620.39</v>
      </c>
      <c r="Q459" s="5"/>
      <c r="R459" s="5"/>
      <c r="S459" s="5"/>
      <c r="T459" s="5"/>
      <c r="U459" s="5"/>
      <c r="V459" s="5"/>
      <c r="W459" s="5"/>
    </row>
    <row r="460" spans="1:206" x14ac:dyDescent="0.2">
      <c r="A460" s="5">
        <v>50</v>
      </c>
      <c r="B460" s="5">
        <v>0</v>
      </c>
      <c r="C460" s="5">
        <v>0</v>
      </c>
      <c r="D460" s="5">
        <v>1</v>
      </c>
      <c r="E460" s="5">
        <v>202</v>
      </c>
      <c r="F460" s="5">
        <f>ROUND(Source!P457,O460)</f>
        <v>65241.06</v>
      </c>
      <c r="G460" s="5" t="s">
        <v>288</v>
      </c>
      <c r="H460" s="5" t="s">
        <v>289</v>
      </c>
      <c r="I460" s="5"/>
      <c r="J460" s="5"/>
      <c r="K460" s="5">
        <v>202</v>
      </c>
      <c r="L460" s="5">
        <v>2</v>
      </c>
      <c r="M460" s="5">
        <v>3</v>
      </c>
      <c r="N460" s="5" t="s">
        <v>6</v>
      </c>
      <c r="O460" s="5">
        <v>2</v>
      </c>
      <c r="P460" s="5">
        <f>ROUND(Source!DH457,O460)</f>
        <v>65241.06</v>
      </c>
      <c r="Q460" s="5"/>
      <c r="R460" s="5"/>
      <c r="S460" s="5"/>
      <c r="T460" s="5"/>
      <c r="U460" s="5"/>
      <c r="V460" s="5"/>
      <c r="W460" s="5"/>
    </row>
    <row r="461" spans="1:206" x14ac:dyDescent="0.2">
      <c r="A461" s="5">
        <v>50</v>
      </c>
      <c r="B461" s="5">
        <v>0</v>
      </c>
      <c r="C461" s="5">
        <v>0</v>
      </c>
      <c r="D461" s="5">
        <v>1</v>
      </c>
      <c r="E461" s="5">
        <v>222</v>
      </c>
      <c r="F461" s="5">
        <f>ROUND(Source!AO457,O461)</f>
        <v>0</v>
      </c>
      <c r="G461" s="5" t="s">
        <v>290</v>
      </c>
      <c r="H461" s="5" t="s">
        <v>291</v>
      </c>
      <c r="I461" s="5"/>
      <c r="J461" s="5"/>
      <c r="K461" s="5">
        <v>222</v>
      </c>
      <c r="L461" s="5">
        <v>3</v>
      </c>
      <c r="M461" s="5">
        <v>3</v>
      </c>
      <c r="N461" s="5" t="s">
        <v>6</v>
      </c>
      <c r="O461" s="5">
        <v>2</v>
      </c>
      <c r="P461" s="5">
        <f>ROUND(Source!EG457,O461)</f>
        <v>0</v>
      </c>
      <c r="Q461" s="5"/>
      <c r="R461" s="5"/>
      <c r="S461" s="5"/>
      <c r="T461" s="5"/>
      <c r="U461" s="5"/>
      <c r="V461" s="5"/>
      <c r="W461" s="5"/>
    </row>
    <row r="462" spans="1:206" x14ac:dyDescent="0.2">
      <c r="A462" s="5">
        <v>50</v>
      </c>
      <c r="B462" s="5">
        <v>0</v>
      </c>
      <c r="C462" s="5">
        <v>0</v>
      </c>
      <c r="D462" s="5">
        <v>1</v>
      </c>
      <c r="E462" s="5">
        <v>225</v>
      </c>
      <c r="F462" s="5">
        <f>ROUND(Source!AV457,O462)</f>
        <v>65241.06</v>
      </c>
      <c r="G462" s="5" t="s">
        <v>292</v>
      </c>
      <c r="H462" s="5" t="s">
        <v>293</v>
      </c>
      <c r="I462" s="5"/>
      <c r="J462" s="5"/>
      <c r="K462" s="5">
        <v>225</v>
      </c>
      <c r="L462" s="5">
        <v>4</v>
      </c>
      <c r="M462" s="5">
        <v>3</v>
      </c>
      <c r="N462" s="5" t="s">
        <v>6</v>
      </c>
      <c r="O462" s="5">
        <v>2</v>
      </c>
      <c r="P462" s="5">
        <f>ROUND(Source!EN457,O462)</f>
        <v>65241.06</v>
      </c>
      <c r="Q462" s="5"/>
      <c r="R462" s="5"/>
      <c r="S462" s="5"/>
      <c r="T462" s="5"/>
      <c r="U462" s="5"/>
      <c r="V462" s="5"/>
      <c r="W462" s="5"/>
    </row>
    <row r="463" spans="1:206" x14ac:dyDescent="0.2">
      <c r="A463" s="5">
        <v>50</v>
      </c>
      <c r="B463" s="5">
        <v>0</v>
      </c>
      <c r="C463" s="5">
        <v>0</v>
      </c>
      <c r="D463" s="5">
        <v>1</v>
      </c>
      <c r="E463" s="5">
        <v>226</v>
      </c>
      <c r="F463" s="5">
        <f>ROUND(Source!AW457,O463)</f>
        <v>65241.06</v>
      </c>
      <c r="G463" s="5" t="s">
        <v>294</v>
      </c>
      <c r="H463" s="5" t="s">
        <v>295</v>
      </c>
      <c r="I463" s="5"/>
      <c r="J463" s="5"/>
      <c r="K463" s="5">
        <v>226</v>
      </c>
      <c r="L463" s="5">
        <v>5</v>
      </c>
      <c r="M463" s="5">
        <v>3</v>
      </c>
      <c r="N463" s="5" t="s">
        <v>6</v>
      </c>
      <c r="O463" s="5">
        <v>2</v>
      </c>
      <c r="P463" s="5">
        <f>ROUND(Source!EO457,O463)</f>
        <v>65241.06</v>
      </c>
      <c r="Q463" s="5"/>
      <c r="R463" s="5"/>
      <c r="S463" s="5"/>
      <c r="T463" s="5"/>
      <c r="U463" s="5"/>
      <c r="V463" s="5"/>
      <c r="W463" s="5"/>
    </row>
    <row r="464" spans="1:206" x14ac:dyDescent="0.2">
      <c r="A464" s="5">
        <v>50</v>
      </c>
      <c r="B464" s="5">
        <v>0</v>
      </c>
      <c r="C464" s="5">
        <v>0</v>
      </c>
      <c r="D464" s="5">
        <v>1</v>
      </c>
      <c r="E464" s="5">
        <v>227</v>
      </c>
      <c r="F464" s="5">
        <f>ROUND(Source!AX457,O464)</f>
        <v>0</v>
      </c>
      <c r="G464" s="5" t="s">
        <v>296</v>
      </c>
      <c r="H464" s="5" t="s">
        <v>297</v>
      </c>
      <c r="I464" s="5"/>
      <c r="J464" s="5"/>
      <c r="K464" s="5">
        <v>227</v>
      </c>
      <c r="L464" s="5">
        <v>6</v>
      </c>
      <c r="M464" s="5">
        <v>3</v>
      </c>
      <c r="N464" s="5" t="s">
        <v>6</v>
      </c>
      <c r="O464" s="5">
        <v>2</v>
      </c>
      <c r="P464" s="5">
        <f>ROUND(Source!EP457,O464)</f>
        <v>0</v>
      </c>
      <c r="Q464" s="5"/>
      <c r="R464" s="5"/>
      <c r="S464" s="5"/>
      <c r="T464" s="5"/>
      <c r="U464" s="5"/>
      <c r="V464" s="5"/>
      <c r="W464" s="5"/>
    </row>
    <row r="465" spans="1:23" x14ac:dyDescent="0.2">
      <c r="A465" s="5">
        <v>50</v>
      </c>
      <c r="B465" s="5">
        <v>0</v>
      </c>
      <c r="C465" s="5">
        <v>0</v>
      </c>
      <c r="D465" s="5">
        <v>1</v>
      </c>
      <c r="E465" s="5">
        <v>228</v>
      </c>
      <c r="F465" s="5">
        <f>ROUND(Source!AY457,O465)</f>
        <v>65241.06</v>
      </c>
      <c r="G465" s="5" t="s">
        <v>298</v>
      </c>
      <c r="H465" s="5" t="s">
        <v>299</v>
      </c>
      <c r="I465" s="5"/>
      <c r="J465" s="5"/>
      <c r="K465" s="5">
        <v>228</v>
      </c>
      <c r="L465" s="5">
        <v>7</v>
      </c>
      <c r="M465" s="5">
        <v>3</v>
      </c>
      <c r="N465" s="5" t="s">
        <v>6</v>
      </c>
      <c r="O465" s="5">
        <v>2</v>
      </c>
      <c r="P465" s="5">
        <f>ROUND(Source!EQ457,O465)</f>
        <v>65241.06</v>
      </c>
      <c r="Q465" s="5"/>
      <c r="R465" s="5"/>
      <c r="S465" s="5"/>
      <c r="T465" s="5"/>
      <c r="U465" s="5"/>
      <c r="V465" s="5"/>
      <c r="W465" s="5"/>
    </row>
    <row r="466" spans="1:23" x14ac:dyDescent="0.2">
      <c r="A466" s="5">
        <v>50</v>
      </c>
      <c r="B466" s="5">
        <v>0</v>
      </c>
      <c r="C466" s="5">
        <v>0</v>
      </c>
      <c r="D466" s="5">
        <v>1</v>
      </c>
      <c r="E466" s="5">
        <v>216</v>
      </c>
      <c r="F466" s="5">
        <f>ROUND(Source!AP457,O466)</f>
        <v>0</v>
      </c>
      <c r="G466" s="5" t="s">
        <v>300</v>
      </c>
      <c r="H466" s="5" t="s">
        <v>301</v>
      </c>
      <c r="I466" s="5"/>
      <c r="J466" s="5"/>
      <c r="K466" s="5">
        <v>216</v>
      </c>
      <c r="L466" s="5">
        <v>8</v>
      </c>
      <c r="M466" s="5">
        <v>3</v>
      </c>
      <c r="N466" s="5" t="s">
        <v>6</v>
      </c>
      <c r="O466" s="5">
        <v>2</v>
      </c>
      <c r="P466" s="5">
        <f>ROUND(Source!EH457,O466)</f>
        <v>0</v>
      </c>
      <c r="Q466" s="5"/>
      <c r="R466" s="5"/>
      <c r="S466" s="5"/>
      <c r="T466" s="5"/>
      <c r="U466" s="5"/>
      <c r="V466" s="5"/>
      <c r="W466" s="5"/>
    </row>
    <row r="467" spans="1:23" x14ac:dyDescent="0.2">
      <c r="A467" s="5">
        <v>50</v>
      </c>
      <c r="B467" s="5">
        <v>0</v>
      </c>
      <c r="C467" s="5">
        <v>0</v>
      </c>
      <c r="D467" s="5">
        <v>1</v>
      </c>
      <c r="E467" s="5">
        <v>223</v>
      </c>
      <c r="F467" s="5">
        <f>ROUND(Source!AQ457,O467)</f>
        <v>0</v>
      </c>
      <c r="G467" s="5" t="s">
        <v>302</v>
      </c>
      <c r="H467" s="5" t="s">
        <v>303</v>
      </c>
      <c r="I467" s="5"/>
      <c r="J467" s="5"/>
      <c r="K467" s="5">
        <v>223</v>
      </c>
      <c r="L467" s="5">
        <v>9</v>
      </c>
      <c r="M467" s="5">
        <v>3</v>
      </c>
      <c r="N467" s="5" t="s">
        <v>6</v>
      </c>
      <c r="O467" s="5">
        <v>2</v>
      </c>
      <c r="P467" s="5">
        <f>ROUND(Source!EI457,O467)</f>
        <v>0</v>
      </c>
      <c r="Q467" s="5"/>
      <c r="R467" s="5"/>
      <c r="S467" s="5"/>
      <c r="T467" s="5"/>
      <c r="U467" s="5"/>
      <c r="V467" s="5"/>
      <c r="W467" s="5"/>
    </row>
    <row r="468" spans="1:23" x14ac:dyDescent="0.2">
      <c r="A468" s="5">
        <v>50</v>
      </c>
      <c r="B468" s="5">
        <v>0</v>
      </c>
      <c r="C468" s="5">
        <v>0</v>
      </c>
      <c r="D468" s="5">
        <v>1</v>
      </c>
      <c r="E468" s="5">
        <v>229</v>
      </c>
      <c r="F468" s="5">
        <f>ROUND(Source!AZ457,O468)</f>
        <v>0</v>
      </c>
      <c r="G468" s="5" t="s">
        <v>304</v>
      </c>
      <c r="H468" s="5" t="s">
        <v>305</v>
      </c>
      <c r="I468" s="5"/>
      <c r="J468" s="5"/>
      <c r="K468" s="5">
        <v>229</v>
      </c>
      <c r="L468" s="5">
        <v>10</v>
      </c>
      <c r="M468" s="5">
        <v>3</v>
      </c>
      <c r="N468" s="5" t="s">
        <v>6</v>
      </c>
      <c r="O468" s="5">
        <v>2</v>
      </c>
      <c r="P468" s="5">
        <f>ROUND(Source!ER457,O468)</f>
        <v>0</v>
      </c>
      <c r="Q468" s="5"/>
      <c r="R468" s="5"/>
      <c r="S468" s="5"/>
      <c r="T468" s="5"/>
      <c r="U468" s="5"/>
      <c r="V468" s="5"/>
      <c r="W468" s="5"/>
    </row>
    <row r="469" spans="1:23" x14ac:dyDescent="0.2">
      <c r="A469" s="5">
        <v>50</v>
      </c>
      <c r="B469" s="5">
        <v>0</v>
      </c>
      <c r="C469" s="5">
        <v>0</v>
      </c>
      <c r="D469" s="5">
        <v>1</v>
      </c>
      <c r="E469" s="5">
        <v>203</v>
      </c>
      <c r="F469" s="5">
        <f>ROUND(Source!Q457,O469)</f>
        <v>1144.23</v>
      </c>
      <c r="G469" s="5" t="s">
        <v>306</v>
      </c>
      <c r="H469" s="5" t="s">
        <v>307</v>
      </c>
      <c r="I469" s="5"/>
      <c r="J469" s="5"/>
      <c r="K469" s="5">
        <v>203</v>
      </c>
      <c r="L469" s="5">
        <v>11</v>
      </c>
      <c r="M469" s="5">
        <v>3</v>
      </c>
      <c r="N469" s="5" t="s">
        <v>6</v>
      </c>
      <c r="O469" s="5">
        <v>2</v>
      </c>
      <c r="P469" s="5">
        <f>ROUND(Source!DI457,O469)</f>
        <v>1144.23</v>
      </c>
      <c r="Q469" s="5"/>
      <c r="R469" s="5"/>
      <c r="S469" s="5"/>
      <c r="T469" s="5"/>
      <c r="U469" s="5"/>
      <c r="V469" s="5"/>
      <c r="W469" s="5"/>
    </row>
    <row r="470" spans="1:23" x14ac:dyDescent="0.2">
      <c r="A470" s="5">
        <v>50</v>
      </c>
      <c r="B470" s="5">
        <v>0</v>
      </c>
      <c r="C470" s="5">
        <v>0</v>
      </c>
      <c r="D470" s="5">
        <v>1</v>
      </c>
      <c r="E470" s="5">
        <v>231</v>
      </c>
      <c r="F470" s="5">
        <f>ROUND(Source!BB457,O470)</f>
        <v>0</v>
      </c>
      <c r="G470" s="5" t="s">
        <v>308</v>
      </c>
      <c r="H470" s="5" t="s">
        <v>309</v>
      </c>
      <c r="I470" s="5"/>
      <c r="J470" s="5"/>
      <c r="K470" s="5">
        <v>231</v>
      </c>
      <c r="L470" s="5">
        <v>12</v>
      </c>
      <c r="M470" s="5">
        <v>3</v>
      </c>
      <c r="N470" s="5" t="s">
        <v>6</v>
      </c>
      <c r="O470" s="5">
        <v>2</v>
      </c>
      <c r="P470" s="5">
        <f>ROUND(Source!ET457,O470)</f>
        <v>0</v>
      </c>
      <c r="Q470" s="5"/>
      <c r="R470" s="5"/>
      <c r="S470" s="5"/>
      <c r="T470" s="5"/>
      <c r="U470" s="5"/>
      <c r="V470" s="5"/>
      <c r="W470" s="5"/>
    </row>
    <row r="471" spans="1:23" x14ac:dyDescent="0.2">
      <c r="A471" s="5">
        <v>50</v>
      </c>
      <c r="B471" s="5">
        <v>0</v>
      </c>
      <c r="C471" s="5">
        <v>0</v>
      </c>
      <c r="D471" s="5">
        <v>1</v>
      </c>
      <c r="E471" s="5">
        <v>204</v>
      </c>
      <c r="F471" s="5">
        <f>ROUND(Source!R457,O471)</f>
        <v>203.92</v>
      </c>
      <c r="G471" s="5" t="s">
        <v>310</v>
      </c>
      <c r="H471" s="5" t="s">
        <v>311</v>
      </c>
      <c r="I471" s="5"/>
      <c r="J471" s="5"/>
      <c r="K471" s="5">
        <v>204</v>
      </c>
      <c r="L471" s="5">
        <v>13</v>
      </c>
      <c r="M471" s="5">
        <v>3</v>
      </c>
      <c r="N471" s="5" t="s">
        <v>6</v>
      </c>
      <c r="O471" s="5">
        <v>2</v>
      </c>
      <c r="P471" s="5">
        <f>ROUND(Source!DJ457,O471)</f>
        <v>203.92</v>
      </c>
      <c r="Q471" s="5"/>
      <c r="R471" s="5"/>
      <c r="S471" s="5"/>
      <c r="T471" s="5"/>
      <c r="U471" s="5"/>
      <c r="V471" s="5"/>
      <c r="W471" s="5"/>
    </row>
    <row r="472" spans="1:23" x14ac:dyDescent="0.2">
      <c r="A472" s="5">
        <v>50</v>
      </c>
      <c r="B472" s="5">
        <v>0</v>
      </c>
      <c r="C472" s="5">
        <v>0</v>
      </c>
      <c r="D472" s="5">
        <v>1</v>
      </c>
      <c r="E472" s="5">
        <v>205</v>
      </c>
      <c r="F472" s="5">
        <f>ROUND(Source!S457,O472)</f>
        <v>13235.1</v>
      </c>
      <c r="G472" s="5" t="s">
        <v>312</v>
      </c>
      <c r="H472" s="5" t="s">
        <v>313</v>
      </c>
      <c r="I472" s="5"/>
      <c r="J472" s="5"/>
      <c r="K472" s="5">
        <v>205</v>
      </c>
      <c r="L472" s="5">
        <v>14</v>
      </c>
      <c r="M472" s="5">
        <v>3</v>
      </c>
      <c r="N472" s="5" t="s">
        <v>6</v>
      </c>
      <c r="O472" s="5">
        <v>2</v>
      </c>
      <c r="P472" s="5">
        <f>ROUND(Source!DK457,O472)</f>
        <v>13235.1</v>
      </c>
      <c r="Q472" s="5"/>
      <c r="R472" s="5"/>
      <c r="S472" s="5"/>
      <c r="T472" s="5"/>
      <c r="U472" s="5"/>
      <c r="V472" s="5"/>
      <c r="W472" s="5"/>
    </row>
    <row r="473" spans="1:23" x14ac:dyDescent="0.2">
      <c r="A473" s="5">
        <v>50</v>
      </c>
      <c r="B473" s="5">
        <v>0</v>
      </c>
      <c r="C473" s="5">
        <v>0</v>
      </c>
      <c r="D473" s="5">
        <v>1</v>
      </c>
      <c r="E473" s="5">
        <v>232</v>
      </c>
      <c r="F473" s="5">
        <f>ROUND(Source!BC457,O473)</f>
        <v>0</v>
      </c>
      <c r="G473" s="5" t="s">
        <v>314</v>
      </c>
      <c r="H473" s="5" t="s">
        <v>315</v>
      </c>
      <c r="I473" s="5"/>
      <c r="J473" s="5"/>
      <c r="K473" s="5">
        <v>232</v>
      </c>
      <c r="L473" s="5">
        <v>15</v>
      </c>
      <c r="M473" s="5">
        <v>3</v>
      </c>
      <c r="N473" s="5" t="s">
        <v>6</v>
      </c>
      <c r="O473" s="5">
        <v>2</v>
      </c>
      <c r="P473" s="5">
        <f>ROUND(Source!EU457,O473)</f>
        <v>0</v>
      </c>
      <c r="Q473" s="5"/>
      <c r="R473" s="5"/>
      <c r="S473" s="5"/>
      <c r="T473" s="5"/>
      <c r="U473" s="5"/>
      <c r="V473" s="5"/>
      <c r="W473" s="5"/>
    </row>
    <row r="474" spans="1:23" x14ac:dyDescent="0.2">
      <c r="A474" s="5">
        <v>50</v>
      </c>
      <c r="B474" s="5">
        <v>0</v>
      </c>
      <c r="C474" s="5">
        <v>0</v>
      </c>
      <c r="D474" s="5">
        <v>1</v>
      </c>
      <c r="E474" s="5">
        <v>214</v>
      </c>
      <c r="F474" s="5">
        <f>ROUND(Source!AS457,O474)</f>
        <v>99815.17</v>
      </c>
      <c r="G474" s="5" t="s">
        <v>316</v>
      </c>
      <c r="H474" s="5" t="s">
        <v>317</v>
      </c>
      <c r="I474" s="5"/>
      <c r="J474" s="5"/>
      <c r="K474" s="5">
        <v>214</v>
      </c>
      <c r="L474" s="5">
        <v>16</v>
      </c>
      <c r="M474" s="5">
        <v>3</v>
      </c>
      <c r="N474" s="5" t="s">
        <v>6</v>
      </c>
      <c r="O474" s="5">
        <v>2</v>
      </c>
      <c r="P474" s="5">
        <f>ROUND(Source!EK457,O474)</f>
        <v>99815.17</v>
      </c>
      <c r="Q474" s="5"/>
      <c r="R474" s="5"/>
      <c r="S474" s="5"/>
      <c r="T474" s="5"/>
      <c r="U474" s="5"/>
      <c r="V474" s="5"/>
      <c r="W474" s="5"/>
    </row>
    <row r="475" spans="1:23" x14ac:dyDescent="0.2">
      <c r="A475" s="5">
        <v>50</v>
      </c>
      <c r="B475" s="5">
        <v>0</v>
      </c>
      <c r="C475" s="5">
        <v>0</v>
      </c>
      <c r="D475" s="5">
        <v>1</v>
      </c>
      <c r="E475" s="5">
        <v>215</v>
      </c>
      <c r="F475" s="5">
        <f>ROUND(Source!AT457,O475)</f>
        <v>0</v>
      </c>
      <c r="G475" s="5" t="s">
        <v>318</v>
      </c>
      <c r="H475" s="5" t="s">
        <v>319</v>
      </c>
      <c r="I475" s="5"/>
      <c r="J475" s="5"/>
      <c r="K475" s="5">
        <v>215</v>
      </c>
      <c r="L475" s="5">
        <v>17</v>
      </c>
      <c r="M475" s="5">
        <v>3</v>
      </c>
      <c r="N475" s="5" t="s">
        <v>6</v>
      </c>
      <c r="O475" s="5">
        <v>2</v>
      </c>
      <c r="P475" s="5">
        <f>ROUND(Source!EL457,O475)</f>
        <v>0</v>
      </c>
      <c r="Q475" s="5"/>
      <c r="R475" s="5"/>
      <c r="S475" s="5"/>
      <c r="T475" s="5"/>
      <c r="U475" s="5"/>
      <c r="V475" s="5"/>
      <c r="W475" s="5"/>
    </row>
    <row r="476" spans="1:23" x14ac:dyDescent="0.2">
      <c r="A476" s="5">
        <v>50</v>
      </c>
      <c r="B476" s="5">
        <v>0</v>
      </c>
      <c r="C476" s="5">
        <v>0</v>
      </c>
      <c r="D476" s="5">
        <v>1</v>
      </c>
      <c r="E476" s="5">
        <v>217</v>
      </c>
      <c r="F476" s="5">
        <f>ROUND(Source!AU457,O476)</f>
        <v>0</v>
      </c>
      <c r="G476" s="5" t="s">
        <v>320</v>
      </c>
      <c r="H476" s="5" t="s">
        <v>321</v>
      </c>
      <c r="I476" s="5"/>
      <c r="J476" s="5"/>
      <c r="K476" s="5">
        <v>217</v>
      </c>
      <c r="L476" s="5">
        <v>18</v>
      </c>
      <c r="M476" s="5">
        <v>3</v>
      </c>
      <c r="N476" s="5" t="s">
        <v>6</v>
      </c>
      <c r="O476" s="5">
        <v>2</v>
      </c>
      <c r="P476" s="5">
        <f>ROUND(Source!EM457,O476)</f>
        <v>0</v>
      </c>
      <c r="Q476" s="5"/>
      <c r="R476" s="5"/>
      <c r="S476" s="5"/>
      <c r="T476" s="5"/>
      <c r="U476" s="5"/>
      <c r="V476" s="5"/>
      <c r="W476" s="5"/>
    </row>
    <row r="477" spans="1:23" x14ac:dyDescent="0.2">
      <c r="A477" s="5">
        <v>50</v>
      </c>
      <c r="B477" s="5">
        <v>0</v>
      </c>
      <c r="C477" s="5">
        <v>0</v>
      </c>
      <c r="D477" s="5">
        <v>1</v>
      </c>
      <c r="E477" s="5">
        <v>230</v>
      </c>
      <c r="F477" s="5">
        <f>ROUND(Source!BA457,O477)</f>
        <v>0</v>
      </c>
      <c r="G477" s="5" t="s">
        <v>322</v>
      </c>
      <c r="H477" s="5" t="s">
        <v>323</v>
      </c>
      <c r="I477" s="5"/>
      <c r="J477" s="5"/>
      <c r="K477" s="5">
        <v>230</v>
      </c>
      <c r="L477" s="5">
        <v>19</v>
      </c>
      <c r="M477" s="5">
        <v>3</v>
      </c>
      <c r="N477" s="5" t="s">
        <v>6</v>
      </c>
      <c r="O477" s="5">
        <v>2</v>
      </c>
      <c r="P477" s="5">
        <f>ROUND(Source!ES457,O477)</f>
        <v>0</v>
      </c>
      <c r="Q477" s="5"/>
      <c r="R477" s="5"/>
      <c r="S477" s="5"/>
      <c r="T477" s="5"/>
      <c r="U477" s="5"/>
      <c r="V477" s="5"/>
      <c r="W477" s="5"/>
    </row>
    <row r="478" spans="1:23" x14ac:dyDescent="0.2">
      <c r="A478" s="5">
        <v>50</v>
      </c>
      <c r="B478" s="5">
        <v>0</v>
      </c>
      <c r="C478" s="5">
        <v>0</v>
      </c>
      <c r="D478" s="5">
        <v>1</v>
      </c>
      <c r="E478" s="5">
        <v>206</v>
      </c>
      <c r="F478" s="5">
        <f>ROUND(Source!T457,O478)</f>
        <v>0</v>
      </c>
      <c r="G478" s="5" t="s">
        <v>324</v>
      </c>
      <c r="H478" s="5" t="s">
        <v>325</v>
      </c>
      <c r="I478" s="5"/>
      <c r="J478" s="5"/>
      <c r="K478" s="5">
        <v>206</v>
      </c>
      <c r="L478" s="5">
        <v>20</v>
      </c>
      <c r="M478" s="5">
        <v>3</v>
      </c>
      <c r="N478" s="5" t="s">
        <v>6</v>
      </c>
      <c r="O478" s="5">
        <v>2</v>
      </c>
      <c r="P478" s="5">
        <f>ROUND(Source!DL457,O478)</f>
        <v>0</v>
      </c>
      <c r="Q478" s="5"/>
      <c r="R478" s="5"/>
      <c r="S478" s="5"/>
      <c r="T478" s="5"/>
      <c r="U478" s="5"/>
      <c r="V478" s="5"/>
      <c r="W478" s="5"/>
    </row>
    <row r="479" spans="1:23" x14ac:dyDescent="0.2">
      <c r="A479" s="5">
        <v>50</v>
      </c>
      <c r="B479" s="5">
        <v>0</v>
      </c>
      <c r="C479" s="5">
        <v>0</v>
      </c>
      <c r="D479" s="5">
        <v>1</v>
      </c>
      <c r="E479" s="5">
        <v>207</v>
      </c>
      <c r="F479" s="5">
        <f>Source!U457</f>
        <v>1514.1487014600002</v>
      </c>
      <c r="G479" s="5" t="s">
        <v>326</v>
      </c>
      <c r="H479" s="5" t="s">
        <v>327</v>
      </c>
      <c r="I479" s="5"/>
      <c r="J479" s="5"/>
      <c r="K479" s="5">
        <v>207</v>
      </c>
      <c r="L479" s="5">
        <v>21</v>
      </c>
      <c r="M479" s="5">
        <v>3</v>
      </c>
      <c r="N479" s="5" t="s">
        <v>6</v>
      </c>
      <c r="O479" s="5">
        <v>-1</v>
      </c>
      <c r="P479" s="5">
        <f>Source!DM457</f>
        <v>1514.1487014600002</v>
      </c>
      <c r="Q479" s="5"/>
      <c r="R479" s="5"/>
      <c r="S479" s="5"/>
      <c r="T479" s="5"/>
      <c r="U479" s="5"/>
      <c r="V479" s="5"/>
      <c r="W479" s="5"/>
    </row>
    <row r="480" spans="1:23" x14ac:dyDescent="0.2">
      <c r="A480" s="5">
        <v>50</v>
      </c>
      <c r="B480" s="5">
        <v>0</v>
      </c>
      <c r="C480" s="5">
        <v>0</v>
      </c>
      <c r="D480" s="5">
        <v>1</v>
      </c>
      <c r="E480" s="5">
        <v>208</v>
      </c>
      <c r="F480" s="5">
        <f>Source!V457</f>
        <v>17.637669912500002</v>
      </c>
      <c r="G480" s="5" t="s">
        <v>328</v>
      </c>
      <c r="H480" s="5" t="s">
        <v>329</v>
      </c>
      <c r="I480" s="5"/>
      <c r="J480" s="5"/>
      <c r="K480" s="5">
        <v>208</v>
      </c>
      <c r="L480" s="5">
        <v>22</v>
      </c>
      <c r="M480" s="5">
        <v>3</v>
      </c>
      <c r="N480" s="5" t="s">
        <v>6</v>
      </c>
      <c r="O480" s="5">
        <v>-1</v>
      </c>
      <c r="P480" s="5">
        <f>Source!DN457</f>
        <v>17.637669912500002</v>
      </c>
      <c r="Q480" s="5"/>
      <c r="R480" s="5"/>
      <c r="S480" s="5"/>
      <c r="T480" s="5"/>
      <c r="U480" s="5"/>
      <c r="V480" s="5"/>
      <c r="W480" s="5"/>
    </row>
    <row r="481" spans="1:206" x14ac:dyDescent="0.2">
      <c r="A481" s="5">
        <v>50</v>
      </c>
      <c r="B481" s="5">
        <v>0</v>
      </c>
      <c r="C481" s="5">
        <v>0</v>
      </c>
      <c r="D481" s="5">
        <v>1</v>
      </c>
      <c r="E481" s="5">
        <v>209</v>
      </c>
      <c r="F481" s="5">
        <f>ROUND(Source!W457,O481)</f>
        <v>0</v>
      </c>
      <c r="G481" s="5" t="s">
        <v>330</v>
      </c>
      <c r="H481" s="5" t="s">
        <v>331</v>
      </c>
      <c r="I481" s="5"/>
      <c r="J481" s="5"/>
      <c r="K481" s="5">
        <v>209</v>
      </c>
      <c r="L481" s="5">
        <v>23</v>
      </c>
      <c r="M481" s="5">
        <v>3</v>
      </c>
      <c r="N481" s="5" t="s">
        <v>6</v>
      </c>
      <c r="O481" s="5">
        <v>2</v>
      </c>
      <c r="P481" s="5">
        <f>ROUND(Source!DO457,O481)</f>
        <v>0</v>
      </c>
      <c r="Q481" s="5"/>
      <c r="R481" s="5"/>
      <c r="S481" s="5"/>
      <c r="T481" s="5"/>
      <c r="U481" s="5"/>
      <c r="V481" s="5"/>
      <c r="W481" s="5"/>
    </row>
    <row r="482" spans="1:206" x14ac:dyDescent="0.2">
      <c r="A482" s="5">
        <v>50</v>
      </c>
      <c r="B482" s="5">
        <v>0</v>
      </c>
      <c r="C482" s="5">
        <v>0</v>
      </c>
      <c r="D482" s="5">
        <v>1</v>
      </c>
      <c r="E482" s="5">
        <v>210</v>
      </c>
      <c r="F482" s="5">
        <f>ROUND(Source!X457,O482)</f>
        <v>11912.31</v>
      </c>
      <c r="G482" s="5" t="s">
        <v>332</v>
      </c>
      <c r="H482" s="5" t="s">
        <v>333</v>
      </c>
      <c r="I482" s="5"/>
      <c r="J482" s="5"/>
      <c r="K482" s="5">
        <v>210</v>
      </c>
      <c r="L482" s="5">
        <v>24</v>
      </c>
      <c r="M482" s="5">
        <v>3</v>
      </c>
      <c r="N482" s="5" t="s">
        <v>6</v>
      </c>
      <c r="O482" s="5">
        <v>2</v>
      </c>
      <c r="P482" s="5">
        <f>ROUND(Source!DP457,O482)</f>
        <v>11912.31</v>
      </c>
      <c r="Q482" s="5"/>
      <c r="R482" s="5"/>
      <c r="S482" s="5"/>
      <c r="T482" s="5"/>
      <c r="U482" s="5"/>
      <c r="V482" s="5"/>
      <c r="W482" s="5"/>
    </row>
    <row r="483" spans="1:206" x14ac:dyDescent="0.2">
      <c r="A483" s="5">
        <v>50</v>
      </c>
      <c r="B483" s="5">
        <v>0</v>
      </c>
      <c r="C483" s="5">
        <v>0</v>
      </c>
      <c r="D483" s="5">
        <v>1</v>
      </c>
      <c r="E483" s="5">
        <v>211</v>
      </c>
      <c r="F483" s="5">
        <f>ROUND(Source!Y457,O483)</f>
        <v>7881.47</v>
      </c>
      <c r="G483" s="5" t="s">
        <v>334</v>
      </c>
      <c r="H483" s="5" t="s">
        <v>335</v>
      </c>
      <c r="I483" s="5"/>
      <c r="J483" s="5"/>
      <c r="K483" s="5">
        <v>211</v>
      </c>
      <c r="L483" s="5">
        <v>25</v>
      </c>
      <c r="M483" s="5">
        <v>3</v>
      </c>
      <c r="N483" s="5" t="s">
        <v>6</v>
      </c>
      <c r="O483" s="5">
        <v>2</v>
      </c>
      <c r="P483" s="5">
        <f>ROUND(Source!DQ457,O483)</f>
        <v>7881.47</v>
      </c>
      <c r="Q483" s="5"/>
      <c r="R483" s="5"/>
      <c r="S483" s="5"/>
      <c r="T483" s="5"/>
      <c r="U483" s="5"/>
      <c r="V483" s="5"/>
      <c r="W483" s="5"/>
    </row>
    <row r="484" spans="1:206" x14ac:dyDescent="0.2">
      <c r="A484" s="5">
        <v>50</v>
      </c>
      <c r="B484" s="5">
        <v>0</v>
      </c>
      <c r="C484" s="5">
        <v>0</v>
      </c>
      <c r="D484" s="5">
        <v>1</v>
      </c>
      <c r="E484" s="5">
        <v>224</v>
      </c>
      <c r="F484" s="5">
        <f>ROUND(Source!AR457,O484)</f>
        <v>99815.17</v>
      </c>
      <c r="G484" s="5" t="s">
        <v>336</v>
      </c>
      <c r="H484" s="5" t="s">
        <v>337</v>
      </c>
      <c r="I484" s="5"/>
      <c r="J484" s="5"/>
      <c r="K484" s="5">
        <v>224</v>
      </c>
      <c r="L484" s="5">
        <v>26</v>
      </c>
      <c r="M484" s="5">
        <v>3</v>
      </c>
      <c r="N484" s="5" t="s">
        <v>6</v>
      </c>
      <c r="O484" s="5">
        <v>2</v>
      </c>
      <c r="P484" s="5">
        <f>ROUND(Source!EJ457,O484)</f>
        <v>99815.17</v>
      </c>
      <c r="Q484" s="5"/>
      <c r="R484" s="5"/>
      <c r="S484" s="5"/>
      <c r="T484" s="5"/>
      <c r="U484" s="5"/>
      <c r="V484" s="5"/>
      <c r="W484" s="5"/>
    </row>
    <row r="485" spans="1:206" x14ac:dyDescent="0.2">
      <c r="A485" s="5">
        <v>50</v>
      </c>
      <c r="B485" s="5">
        <v>1</v>
      </c>
      <c r="C485" s="5">
        <v>0</v>
      </c>
      <c r="D485" s="5">
        <v>2</v>
      </c>
      <c r="E485" s="5">
        <v>0</v>
      </c>
      <c r="F485" s="5">
        <f>ROUND(F484,O485)</f>
        <v>99815.17</v>
      </c>
      <c r="G485" s="5" t="s">
        <v>348</v>
      </c>
      <c r="H485" s="5" t="s">
        <v>337</v>
      </c>
      <c r="I485" s="5"/>
      <c r="J485" s="5"/>
      <c r="K485" s="5">
        <v>212</v>
      </c>
      <c r="L485" s="5">
        <v>27</v>
      </c>
      <c r="M485" s="5">
        <v>0</v>
      </c>
      <c r="N485" s="5" t="s">
        <v>6</v>
      </c>
      <c r="O485" s="5">
        <v>2</v>
      </c>
      <c r="P485" s="5">
        <f>ROUND(P484,O485)</f>
        <v>99815.17</v>
      </c>
      <c r="Q485" s="5"/>
      <c r="R485" s="5"/>
      <c r="S485" s="5"/>
      <c r="T485" s="5"/>
      <c r="U485" s="5"/>
      <c r="V485" s="5"/>
      <c r="W485" s="5"/>
    </row>
    <row r="486" spans="1:206" x14ac:dyDescent="0.2">
      <c r="A486" s="5">
        <v>50</v>
      </c>
      <c r="B486" s="5">
        <v>1</v>
      </c>
      <c r="C486" s="5">
        <v>0</v>
      </c>
      <c r="D486" s="5">
        <v>2</v>
      </c>
      <c r="E486" s="5">
        <v>0</v>
      </c>
      <c r="F486" s="5">
        <f>ROUND(F485*6.53,O486)</f>
        <v>651793.06000000006</v>
      </c>
      <c r="G486" s="5" t="s">
        <v>349</v>
      </c>
      <c r="H486" s="5" t="s">
        <v>350</v>
      </c>
      <c r="I486" s="5"/>
      <c r="J486" s="5"/>
      <c r="K486" s="5">
        <v>212</v>
      </c>
      <c r="L486" s="5">
        <v>28</v>
      </c>
      <c r="M486" s="5">
        <v>0</v>
      </c>
      <c r="N486" s="5" t="s">
        <v>6</v>
      </c>
      <c r="O486" s="5">
        <v>2</v>
      </c>
      <c r="P486" s="5">
        <f>ROUND(P485*6.53,O486)</f>
        <v>651793.06000000006</v>
      </c>
      <c r="Q486" s="5"/>
      <c r="R486" s="5"/>
      <c r="S486" s="5"/>
      <c r="T486" s="5"/>
      <c r="U486" s="5"/>
      <c r="V486" s="5"/>
      <c r="W486" s="5"/>
    </row>
    <row r="487" spans="1:206" x14ac:dyDescent="0.2">
      <c r="A487" s="5">
        <v>50</v>
      </c>
      <c r="B487" s="5">
        <v>1</v>
      </c>
      <c r="C487" s="5">
        <v>0</v>
      </c>
      <c r="D487" s="5">
        <v>2</v>
      </c>
      <c r="E487" s="5">
        <v>0</v>
      </c>
      <c r="F487" s="5">
        <f>ROUND(F486*18/100,O487)</f>
        <v>117322.75</v>
      </c>
      <c r="G487" s="5" t="s">
        <v>351</v>
      </c>
      <c r="H487" s="5" t="s">
        <v>352</v>
      </c>
      <c r="I487" s="5"/>
      <c r="J487" s="5"/>
      <c r="K487" s="5">
        <v>212</v>
      </c>
      <c r="L487" s="5">
        <v>29</v>
      </c>
      <c r="M487" s="5">
        <v>0</v>
      </c>
      <c r="N487" s="5" t="s">
        <v>6</v>
      </c>
      <c r="O487" s="5">
        <v>2</v>
      </c>
      <c r="P487" s="5">
        <f>ROUND(P486*18/100,O487)</f>
        <v>117322.75</v>
      </c>
      <c r="Q487" s="5"/>
      <c r="R487" s="5"/>
      <c r="S487" s="5"/>
      <c r="T487" s="5"/>
      <c r="U487" s="5"/>
      <c r="V487" s="5"/>
      <c r="W487" s="5"/>
    </row>
    <row r="488" spans="1:206" x14ac:dyDescent="0.2">
      <c r="A488" s="5">
        <v>50</v>
      </c>
      <c r="B488" s="5">
        <v>1</v>
      </c>
      <c r="C488" s="5">
        <v>0</v>
      </c>
      <c r="D488" s="5">
        <v>2</v>
      </c>
      <c r="E488" s="5">
        <v>213</v>
      </c>
      <c r="F488" s="5">
        <f>ROUND(F486+F487,O488)</f>
        <v>769115.81</v>
      </c>
      <c r="G488" s="5" t="s">
        <v>353</v>
      </c>
      <c r="H488" s="5" t="s">
        <v>354</v>
      </c>
      <c r="I488" s="5"/>
      <c r="J488" s="5"/>
      <c r="K488" s="5">
        <v>212</v>
      </c>
      <c r="L488" s="5">
        <v>30</v>
      </c>
      <c r="M488" s="5">
        <v>0</v>
      </c>
      <c r="N488" s="5" t="s">
        <v>6</v>
      </c>
      <c r="O488" s="5">
        <v>2</v>
      </c>
      <c r="P488" s="5">
        <f>ROUND(P486+P487,O488)</f>
        <v>769115.81</v>
      </c>
      <c r="Q488" s="5"/>
      <c r="R488" s="5"/>
      <c r="S488" s="5"/>
      <c r="T488" s="5"/>
      <c r="U488" s="5"/>
      <c r="V488" s="5"/>
      <c r="W488" s="5"/>
    </row>
    <row r="490" spans="1:206" x14ac:dyDescent="0.2">
      <c r="A490" s="3">
        <v>51</v>
      </c>
      <c r="B490" s="3">
        <f>B20</f>
        <v>1</v>
      </c>
      <c r="C490" s="3">
        <f>A20</f>
        <v>3</v>
      </c>
      <c r="D490" s="3">
        <f>ROW(A20)</f>
        <v>20</v>
      </c>
      <c r="E490" s="3"/>
      <c r="F490" s="3" t="str">
        <f>IF(F20&lt;&gt;"",F20,"")</f>
        <v>Новая локальная смета</v>
      </c>
      <c r="G490" s="3" t="str">
        <f>IF(G20&lt;&gt;"",G20,"")</f>
        <v>Новая локальная смета</v>
      </c>
      <c r="H490" s="3">
        <v>0</v>
      </c>
      <c r="I490" s="3"/>
      <c r="J490" s="3"/>
      <c r="K490" s="3"/>
      <c r="L490" s="3"/>
      <c r="M490" s="3"/>
      <c r="N490" s="3"/>
      <c r="O490" s="3">
        <f t="shared" ref="O490:T490" si="408">ROUND(O224+O457+AB490,2)</f>
        <v>154703.35999999999</v>
      </c>
      <c r="P490" s="3">
        <f t="shared" si="408"/>
        <v>126164.9</v>
      </c>
      <c r="Q490" s="3">
        <f t="shared" si="408"/>
        <v>2201.4</v>
      </c>
      <c r="R490" s="3">
        <f t="shared" si="408"/>
        <v>393.67</v>
      </c>
      <c r="S490" s="3">
        <f t="shared" si="408"/>
        <v>26337.06</v>
      </c>
      <c r="T490" s="3">
        <f t="shared" si="408"/>
        <v>0</v>
      </c>
      <c r="U490" s="3">
        <f>U224+U457+AH490</f>
        <v>3013.8012957575006</v>
      </c>
      <c r="V490" s="3">
        <f>V224+V457+AI490</f>
        <v>34.100202850000002</v>
      </c>
      <c r="W490" s="3">
        <f>ROUND(W224+W457+AJ490,2)</f>
        <v>0</v>
      </c>
      <c r="X490" s="3">
        <f>ROUND(X224+X457+AK490,2)</f>
        <v>23757.99</v>
      </c>
      <c r="Y490" s="3">
        <f>ROUND(Y224+Y457+AL490,2)</f>
        <v>15685.04</v>
      </c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>
        <f t="shared" ref="AO490:BC490" si="409">ROUND(AO224+AO457+BX490,2)</f>
        <v>0</v>
      </c>
      <c r="AP490" s="3">
        <f t="shared" si="409"/>
        <v>0</v>
      </c>
      <c r="AQ490" s="3">
        <f t="shared" si="409"/>
        <v>0</v>
      </c>
      <c r="AR490" s="3">
        <f t="shared" si="409"/>
        <v>194948.39</v>
      </c>
      <c r="AS490" s="3">
        <f t="shared" si="409"/>
        <v>194948.39</v>
      </c>
      <c r="AT490" s="3">
        <f t="shared" si="409"/>
        <v>0</v>
      </c>
      <c r="AU490" s="3">
        <f t="shared" si="409"/>
        <v>0</v>
      </c>
      <c r="AV490" s="3">
        <f t="shared" si="409"/>
        <v>126164.9</v>
      </c>
      <c r="AW490" s="3">
        <f t="shared" si="409"/>
        <v>126164.9</v>
      </c>
      <c r="AX490" s="3">
        <f t="shared" si="409"/>
        <v>0</v>
      </c>
      <c r="AY490" s="3">
        <f t="shared" si="409"/>
        <v>126164.9</v>
      </c>
      <c r="AZ490" s="3">
        <f t="shared" si="409"/>
        <v>0</v>
      </c>
      <c r="BA490" s="3">
        <f t="shared" si="409"/>
        <v>0</v>
      </c>
      <c r="BB490" s="3">
        <f t="shared" si="409"/>
        <v>0</v>
      </c>
      <c r="BC490" s="3">
        <f t="shared" si="409"/>
        <v>0</v>
      </c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  <c r="CC490" s="3"/>
      <c r="CD490" s="3"/>
      <c r="CE490" s="3"/>
      <c r="CF490" s="3"/>
      <c r="CG490" s="3"/>
      <c r="CH490" s="3"/>
      <c r="CI490" s="3"/>
      <c r="CJ490" s="3"/>
      <c r="CK490" s="3"/>
      <c r="CL490" s="3"/>
      <c r="CM490" s="3"/>
      <c r="CN490" s="3"/>
      <c r="CO490" s="3"/>
      <c r="CP490" s="3"/>
      <c r="CQ490" s="3"/>
      <c r="CR490" s="3"/>
      <c r="CS490" s="3"/>
      <c r="CT490" s="3"/>
      <c r="CU490" s="3"/>
      <c r="CV490" s="3"/>
      <c r="CW490" s="3"/>
      <c r="CX490" s="3"/>
      <c r="CY490" s="3"/>
      <c r="CZ490" s="3"/>
      <c r="DA490" s="3"/>
      <c r="DB490" s="3"/>
      <c r="DC490" s="3"/>
      <c r="DD490" s="3"/>
      <c r="DE490" s="3"/>
      <c r="DF490" s="3"/>
      <c r="DG490" s="4">
        <f t="shared" ref="DG490:DL490" si="410">ROUND(DG224+DG457+DT490,2)</f>
        <v>154703.35999999999</v>
      </c>
      <c r="DH490" s="4">
        <f t="shared" si="410"/>
        <v>126164.9</v>
      </c>
      <c r="DI490" s="4">
        <f t="shared" si="410"/>
        <v>2201.4</v>
      </c>
      <c r="DJ490" s="4">
        <f t="shared" si="410"/>
        <v>393.67</v>
      </c>
      <c r="DK490" s="4">
        <f t="shared" si="410"/>
        <v>26337.06</v>
      </c>
      <c r="DL490" s="4">
        <f t="shared" si="410"/>
        <v>0</v>
      </c>
      <c r="DM490" s="4">
        <f>DM224+DM457+DZ490</f>
        <v>3013.8012957575006</v>
      </c>
      <c r="DN490" s="4">
        <f>DN224+DN457+EA490</f>
        <v>34.100202850000002</v>
      </c>
      <c r="DO490" s="4">
        <f>ROUND(DO224+DO457+EB490,2)</f>
        <v>0</v>
      </c>
      <c r="DP490" s="4">
        <f>ROUND(DP224+DP457+EC490,2)</f>
        <v>23757.99</v>
      </c>
      <c r="DQ490" s="4">
        <f>ROUND(DQ224+DQ457+ED490,2)</f>
        <v>15685.04</v>
      </c>
      <c r="DR490" s="4"/>
      <c r="DS490" s="4"/>
      <c r="DT490" s="4"/>
      <c r="DU490" s="4"/>
      <c r="DV490" s="4"/>
      <c r="DW490" s="4"/>
      <c r="DX490" s="4"/>
      <c r="DY490" s="4"/>
      <c r="DZ490" s="4"/>
      <c r="EA490" s="4"/>
      <c r="EB490" s="4"/>
      <c r="EC490" s="4"/>
      <c r="ED490" s="4"/>
      <c r="EE490" s="4"/>
      <c r="EF490" s="4"/>
      <c r="EG490" s="4">
        <f t="shared" ref="EG490:EU490" si="411">ROUND(EG224+EG457+FP490,2)</f>
        <v>0</v>
      </c>
      <c r="EH490" s="4">
        <f t="shared" si="411"/>
        <v>0</v>
      </c>
      <c r="EI490" s="4">
        <f t="shared" si="411"/>
        <v>0</v>
      </c>
      <c r="EJ490" s="4">
        <f t="shared" si="411"/>
        <v>194948.39</v>
      </c>
      <c r="EK490" s="4">
        <f t="shared" si="411"/>
        <v>194948.39</v>
      </c>
      <c r="EL490" s="4">
        <f t="shared" si="411"/>
        <v>0</v>
      </c>
      <c r="EM490" s="4">
        <f t="shared" si="411"/>
        <v>0</v>
      </c>
      <c r="EN490" s="4">
        <f t="shared" si="411"/>
        <v>126164.9</v>
      </c>
      <c r="EO490" s="4">
        <f t="shared" si="411"/>
        <v>126164.9</v>
      </c>
      <c r="EP490" s="4">
        <f t="shared" si="411"/>
        <v>0</v>
      </c>
      <c r="EQ490" s="4">
        <f t="shared" si="411"/>
        <v>126164.9</v>
      </c>
      <c r="ER490" s="4">
        <f t="shared" si="411"/>
        <v>0</v>
      </c>
      <c r="ES490" s="4">
        <f t="shared" si="411"/>
        <v>0</v>
      </c>
      <c r="ET490" s="4">
        <f t="shared" si="411"/>
        <v>0</v>
      </c>
      <c r="EU490" s="4">
        <f t="shared" si="411"/>
        <v>0</v>
      </c>
      <c r="EV490" s="4"/>
      <c r="EW490" s="4"/>
      <c r="EX490" s="4"/>
      <c r="EY490" s="4"/>
      <c r="EZ490" s="4"/>
      <c r="FA490" s="4"/>
      <c r="FB490" s="4"/>
      <c r="FC490" s="4"/>
      <c r="FD490" s="4"/>
      <c r="FE490" s="4"/>
      <c r="FF490" s="4"/>
      <c r="FG490" s="4"/>
      <c r="FH490" s="4"/>
      <c r="FI490" s="4"/>
      <c r="FJ490" s="4"/>
      <c r="FK490" s="4"/>
      <c r="FL490" s="4"/>
      <c r="FM490" s="4"/>
      <c r="FN490" s="4"/>
      <c r="FO490" s="4"/>
      <c r="FP490" s="4"/>
      <c r="FQ490" s="4"/>
      <c r="FR490" s="4"/>
      <c r="FS490" s="4"/>
      <c r="FT490" s="4"/>
      <c r="FU490" s="4"/>
      <c r="FV490" s="4"/>
      <c r="FW490" s="4"/>
      <c r="FX490" s="4"/>
      <c r="FY490" s="4"/>
      <c r="FZ490" s="4"/>
      <c r="GA490" s="4"/>
      <c r="GB490" s="4"/>
      <c r="GC490" s="4"/>
      <c r="GD490" s="4"/>
      <c r="GE490" s="4"/>
      <c r="GF490" s="4"/>
      <c r="GG490" s="4"/>
      <c r="GH490" s="4"/>
      <c r="GI490" s="4"/>
      <c r="GJ490" s="4"/>
      <c r="GK490" s="4"/>
      <c r="GL490" s="4"/>
      <c r="GM490" s="4"/>
      <c r="GN490" s="4"/>
      <c r="GO490" s="4"/>
      <c r="GP490" s="4"/>
      <c r="GQ490" s="4"/>
      <c r="GR490" s="4"/>
      <c r="GS490" s="4"/>
      <c r="GT490" s="4"/>
      <c r="GU490" s="4"/>
      <c r="GV490" s="4"/>
      <c r="GW490" s="4"/>
      <c r="GX490" s="4">
        <v>0</v>
      </c>
    </row>
    <row r="492" spans="1:206" x14ac:dyDescent="0.2">
      <c r="A492" s="5">
        <v>50</v>
      </c>
      <c r="B492" s="5">
        <v>0</v>
      </c>
      <c r="C492" s="5">
        <v>0</v>
      </c>
      <c r="D492" s="5">
        <v>1</v>
      </c>
      <c r="E492" s="5">
        <v>201</v>
      </c>
      <c r="F492" s="5">
        <f>ROUND(Source!O490,O492)</f>
        <v>154703.35999999999</v>
      </c>
      <c r="G492" s="5" t="s">
        <v>286</v>
      </c>
      <c r="H492" s="5" t="s">
        <v>287</v>
      </c>
      <c r="I492" s="5"/>
      <c r="J492" s="5"/>
      <c r="K492" s="5">
        <v>201</v>
      </c>
      <c r="L492" s="5">
        <v>1</v>
      </c>
      <c r="M492" s="5">
        <v>3</v>
      </c>
      <c r="N492" s="5" t="s">
        <v>6</v>
      </c>
      <c r="O492" s="5">
        <v>2</v>
      </c>
      <c r="P492" s="5">
        <f>ROUND(Source!DG490,O492)</f>
        <v>154703.35999999999</v>
      </c>
      <c r="Q492" s="5"/>
      <c r="R492" s="5"/>
      <c r="S492" s="5"/>
      <c r="T492" s="5"/>
      <c r="U492" s="5"/>
      <c r="V492" s="5"/>
      <c r="W492" s="5"/>
    </row>
    <row r="493" spans="1:206" x14ac:dyDescent="0.2">
      <c r="A493" s="5">
        <v>50</v>
      </c>
      <c r="B493" s="5">
        <v>0</v>
      </c>
      <c r="C493" s="5">
        <v>0</v>
      </c>
      <c r="D493" s="5">
        <v>1</v>
      </c>
      <c r="E493" s="5">
        <v>202</v>
      </c>
      <c r="F493" s="5">
        <f>ROUND(Source!P490,O493)</f>
        <v>126164.9</v>
      </c>
      <c r="G493" s="5" t="s">
        <v>288</v>
      </c>
      <c r="H493" s="5" t="s">
        <v>289</v>
      </c>
      <c r="I493" s="5"/>
      <c r="J493" s="5"/>
      <c r="K493" s="5">
        <v>202</v>
      </c>
      <c r="L493" s="5">
        <v>2</v>
      </c>
      <c r="M493" s="5">
        <v>3</v>
      </c>
      <c r="N493" s="5" t="s">
        <v>6</v>
      </c>
      <c r="O493" s="5">
        <v>2</v>
      </c>
      <c r="P493" s="5">
        <f>ROUND(Source!DH490,O493)</f>
        <v>126164.9</v>
      </c>
      <c r="Q493" s="5"/>
      <c r="R493" s="5"/>
      <c r="S493" s="5"/>
      <c r="T493" s="5"/>
      <c r="U493" s="5"/>
      <c r="V493" s="5"/>
      <c r="W493" s="5"/>
    </row>
    <row r="494" spans="1:206" x14ac:dyDescent="0.2">
      <c r="A494" s="5">
        <v>50</v>
      </c>
      <c r="B494" s="5">
        <v>0</v>
      </c>
      <c r="C494" s="5">
        <v>0</v>
      </c>
      <c r="D494" s="5">
        <v>1</v>
      </c>
      <c r="E494" s="5">
        <v>222</v>
      </c>
      <c r="F494" s="5">
        <f>ROUND(Source!AO490,O494)</f>
        <v>0</v>
      </c>
      <c r="G494" s="5" t="s">
        <v>290</v>
      </c>
      <c r="H494" s="5" t="s">
        <v>291</v>
      </c>
      <c r="I494" s="5"/>
      <c r="J494" s="5"/>
      <c r="K494" s="5">
        <v>222</v>
      </c>
      <c r="L494" s="5">
        <v>3</v>
      </c>
      <c r="M494" s="5">
        <v>3</v>
      </c>
      <c r="N494" s="5" t="s">
        <v>6</v>
      </c>
      <c r="O494" s="5">
        <v>2</v>
      </c>
      <c r="P494" s="5">
        <f>ROUND(Source!EG490,O494)</f>
        <v>0</v>
      </c>
      <c r="Q494" s="5"/>
      <c r="R494" s="5"/>
      <c r="S494" s="5"/>
      <c r="T494" s="5"/>
      <c r="U494" s="5"/>
      <c r="V494" s="5"/>
      <c r="W494" s="5"/>
    </row>
    <row r="495" spans="1:206" x14ac:dyDescent="0.2">
      <c r="A495" s="5">
        <v>50</v>
      </c>
      <c r="B495" s="5">
        <v>0</v>
      </c>
      <c r="C495" s="5">
        <v>0</v>
      </c>
      <c r="D495" s="5">
        <v>1</v>
      </c>
      <c r="E495" s="5">
        <v>225</v>
      </c>
      <c r="F495" s="5">
        <f>ROUND(Source!AV490,O495)</f>
        <v>126164.9</v>
      </c>
      <c r="G495" s="5" t="s">
        <v>292</v>
      </c>
      <c r="H495" s="5" t="s">
        <v>293</v>
      </c>
      <c r="I495" s="5"/>
      <c r="J495" s="5"/>
      <c r="K495" s="5">
        <v>225</v>
      </c>
      <c r="L495" s="5">
        <v>4</v>
      </c>
      <c r="M495" s="5">
        <v>3</v>
      </c>
      <c r="N495" s="5" t="s">
        <v>6</v>
      </c>
      <c r="O495" s="5">
        <v>2</v>
      </c>
      <c r="P495" s="5">
        <f>ROUND(Source!EN490,O495)</f>
        <v>126164.9</v>
      </c>
      <c r="Q495" s="5"/>
      <c r="R495" s="5"/>
      <c r="S495" s="5"/>
      <c r="T495" s="5"/>
      <c r="U495" s="5"/>
      <c r="V495" s="5"/>
      <c r="W495" s="5"/>
    </row>
    <row r="496" spans="1:206" x14ac:dyDescent="0.2">
      <c r="A496" s="5">
        <v>50</v>
      </c>
      <c r="B496" s="5">
        <v>0</v>
      </c>
      <c r="C496" s="5">
        <v>0</v>
      </c>
      <c r="D496" s="5">
        <v>1</v>
      </c>
      <c r="E496" s="5">
        <v>226</v>
      </c>
      <c r="F496" s="5">
        <f>ROUND(Source!AW490,O496)</f>
        <v>126164.9</v>
      </c>
      <c r="G496" s="5" t="s">
        <v>294</v>
      </c>
      <c r="H496" s="5" t="s">
        <v>295</v>
      </c>
      <c r="I496" s="5"/>
      <c r="J496" s="5"/>
      <c r="K496" s="5">
        <v>226</v>
      </c>
      <c r="L496" s="5">
        <v>5</v>
      </c>
      <c r="M496" s="5">
        <v>3</v>
      </c>
      <c r="N496" s="5" t="s">
        <v>6</v>
      </c>
      <c r="O496" s="5">
        <v>2</v>
      </c>
      <c r="P496" s="5">
        <f>ROUND(Source!EO490,O496)</f>
        <v>126164.9</v>
      </c>
      <c r="Q496" s="5"/>
      <c r="R496" s="5"/>
      <c r="S496" s="5"/>
      <c r="T496" s="5"/>
      <c r="U496" s="5"/>
      <c r="V496" s="5"/>
      <c r="W496" s="5"/>
    </row>
    <row r="497" spans="1:23" x14ac:dyDescent="0.2">
      <c r="A497" s="5">
        <v>50</v>
      </c>
      <c r="B497" s="5">
        <v>0</v>
      </c>
      <c r="C497" s="5">
        <v>0</v>
      </c>
      <c r="D497" s="5">
        <v>1</v>
      </c>
      <c r="E497" s="5">
        <v>227</v>
      </c>
      <c r="F497" s="5">
        <f>ROUND(Source!AX490,O497)</f>
        <v>0</v>
      </c>
      <c r="G497" s="5" t="s">
        <v>296</v>
      </c>
      <c r="H497" s="5" t="s">
        <v>297</v>
      </c>
      <c r="I497" s="5"/>
      <c r="J497" s="5"/>
      <c r="K497" s="5">
        <v>227</v>
      </c>
      <c r="L497" s="5">
        <v>6</v>
      </c>
      <c r="M497" s="5">
        <v>3</v>
      </c>
      <c r="N497" s="5" t="s">
        <v>6</v>
      </c>
      <c r="O497" s="5">
        <v>2</v>
      </c>
      <c r="P497" s="5">
        <f>ROUND(Source!EP490,O497)</f>
        <v>0</v>
      </c>
      <c r="Q497" s="5"/>
      <c r="R497" s="5"/>
      <c r="S497" s="5"/>
      <c r="T497" s="5"/>
      <c r="U497" s="5"/>
      <c r="V497" s="5"/>
      <c r="W497" s="5"/>
    </row>
    <row r="498" spans="1:23" x14ac:dyDescent="0.2">
      <c r="A498" s="5">
        <v>50</v>
      </c>
      <c r="B498" s="5">
        <v>0</v>
      </c>
      <c r="C498" s="5">
        <v>0</v>
      </c>
      <c r="D498" s="5">
        <v>1</v>
      </c>
      <c r="E498" s="5">
        <v>228</v>
      </c>
      <c r="F498" s="5">
        <f>ROUND(Source!AY490,O498)</f>
        <v>126164.9</v>
      </c>
      <c r="G498" s="5" t="s">
        <v>298</v>
      </c>
      <c r="H498" s="5" t="s">
        <v>299</v>
      </c>
      <c r="I498" s="5"/>
      <c r="J498" s="5"/>
      <c r="K498" s="5">
        <v>228</v>
      </c>
      <c r="L498" s="5">
        <v>7</v>
      </c>
      <c r="M498" s="5">
        <v>3</v>
      </c>
      <c r="N498" s="5" t="s">
        <v>6</v>
      </c>
      <c r="O498" s="5">
        <v>2</v>
      </c>
      <c r="P498" s="5">
        <f>ROUND(Source!EQ490,O498)</f>
        <v>126164.9</v>
      </c>
      <c r="Q498" s="5"/>
      <c r="R498" s="5"/>
      <c r="S498" s="5"/>
      <c r="T498" s="5"/>
      <c r="U498" s="5"/>
      <c r="V498" s="5"/>
      <c r="W498" s="5"/>
    </row>
    <row r="499" spans="1:23" x14ac:dyDescent="0.2">
      <c r="A499" s="5">
        <v>50</v>
      </c>
      <c r="B499" s="5">
        <v>0</v>
      </c>
      <c r="C499" s="5">
        <v>0</v>
      </c>
      <c r="D499" s="5">
        <v>1</v>
      </c>
      <c r="E499" s="5">
        <v>216</v>
      </c>
      <c r="F499" s="5">
        <f>ROUND(Source!AP490,O499)</f>
        <v>0</v>
      </c>
      <c r="G499" s="5" t="s">
        <v>300</v>
      </c>
      <c r="H499" s="5" t="s">
        <v>301</v>
      </c>
      <c r="I499" s="5"/>
      <c r="J499" s="5"/>
      <c r="K499" s="5">
        <v>216</v>
      </c>
      <c r="L499" s="5">
        <v>8</v>
      </c>
      <c r="M499" s="5">
        <v>3</v>
      </c>
      <c r="N499" s="5" t="s">
        <v>6</v>
      </c>
      <c r="O499" s="5">
        <v>2</v>
      </c>
      <c r="P499" s="5">
        <f>ROUND(Source!EH490,O499)</f>
        <v>0</v>
      </c>
      <c r="Q499" s="5"/>
      <c r="R499" s="5"/>
      <c r="S499" s="5"/>
      <c r="T499" s="5"/>
      <c r="U499" s="5"/>
      <c r="V499" s="5"/>
      <c r="W499" s="5"/>
    </row>
    <row r="500" spans="1:23" x14ac:dyDescent="0.2">
      <c r="A500" s="5">
        <v>50</v>
      </c>
      <c r="B500" s="5">
        <v>0</v>
      </c>
      <c r="C500" s="5">
        <v>0</v>
      </c>
      <c r="D500" s="5">
        <v>1</v>
      </c>
      <c r="E500" s="5">
        <v>223</v>
      </c>
      <c r="F500" s="5">
        <f>ROUND(Source!AQ490,O500)</f>
        <v>0</v>
      </c>
      <c r="G500" s="5" t="s">
        <v>302</v>
      </c>
      <c r="H500" s="5" t="s">
        <v>303</v>
      </c>
      <c r="I500" s="5"/>
      <c r="J500" s="5"/>
      <c r="K500" s="5">
        <v>223</v>
      </c>
      <c r="L500" s="5">
        <v>9</v>
      </c>
      <c r="M500" s="5">
        <v>3</v>
      </c>
      <c r="N500" s="5" t="s">
        <v>6</v>
      </c>
      <c r="O500" s="5">
        <v>2</v>
      </c>
      <c r="P500" s="5">
        <f>ROUND(Source!EI490,O500)</f>
        <v>0</v>
      </c>
      <c r="Q500" s="5"/>
      <c r="R500" s="5"/>
      <c r="S500" s="5"/>
      <c r="T500" s="5"/>
      <c r="U500" s="5"/>
      <c r="V500" s="5"/>
      <c r="W500" s="5"/>
    </row>
    <row r="501" spans="1:23" x14ac:dyDescent="0.2">
      <c r="A501" s="5">
        <v>50</v>
      </c>
      <c r="B501" s="5">
        <v>0</v>
      </c>
      <c r="C501" s="5">
        <v>0</v>
      </c>
      <c r="D501" s="5">
        <v>1</v>
      </c>
      <c r="E501" s="5">
        <v>229</v>
      </c>
      <c r="F501" s="5">
        <f>ROUND(Source!AZ490,O501)</f>
        <v>0</v>
      </c>
      <c r="G501" s="5" t="s">
        <v>304</v>
      </c>
      <c r="H501" s="5" t="s">
        <v>305</v>
      </c>
      <c r="I501" s="5"/>
      <c r="J501" s="5"/>
      <c r="K501" s="5">
        <v>229</v>
      </c>
      <c r="L501" s="5">
        <v>10</v>
      </c>
      <c r="M501" s="5">
        <v>3</v>
      </c>
      <c r="N501" s="5" t="s">
        <v>6</v>
      </c>
      <c r="O501" s="5">
        <v>2</v>
      </c>
      <c r="P501" s="5">
        <f>ROUND(Source!ER490,O501)</f>
        <v>0</v>
      </c>
      <c r="Q501" s="5"/>
      <c r="R501" s="5"/>
      <c r="S501" s="5"/>
      <c r="T501" s="5"/>
      <c r="U501" s="5"/>
      <c r="V501" s="5"/>
      <c r="W501" s="5"/>
    </row>
    <row r="502" spans="1:23" x14ac:dyDescent="0.2">
      <c r="A502" s="5">
        <v>50</v>
      </c>
      <c r="B502" s="5">
        <v>0</v>
      </c>
      <c r="C502" s="5">
        <v>0</v>
      </c>
      <c r="D502" s="5">
        <v>1</v>
      </c>
      <c r="E502" s="5">
        <v>203</v>
      </c>
      <c r="F502" s="5">
        <f>ROUND(Source!Q490,O502)</f>
        <v>2201.4</v>
      </c>
      <c r="G502" s="5" t="s">
        <v>306</v>
      </c>
      <c r="H502" s="5" t="s">
        <v>307</v>
      </c>
      <c r="I502" s="5"/>
      <c r="J502" s="5"/>
      <c r="K502" s="5">
        <v>203</v>
      </c>
      <c r="L502" s="5">
        <v>11</v>
      </c>
      <c r="M502" s="5">
        <v>3</v>
      </c>
      <c r="N502" s="5" t="s">
        <v>6</v>
      </c>
      <c r="O502" s="5">
        <v>2</v>
      </c>
      <c r="P502" s="5">
        <f>ROUND(Source!DI490,O502)</f>
        <v>2201.4</v>
      </c>
      <c r="Q502" s="5"/>
      <c r="R502" s="5"/>
      <c r="S502" s="5"/>
      <c r="T502" s="5"/>
      <c r="U502" s="5"/>
      <c r="V502" s="5"/>
      <c r="W502" s="5"/>
    </row>
    <row r="503" spans="1:23" x14ac:dyDescent="0.2">
      <c r="A503" s="5">
        <v>50</v>
      </c>
      <c r="B503" s="5">
        <v>0</v>
      </c>
      <c r="C503" s="5">
        <v>0</v>
      </c>
      <c r="D503" s="5">
        <v>1</v>
      </c>
      <c r="E503" s="5">
        <v>231</v>
      </c>
      <c r="F503" s="5">
        <f>ROUND(Source!BB490,O503)</f>
        <v>0</v>
      </c>
      <c r="G503" s="5" t="s">
        <v>308</v>
      </c>
      <c r="H503" s="5" t="s">
        <v>309</v>
      </c>
      <c r="I503" s="5"/>
      <c r="J503" s="5"/>
      <c r="K503" s="5">
        <v>231</v>
      </c>
      <c r="L503" s="5">
        <v>12</v>
      </c>
      <c r="M503" s="5">
        <v>3</v>
      </c>
      <c r="N503" s="5" t="s">
        <v>6</v>
      </c>
      <c r="O503" s="5">
        <v>2</v>
      </c>
      <c r="P503" s="5">
        <f>ROUND(Source!ET490,O503)</f>
        <v>0</v>
      </c>
      <c r="Q503" s="5"/>
      <c r="R503" s="5"/>
      <c r="S503" s="5"/>
      <c r="T503" s="5"/>
      <c r="U503" s="5"/>
      <c r="V503" s="5"/>
      <c r="W503" s="5"/>
    </row>
    <row r="504" spans="1:23" x14ac:dyDescent="0.2">
      <c r="A504" s="5">
        <v>50</v>
      </c>
      <c r="B504" s="5">
        <v>0</v>
      </c>
      <c r="C504" s="5">
        <v>0</v>
      </c>
      <c r="D504" s="5">
        <v>1</v>
      </c>
      <c r="E504" s="5">
        <v>204</v>
      </c>
      <c r="F504" s="5">
        <f>ROUND(Source!R490,O504)</f>
        <v>393.67</v>
      </c>
      <c r="G504" s="5" t="s">
        <v>310</v>
      </c>
      <c r="H504" s="5" t="s">
        <v>311</v>
      </c>
      <c r="I504" s="5"/>
      <c r="J504" s="5"/>
      <c r="K504" s="5">
        <v>204</v>
      </c>
      <c r="L504" s="5">
        <v>13</v>
      </c>
      <c r="M504" s="5">
        <v>3</v>
      </c>
      <c r="N504" s="5" t="s">
        <v>6</v>
      </c>
      <c r="O504" s="5">
        <v>2</v>
      </c>
      <c r="P504" s="5">
        <f>ROUND(Source!DJ490,O504)</f>
        <v>393.67</v>
      </c>
      <c r="Q504" s="5"/>
      <c r="R504" s="5"/>
      <c r="S504" s="5"/>
      <c r="T504" s="5"/>
      <c r="U504" s="5"/>
      <c r="V504" s="5"/>
      <c r="W504" s="5"/>
    </row>
    <row r="505" spans="1:23" x14ac:dyDescent="0.2">
      <c r="A505" s="5">
        <v>50</v>
      </c>
      <c r="B505" s="5">
        <v>0</v>
      </c>
      <c r="C505" s="5">
        <v>0</v>
      </c>
      <c r="D505" s="5">
        <v>1</v>
      </c>
      <c r="E505" s="5">
        <v>205</v>
      </c>
      <c r="F505" s="5">
        <f>ROUND(Source!S490,O505)</f>
        <v>26337.06</v>
      </c>
      <c r="G505" s="5" t="s">
        <v>312</v>
      </c>
      <c r="H505" s="5" t="s">
        <v>313</v>
      </c>
      <c r="I505" s="5"/>
      <c r="J505" s="5"/>
      <c r="K505" s="5">
        <v>205</v>
      </c>
      <c r="L505" s="5">
        <v>14</v>
      </c>
      <c r="M505" s="5">
        <v>3</v>
      </c>
      <c r="N505" s="5" t="s">
        <v>6</v>
      </c>
      <c r="O505" s="5">
        <v>2</v>
      </c>
      <c r="P505" s="5">
        <f>ROUND(Source!DK490,O505)</f>
        <v>26337.06</v>
      </c>
      <c r="Q505" s="5"/>
      <c r="R505" s="5"/>
      <c r="S505" s="5"/>
      <c r="T505" s="5"/>
      <c r="U505" s="5"/>
      <c r="V505" s="5"/>
      <c r="W505" s="5"/>
    </row>
    <row r="506" spans="1:23" x14ac:dyDescent="0.2">
      <c r="A506" s="5">
        <v>50</v>
      </c>
      <c r="B506" s="5">
        <v>0</v>
      </c>
      <c r="C506" s="5">
        <v>0</v>
      </c>
      <c r="D506" s="5">
        <v>1</v>
      </c>
      <c r="E506" s="5">
        <v>232</v>
      </c>
      <c r="F506" s="5">
        <f>ROUND(Source!BC490,O506)</f>
        <v>0</v>
      </c>
      <c r="G506" s="5" t="s">
        <v>314</v>
      </c>
      <c r="H506" s="5" t="s">
        <v>315</v>
      </c>
      <c r="I506" s="5"/>
      <c r="J506" s="5"/>
      <c r="K506" s="5">
        <v>232</v>
      </c>
      <c r="L506" s="5">
        <v>15</v>
      </c>
      <c r="M506" s="5">
        <v>3</v>
      </c>
      <c r="N506" s="5" t="s">
        <v>6</v>
      </c>
      <c r="O506" s="5">
        <v>2</v>
      </c>
      <c r="P506" s="5">
        <f>ROUND(Source!EU490,O506)</f>
        <v>0</v>
      </c>
      <c r="Q506" s="5"/>
      <c r="R506" s="5"/>
      <c r="S506" s="5"/>
      <c r="T506" s="5"/>
      <c r="U506" s="5"/>
      <c r="V506" s="5"/>
      <c r="W506" s="5"/>
    </row>
    <row r="507" spans="1:23" x14ac:dyDescent="0.2">
      <c r="A507" s="5">
        <v>50</v>
      </c>
      <c r="B507" s="5">
        <v>0</v>
      </c>
      <c r="C507" s="5">
        <v>0</v>
      </c>
      <c r="D507" s="5">
        <v>1</v>
      </c>
      <c r="E507" s="5">
        <v>214</v>
      </c>
      <c r="F507" s="5">
        <f>ROUND(Source!AS490,O507)</f>
        <v>194948.39</v>
      </c>
      <c r="G507" s="5" t="s">
        <v>316</v>
      </c>
      <c r="H507" s="5" t="s">
        <v>317</v>
      </c>
      <c r="I507" s="5"/>
      <c r="J507" s="5"/>
      <c r="K507" s="5">
        <v>214</v>
      </c>
      <c r="L507" s="5">
        <v>16</v>
      </c>
      <c r="M507" s="5">
        <v>3</v>
      </c>
      <c r="N507" s="5" t="s">
        <v>6</v>
      </c>
      <c r="O507" s="5">
        <v>2</v>
      </c>
      <c r="P507" s="5">
        <f>ROUND(Source!EK490,O507)</f>
        <v>194948.39</v>
      </c>
      <c r="Q507" s="5"/>
      <c r="R507" s="5"/>
      <c r="S507" s="5"/>
      <c r="T507" s="5"/>
      <c r="U507" s="5"/>
      <c r="V507" s="5"/>
      <c r="W507" s="5"/>
    </row>
    <row r="508" spans="1:23" x14ac:dyDescent="0.2">
      <c r="A508" s="5">
        <v>50</v>
      </c>
      <c r="B508" s="5">
        <v>0</v>
      </c>
      <c r="C508" s="5">
        <v>0</v>
      </c>
      <c r="D508" s="5">
        <v>1</v>
      </c>
      <c r="E508" s="5">
        <v>215</v>
      </c>
      <c r="F508" s="5">
        <f>ROUND(Source!AT490,O508)</f>
        <v>0</v>
      </c>
      <c r="G508" s="5" t="s">
        <v>318</v>
      </c>
      <c r="H508" s="5" t="s">
        <v>319</v>
      </c>
      <c r="I508" s="5"/>
      <c r="J508" s="5"/>
      <c r="K508" s="5">
        <v>215</v>
      </c>
      <c r="L508" s="5">
        <v>17</v>
      </c>
      <c r="M508" s="5">
        <v>3</v>
      </c>
      <c r="N508" s="5" t="s">
        <v>6</v>
      </c>
      <c r="O508" s="5">
        <v>2</v>
      </c>
      <c r="P508" s="5">
        <f>ROUND(Source!EL490,O508)</f>
        <v>0</v>
      </c>
      <c r="Q508" s="5"/>
      <c r="R508" s="5"/>
      <c r="S508" s="5"/>
      <c r="T508" s="5"/>
      <c r="U508" s="5"/>
      <c r="V508" s="5"/>
      <c r="W508" s="5"/>
    </row>
    <row r="509" spans="1:23" x14ac:dyDescent="0.2">
      <c r="A509" s="5">
        <v>50</v>
      </c>
      <c r="B509" s="5">
        <v>0</v>
      </c>
      <c r="C509" s="5">
        <v>0</v>
      </c>
      <c r="D509" s="5">
        <v>1</v>
      </c>
      <c r="E509" s="5">
        <v>217</v>
      </c>
      <c r="F509" s="5">
        <f>ROUND(Source!AU490,O509)</f>
        <v>0</v>
      </c>
      <c r="G509" s="5" t="s">
        <v>320</v>
      </c>
      <c r="H509" s="5" t="s">
        <v>321</v>
      </c>
      <c r="I509" s="5"/>
      <c r="J509" s="5"/>
      <c r="K509" s="5">
        <v>217</v>
      </c>
      <c r="L509" s="5">
        <v>18</v>
      </c>
      <c r="M509" s="5">
        <v>3</v>
      </c>
      <c r="N509" s="5" t="s">
        <v>6</v>
      </c>
      <c r="O509" s="5">
        <v>2</v>
      </c>
      <c r="P509" s="5">
        <f>ROUND(Source!EM490,O509)</f>
        <v>0</v>
      </c>
      <c r="Q509" s="5"/>
      <c r="R509" s="5"/>
      <c r="S509" s="5"/>
      <c r="T509" s="5"/>
      <c r="U509" s="5"/>
      <c r="V509" s="5"/>
      <c r="W509" s="5"/>
    </row>
    <row r="510" spans="1:23" x14ac:dyDescent="0.2">
      <c r="A510" s="5">
        <v>50</v>
      </c>
      <c r="B510" s="5">
        <v>0</v>
      </c>
      <c r="C510" s="5">
        <v>0</v>
      </c>
      <c r="D510" s="5">
        <v>1</v>
      </c>
      <c r="E510" s="5">
        <v>230</v>
      </c>
      <c r="F510" s="5">
        <f>ROUND(Source!BA490,O510)</f>
        <v>0</v>
      </c>
      <c r="G510" s="5" t="s">
        <v>322</v>
      </c>
      <c r="H510" s="5" t="s">
        <v>323</v>
      </c>
      <c r="I510" s="5"/>
      <c r="J510" s="5"/>
      <c r="K510" s="5">
        <v>230</v>
      </c>
      <c r="L510" s="5">
        <v>19</v>
      </c>
      <c r="M510" s="5">
        <v>3</v>
      </c>
      <c r="N510" s="5" t="s">
        <v>6</v>
      </c>
      <c r="O510" s="5">
        <v>2</v>
      </c>
      <c r="P510" s="5">
        <f>ROUND(Source!ES490,O510)</f>
        <v>0</v>
      </c>
      <c r="Q510" s="5"/>
      <c r="R510" s="5"/>
      <c r="S510" s="5"/>
      <c r="T510" s="5"/>
      <c r="U510" s="5"/>
      <c r="V510" s="5"/>
      <c r="W510" s="5"/>
    </row>
    <row r="511" spans="1:23" x14ac:dyDescent="0.2">
      <c r="A511" s="5">
        <v>50</v>
      </c>
      <c r="B511" s="5">
        <v>0</v>
      </c>
      <c r="C511" s="5">
        <v>0</v>
      </c>
      <c r="D511" s="5">
        <v>1</v>
      </c>
      <c r="E511" s="5">
        <v>206</v>
      </c>
      <c r="F511" s="5">
        <f>ROUND(Source!T490,O511)</f>
        <v>0</v>
      </c>
      <c r="G511" s="5" t="s">
        <v>324</v>
      </c>
      <c r="H511" s="5" t="s">
        <v>325</v>
      </c>
      <c r="I511" s="5"/>
      <c r="J511" s="5"/>
      <c r="K511" s="5">
        <v>206</v>
      </c>
      <c r="L511" s="5">
        <v>20</v>
      </c>
      <c r="M511" s="5">
        <v>3</v>
      </c>
      <c r="N511" s="5" t="s">
        <v>6</v>
      </c>
      <c r="O511" s="5">
        <v>2</v>
      </c>
      <c r="P511" s="5">
        <f>ROUND(Source!DL490,O511)</f>
        <v>0</v>
      </c>
      <c r="Q511" s="5"/>
      <c r="R511" s="5"/>
      <c r="S511" s="5"/>
      <c r="T511" s="5"/>
      <c r="U511" s="5"/>
      <c r="V511" s="5"/>
      <c r="W511" s="5"/>
    </row>
    <row r="512" spans="1:23" x14ac:dyDescent="0.2">
      <c r="A512" s="5">
        <v>50</v>
      </c>
      <c r="B512" s="5">
        <v>0</v>
      </c>
      <c r="C512" s="5">
        <v>0</v>
      </c>
      <c r="D512" s="5">
        <v>1</v>
      </c>
      <c r="E512" s="5">
        <v>207</v>
      </c>
      <c r="F512" s="5">
        <f>Source!U490</f>
        <v>3013.8012957575006</v>
      </c>
      <c r="G512" s="5" t="s">
        <v>326</v>
      </c>
      <c r="H512" s="5" t="s">
        <v>327</v>
      </c>
      <c r="I512" s="5"/>
      <c r="J512" s="5"/>
      <c r="K512" s="5">
        <v>207</v>
      </c>
      <c r="L512" s="5">
        <v>21</v>
      </c>
      <c r="M512" s="5">
        <v>3</v>
      </c>
      <c r="N512" s="5" t="s">
        <v>6</v>
      </c>
      <c r="O512" s="5">
        <v>-1</v>
      </c>
      <c r="P512" s="5">
        <f>Source!DM490</f>
        <v>3013.8012957575006</v>
      </c>
      <c r="Q512" s="5"/>
      <c r="R512" s="5"/>
      <c r="S512" s="5"/>
      <c r="T512" s="5"/>
      <c r="U512" s="5"/>
      <c r="V512" s="5"/>
      <c r="W512" s="5"/>
    </row>
    <row r="513" spans="1:206" x14ac:dyDescent="0.2">
      <c r="A513" s="5">
        <v>50</v>
      </c>
      <c r="B513" s="5">
        <v>0</v>
      </c>
      <c r="C513" s="5">
        <v>0</v>
      </c>
      <c r="D513" s="5">
        <v>1</v>
      </c>
      <c r="E513" s="5">
        <v>208</v>
      </c>
      <c r="F513" s="5">
        <f>Source!V490</f>
        <v>34.100202850000002</v>
      </c>
      <c r="G513" s="5" t="s">
        <v>328</v>
      </c>
      <c r="H513" s="5" t="s">
        <v>329</v>
      </c>
      <c r="I513" s="5"/>
      <c r="J513" s="5"/>
      <c r="K513" s="5">
        <v>208</v>
      </c>
      <c r="L513" s="5">
        <v>22</v>
      </c>
      <c r="M513" s="5">
        <v>3</v>
      </c>
      <c r="N513" s="5" t="s">
        <v>6</v>
      </c>
      <c r="O513" s="5">
        <v>-1</v>
      </c>
      <c r="P513" s="5">
        <f>Source!DN490</f>
        <v>34.100202850000002</v>
      </c>
      <c r="Q513" s="5"/>
      <c r="R513" s="5"/>
      <c r="S513" s="5"/>
      <c r="T513" s="5"/>
      <c r="U513" s="5"/>
      <c r="V513" s="5"/>
      <c r="W513" s="5"/>
    </row>
    <row r="514" spans="1:206" x14ac:dyDescent="0.2">
      <c r="A514" s="5">
        <v>50</v>
      </c>
      <c r="B514" s="5">
        <v>0</v>
      </c>
      <c r="C514" s="5">
        <v>0</v>
      </c>
      <c r="D514" s="5">
        <v>1</v>
      </c>
      <c r="E514" s="5">
        <v>209</v>
      </c>
      <c r="F514" s="5">
        <f>ROUND(Source!W490,O514)</f>
        <v>0</v>
      </c>
      <c r="G514" s="5" t="s">
        <v>330</v>
      </c>
      <c r="H514" s="5" t="s">
        <v>331</v>
      </c>
      <c r="I514" s="5"/>
      <c r="J514" s="5"/>
      <c r="K514" s="5">
        <v>209</v>
      </c>
      <c r="L514" s="5">
        <v>23</v>
      </c>
      <c r="M514" s="5">
        <v>3</v>
      </c>
      <c r="N514" s="5" t="s">
        <v>6</v>
      </c>
      <c r="O514" s="5">
        <v>2</v>
      </c>
      <c r="P514" s="5">
        <f>ROUND(Source!DO490,O514)</f>
        <v>0</v>
      </c>
      <c r="Q514" s="5"/>
      <c r="R514" s="5"/>
      <c r="S514" s="5"/>
      <c r="T514" s="5"/>
      <c r="U514" s="5"/>
      <c r="V514" s="5"/>
      <c r="W514" s="5"/>
    </row>
    <row r="515" spans="1:206" x14ac:dyDescent="0.2">
      <c r="A515" s="5">
        <v>50</v>
      </c>
      <c r="B515" s="5">
        <v>0</v>
      </c>
      <c r="C515" s="5">
        <v>0</v>
      </c>
      <c r="D515" s="5">
        <v>1</v>
      </c>
      <c r="E515" s="5">
        <v>210</v>
      </c>
      <c r="F515" s="5">
        <f>ROUND(Source!X490,O515)</f>
        <v>23757.99</v>
      </c>
      <c r="G515" s="5" t="s">
        <v>332</v>
      </c>
      <c r="H515" s="5" t="s">
        <v>333</v>
      </c>
      <c r="I515" s="5"/>
      <c r="J515" s="5"/>
      <c r="K515" s="5">
        <v>210</v>
      </c>
      <c r="L515" s="5">
        <v>24</v>
      </c>
      <c r="M515" s="5">
        <v>3</v>
      </c>
      <c r="N515" s="5" t="s">
        <v>6</v>
      </c>
      <c r="O515" s="5">
        <v>2</v>
      </c>
      <c r="P515" s="5">
        <f>ROUND(Source!DP490,O515)</f>
        <v>23757.99</v>
      </c>
      <c r="Q515" s="5"/>
      <c r="R515" s="5"/>
      <c r="S515" s="5"/>
      <c r="T515" s="5"/>
      <c r="U515" s="5"/>
      <c r="V515" s="5"/>
      <c r="W515" s="5"/>
    </row>
    <row r="516" spans="1:206" x14ac:dyDescent="0.2">
      <c r="A516" s="5">
        <v>50</v>
      </c>
      <c r="B516" s="5">
        <v>0</v>
      </c>
      <c r="C516" s="5">
        <v>0</v>
      </c>
      <c r="D516" s="5">
        <v>1</v>
      </c>
      <c r="E516" s="5">
        <v>211</v>
      </c>
      <c r="F516" s="5">
        <f>ROUND(Source!Y490,O516)</f>
        <v>15685.04</v>
      </c>
      <c r="G516" s="5" t="s">
        <v>334</v>
      </c>
      <c r="H516" s="5" t="s">
        <v>335</v>
      </c>
      <c r="I516" s="5"/>
      <c r="J516" s="5"/>
      <c r="K516" s="5">
        <v>211</v>
      </c>
      <c r="L516" s="5">
        <v>25</v>
      </c>
      <c r="M516" s="5">
        <v>3</v>
      </c>
      <c r="N516" s="5" t="s">
        <v>6</v>
      </c>
      <c r="O516" s="5">
        <v>2</v>
      </c>
      <c r="P516" s="5">
        <f>ROUND(Source!DQ490,O516)</f>
        <v>15685.04</v>
      </c>
      <c r="Q516" s="5"/>
      <c r="R516" s="5"/>
      <c r="S516" s="5"/>
      <c r="T516" s="5"/>
      <c r="U516" s="5"/>
      <c r="V516" s="5"/>
      <c r="W516" s="5"/>
    </row>
    <row r="517" spans="1:206" x14ac:dyDescent="0.2">
      <c r="A517" s="5">
        <v>50</v>
      </c>
      <c r="B517" s="5">
        <v>0</v>
      </c>
      <c r="C517" s="5">
        <v>0</v>
      </c>
      <c r="D517" s="5">
        <v>1</v>
      </c>
      <c r="E517" s="5">
        <v>224</v>
      </c>
      <c r="F517" s="5">
        <f>ROUND(Source!AR490,O517)</f>
        <v>194948.39</v>
      </c>
      <c r="G517" s="5" t="s">
        <v>336</v>
      </c>
      <c r="H517" s="5" t="s">
        <v>337</v>
      </c>
      <c r="I517" s="5"/>
      <c r="J517" s="5"/>
      <c r="K517" s="5">
        <v>224</v>
      </c>
      <c r="L517" s="5">
        <v>26</v>
      </c>
      <c r="M517" s="5">
        <v>3</v>
      </c>
      <c r="N517" s="5" t="s">
        <v>6</v>
      </c>
      <c r="O517" s="5">
        <v>2</v>
      </c>
      <c r="P517" s="5">
        <f>ROUND(Source!EJ490,O517)</f>
        <v>194948.39</v>
      </c>
      <c r="Q517" s="5"/>
      <c r="R517" s="5"/>
      <c r="S517" s="5"/>
      <c r="T517" s="5"/>
      <c r="U517" s="5"/>
      <c r="V517" s="5"/>
      <c r="W517" s="5"/>
    </row>
    <row r="518" spans="1:206" x14ac:dyDescent="0.2">
      <c r="A518" s="5">
        <v>50</v>
      </c>
      <c r="B518" s="5">
        <v>1</v>
      </c>
      <c r="C518" s="5">
        <v>0</v>
      </c>
      <c r="D518" s="5">
        <v>2</v>
      </c>
      <c r="E518" s="5">
        <v>0</v>
      </c>
      <c r="F518" s="5">
        <f>ROUND(F517,O518)</f>
        <v>194948.39</v>
      </c>
      <c r="G518" s="5" t="s">
        <v>348</v>
      </c>
      <c r="H518" s="5" t="s">
        <v>337</v>
      </c>
      <c r="I518" s="5"/>
      <c r="J518" s="5"/>
      <c r="K518" s="5">
        <v>212</v>
      </c>
      <c r="L518" s="5">
        <v>27</v>
      </c>
      <c r="M518" s="5">
        <v>0</v>
      </c>
      <c r="N518" s="5" t="s">
        <v>6</v>
      </c>
      <c r="O518" s="5">
        <v>2</v>
      </c>
      <c r="P518" s="5">
        <f>ROUND(P517,O518)</f>
        <v>194948.39</v>
      </c>
      <c r="Q518" s="5"/>
      <c r="R518" s="5"/>
      <c r="S518" s="5"/>
      <c r="T518" s="5"/>
      <c r="U518" s="5"/>
      <c r="V518" s="5"/>
      <c r="W518" s="5"/>
    </row>
    <row r="519" spans="1:206" x14ac:dyDescent="0.2">
      <c r="A519" s="5">
        <v>50</v>
      </c>
      <c r="B519" s="5">
        <v>1</v>
      </c>
      <c r="C519" s="5">
        <v>0</v>
      </c>
      <c r="D519" s="5">
        <v>2</v>
      </c>
      <c r="E519" s="5">
        <v>0</v>
      </c>
      <c r="F519" s="5">
        <f>ROUND(F518*6.53,O519)</f>
        <v>1273012.99</v>
      </c>
      <c r="G519" s="5" t="s">
        <v>349</v>
      </c>
      <c r="H519" s="5" t="s">
        <v>350</v>
      </c>
      <c r="I519" s="5"/>
      <c r="J519" s="5"/>
      <c r="K519" s="5">
        <v>212</v>
      </c>
      <c r="L519" s="5">
        <v>28</v>
      </c>
      <c r="M519" s="5">
        <v>0</v>
      </c>
      <c r="N519" s="5" t="s">
        <v>6</v>
      </c>
      <c r="O519" s="5">
        <v>2</v>
      </c>
      <c r="P519" s="5">
        <f>ROUND(P518*6.53,O519)</f>
        <v>1273012.99</v>
      </c>
      <c r="Q519" s="5"/>
      <c r="R519" s="5"/>
      <c r="S519" s="5"/>
      <c r="T519" s="5"/>
      <c r="U519" s="5"/>
      <c r="V519" s="5"/>
      <c r="W519" s="5"/>
    </row>
    <row r="520" spans="1:206" x14ac:dyDescent="0.2">
      <c r="A520" s="5">
        <v>50</v>
      </c>
      <c r="B520" s="5">
        <v>1</v>
      </c>
      <c r="C520" s="5">
        <v>0</v>
      </c>
      <c r="D520" s="5">
        <v>2</v>
      </c>
      <c r="E520" s="5">
        <v>0</v>
      </c>
      <c r="F520" s="5">
        <f>ROUND(F519*18/100,O520)</f>
        <v>229142.34</v>
      </c>
      <c r="G520" s="5" t="s">
        <v>351</v>
      </c>
      <c r="H520" s="5" t="s">
        <v>352</v>
      </c>
      <c r="I520" s="5"/>
      <c r="J520" s="5"/>
      <c r="K520" s="5">
        <v>212</v>
      </c>
      <c r="L520" s="5">
        <v>29</v>
      </c>
      <c r="M520" s="5">
        <v>0</v>
      </c>
      <c r="N520" s="5" t="s">
        <v>6</v>
      </c>
      <c r="O520" s="5">
        <v>2</v>
      </c>
      <c r="P520" s="5">
        <f>ROUND(P519*18/100,O520)</f>
        <v>229142.34</v>
      </c>
      <c r="Q520" s="5"/>
      <c r="R520" s="5"/>
      <c r="S520" s="5"/>
      <c r="T520" s="5"/>
      <c r="U520" s="5"/>
      <c r="V520" s="5"/>
      <c r="W520" s="5"/>
    </row>
    <row r="521" spans="1:206" x14ac:dyDescent="0.2">
      <c r="A521" s="5">
        <v>50</v>
      </c>
      <c r="B521" s="5">
        <v>1</v>
      </c>
      <c r="C521" s="5">
        <v>0</v>
      </c>
      <c r="D521" s="5">
        <v>2</v>
      </c>
      <c r="E521" s="5">
        <v>213</v>
      </c>
      <c r="F521" s="5">
        <f>ROUND(F519+F520,O521)</f>
        <v>1502155.33</v>
      </c>
      <c r="G521" s="5" t="s">
        <v>353</v>
      </c>
      <c r="H521" s="5" t="s">
        <v>354</v>
      </c>
      <c r="I521" s="5"/>
      <c r="J521" s="5"/>
      <c r="K521" s="5">
        <v>212</v>
      </c>
      <c r="L521" s="5">
        <v>30</v>
      </c>
      <c r="M521" s="5">
        <v>0</v>
      </c>
      <c r="N521" s="5" t="s">
        <v>6</v>
      </c>
      <c r="O521" s="5">
        <v>2</v>
      </c>
      <c r="P521" s="5">
        <f>ROUND(P519+P520,O521)</f>
        <v>1502155.33</v>
      </c>
      <c r="Q521" s="5"/>
      <c r="R521" s="5"/>
      <c r="S521" s="5"/>
      <c r="T521" s="5"/>
      <c r="U521" s="5"/>
      <c r="V521" s="5"/>
      <c r="W521" s="5"/>
    </row>
    <row r="523" spans="1:206" x14ac:dyDescent="0.2">
      <c r="A523" s="3">
        <v>51</v>
      </c>
      <c r="B523" s="3">
        <f>B12</f>
        <v>585</v>
      </c>
      <c r="C523" s="3">
        <f>A12</f>
        <v>1</v>
      </c>
      <c r="D523" s="3">
        <f>ROW(A12)</f>
        <v>12</v>
      </c>
      <c r="E523" s="3"/>
      <c r="F523" s="3" t="str">
        <f>IF(F12&lt;&gt;"",F12,"")</f>
        <v>Новый объект</v>
      </c>
      <c r="G523" s="3" t="str">
        <f>IF(G12&lt;&gt;"",G12,"")</f>
        <v>Капитальный ремонт лестницы лабораторного корпуса "А" НИЯУ МИФИ по адресу:г. Москва, каширское шоссе, д.31, стр.2</v>
      </c>
      <c r="H523" s="3">
        <v>0</v>
      </c>
      <c r="I523" s="3"/>
      <c r="J523" s="3"/>
      <c r="K523" s="3"/>
      <c r="L523" s="3"/>
      <c r="M523" s="3"/>
      <c r="N523" s="3"/>
      <c r="O523" s="3">
        <f t="shared" ref="O523:T523" si="412">ROUND(O490,2)</f>
        <v>154703.35999999999</v>
      </c>
      <c r="P523" s="3">
        <f t="shared" si="412"/>
        <v>126164.9</v>
      </c>
      <c r="Q523" s="3">
        <f t="shared" si="412"/>
        <v>2201.4</v>
      </c>
      <c r="R523" s="3">
        <f t="shared" si="412"/>
        <v>393.67</v>
      </c>
      <c r="S523" s="3">
        <f t="shared" si="412"/>
        <v>26337.06</v>
      </c>
      <c r="T523" s="3">
        <f t="shared" si="412"/>
        <v>0</v>
      </c>
      <c r="U523" s="3">
        <f>U490</f>
        <v>3013.8012957575006</v>
      </c>
      <c r="V523" s="3">
        <f>V490</f>
        <v>34.100202850000002</v>
      </c>
      <c r="W523" s="3">
        <f>ROUND(W490,2)</f>
        <v>0</v>
      </c>
      <c r="X523" s="3">
        <f>ROUND(X490,2)</f>
        <v>23757.99</v>
      </c>
      <c r="Y523" s="3">
        <f>ROUND(Y490,2)</f>
        <v>15685.04</v>
      </c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>
        <f t="shared" ref="AO523:BC523" si="413">ROUND(AO490,2)</f>
        <v>0</v>
      </c>
      <c r="AP523" s="3">
        <f t="shared" si="413"/>
        <v>0</v>
      </c>
      <c r="AQ523" s="3">
        <f t="shared" si="413"/>
        <v>0</v>
      </c>
      <c r="AR523" s="3">
        <f t="shared" si="413"/>
        <v>194948.39</v>
      </c>
      <c r="AS523" s="3">
        <f t="shared" si="413"/>
        <v>194948.39</v>
      </c>
      <c r="AT523" s="3">
        <f t="shared" si="413"/>
        <v>0</v>
      </c>
      <c r="AU523" s="3">
        <f t="shared" si="413"/>
        <v>0</v>
      </c>
      <c r="AV523" s="3">
        <f t="shared" si="413"/>
        <v>126164.9</v>
      </c>
      <c r="AW523" s="3">
        <f t="shared" si="413"/>
        <v>126164.9</v>
      </c>
      <c r="AX523" s="3">
        <f t="shared" si="413"/>
        <v>0</v>
      </c>
      <c r="AY523" s="3">
        <f t="shared" si="413"/>
        <v>126164.9</v>
      </c>
      <c r="AZ523" s="3">
        <f t="shared" si="413"/>
        <v>0</v>
      </c>
      <c r="BA523" s="3">
        <f t="shared" si="413"/>
        <v>0</v>
      </c>
      <c r="BB523" s="3">
        <f t="shared" si="413"/>
        <v>0</v>
      </c>
      <c r="BC523" s="3">
        <f t="shared" si="413"/>
        <v>0</v>
      </c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  <c r="CC523" s="3"/>
      <c r="CD523" s="3"/>
      <c r="CE523" s="3"/>
      <c r="CF523" s="3"/>
      <c r="CG523" s="3"/>
      <c r="CH523" s="3"/>
      <c r="CI523" s="3"/>
      <c r="CJ523" s="3"/>
      <c r="CK523" s="3"/>
      <c r="CL523" s="3"/>
      <c r="CM523" s="3"/>
      <c r="CN523" s="3"/>
      <c r="CO523" s="3"/>
      <c r="CP523" s="3"/>
      <c r="CQ523" s="3"/>
      <c r="CR523" s="3"/>
      <c r="CS523" s="3"/>
      <c r="CT523" s="3"/>
      <c r="CU523" s="3"/>
      <c r="CV523" s="3"/>
      <c r="CW523" s="3"/>
      <c r="CX523" s="3"/>
      <c r="CY523" s="3"/>
      <c r="CZ523" s="3"/>
      <c r="DA523" s="3"/>
      <c r="DB523" s="3"/>
      <c r="DC523" s="3"/>
      <c r="DD523" s="3"/>
      <c r="DE523" s="3"/>
      <c r="DF523" s="3"/>
      <c r="DG523" s="4">
        <f t="shared" ref="DG523:DL523" si="414">ROUND(DG490,2)</f>
        <v>154703.35999999999</v>
      </c>
      <c r="DH523" s="4">
        <f t="shared" si="414"/>
        <v>126164.9</v>
      </c>
      <c r="DI523" s="4">
        <f t="shared" si="414"/>
        <v>2201.4</v>
      </c>
      <c r="DJ523" s="4">
        <f t="shared" si="414"/>
        <v>393.67</v>
      </c>
      <c r="DK523" s="4">
        <f t="shared" si="414"/>
        <v>26337.06</v>
      </c>
      <c r="DL523" s="4">
        <f t="shared" si="414"/>
        <v>0</v>
      </c>
      <c r="DM523" s="4">
        <f>DM490</f>
        <v>3013.8012957575006</v>
      </c>
      <c r="DN523" s="4">
        <f>DN490</f>
        <v>34.100202850000002</v>
      </c>
      <c r="DO523" s="4">
        <f>ROUND(DO490,2)</f>
        <v>0</v>
      </c>
      <c r="DP523" s="4">
        <f>ROUND(DP490,2)</f>
        <v>23757.99</v>
      </c>
      <c r="DQ523" s="4">
        <f>ROUND(DQ490,2)</f>
        <v>15685.04</v>
      </c>
      <c r="DR523" s="4"/>
      <c r="DS523" s="4"/>
      <c r="DT523" s="4"/>
      <c r="DU523" s="4"/>
      <c r="DV523" s="4"/>
      <c r="DW523" s="4"/>
      <c r="DX523" s="4"/>
      <c r="DY523" s="4"/>
      <c r="DZ523" s="4"/>
      <c r="EA523" s="4"/>
      <c r="EB523" s="4"/>
      <c r="EC523" s="4"/>
      <c r="ED523" s="4"/>
      <c r="EE523" s="4"/>
      <c r="EF523" s="4"/>
      <c r="EG523" s="4">
        <f t="shared" ref="EG523:EU523" si="415">ROUND(EG490,2)</f>
        <v>0</v>
      </c>
      <c r="EH523" s="4">
        <f t="shared" si="415"/>
        <v>0</v>
      </c>
      <c r="EI523" s="4">
        <f t="shared" si="415"/>
        <v>0</v>
      </c>
      <c r="EJ523" s="4">
        <f t="shared" si="415"/>
        <v>194948.39</v>
      </c>
      <c r="EK523" s="4">
        <f t="shared" si="415"/>
        <v>194948.39</v>
      </c>
      <c r="EL523" s="4">
        <f t="shared" si="415"/>
        <v>0</v>
      </c>
      <c r="EM523" s="4">
        <f t="shared" si="415"/>
        <v>0</v>
      </c>
      <c r="EN523" s="4">
        <f t="shared" si="415"/>
        <v>126164.9</v>
      </c>
      <c r="EO523" s="4">
        <f t="shared" si="415"/>
        <v>126164.9</v>
      </c>
      <c r="EP523" s="4">
        <f t="shared" si="415"/>
        <v>0</v>
      </c>
      <c r="EQ523" s="4">
        <f t="shared" si="415"/>
        <v>126164.9</v>
      </c>
      <c r="ER523" s="4">
        <f t="shared" si="415"/>
        <v>0</v>
      </c>
      <c r="ES523" s="4">
        <f t="shared" si="415"/>
        <v>0</v>
      </c>
      <c r="ET523" s="4">
        <f t="shared" si="415"/>
        <v>0</v>
      </c>
      <c r="EU523" s="4">
        <f t="shared" si="415"/>
        <v>0</v>
      </c>
      <c r="EV523" s="4"/>
      <c r="EW523" s="4"/>
      <c r="EX523" s="4"/>
      <c r="EY523" s="4"/>
      <c r="EZ523" s="4"/>
      <c r="FA523" s="4"/>
      <c r="FB523" s="4"/>
      <c r="FC523" s="4"/>
      <c r="FD523" s="4"/>
      <c r="FE523" s="4"/>
      <c r="FF523" s="4"/>
      <c r="FG523" s="4"/>
      <c r="FH523" s="4"/>
      <c r="FI523" s="4"/>
      <c r="FJ523" s="4"/>
      <c r="FK523" s="4"/>
      <c r="FL523" s="4"/>
      <c r="FM523" s="4"/>
      <c r="FN523" s="4"/>
      <c r="FO523" s="4"/>
      <c r="FP523" s="4"/>
      <c r="FQ523" s="4"/>
      <c r="FR523" s="4"/>
      <c r="FS523" s="4"/>
      <c r="FT523" s="4"/>
      <c r="FU523" s="4"/>
      <c r="FV523" s="4"/>
      <c r="FW523" s="4"/>
      <c r="FX523" s="4"/>
      <c r="FY523" s="4"/>
      <c r="FZ523" s="4"/>
      <c r="GA523" s="4"/>
      <c r="GB523" s="4"/>
      <c r="GC523" s="4"/>
      <c r="GD523" s="4"/>
      <c r="GE523" s="4"/>
      <c r="GF523" s="4"/>
      <c r="GG523" s="4"/>
      <c r="GH523" s="4"/>
      <c r="GI523" s="4"/>
      <c r="GJ523" s="4"/>
      <c r="GK523" s="4"/>
      <c r="GL523" s="4"/>
      <c r="GM523" s="4"/>
      <c r="GN523" s="4"/>
      <c r="GO523" s="4"/>
      <c r="GP523" s="4"/>
      <c r="GQ523" s="4"/>
      <c r="GR523" s="4"/>
      <c r="GS523" s="4"/>
      <c r="GT523" s="4"/>
      <c r="GU523" s="4"/>
      <c r="GV523" s="4"/>
      <c r="GW523" s="4"/>
      <c r="GX523" s="4">
        <v>0</v>
      </c>
    </row>
    <row r="525" spans="1:206" x14ac:dyDescent="0.2">
      <c r="A525" s="5">
        <v>50</v>
      </c>
      <c r="B525" s="5">
        <v>0</v>
      </c>
      <c r="C525" s="5">
        <v>0</v>
      </c>
      <c r="D525" s="5">
        <v>1</v>
      </c>
      <c r="E525" s="5">
        <v>201</v>
      </c>
      <c r="F525" s="5">
        <f>ROUND(Source!O523,O525)</f>
        <v>154703.35999999999</v>
      </c>
      <c r="G525" s="5" t="s">
        <v>286</v>
      </c>
      <c r="H525" s="5" t="s">
        <v>287</v>
      </c>
      <c r="I525" s="5"/>
      <c r="J525" s="5"/>
      <c r="K525" s="5">
        <v>201</v>
      </c>
      <c r="L525" s="5">
        <v>1</v>
      </c>
      <c r="M525" s="5">
        <v>3</v>
      </c>
      <c r="N525" s="5" t="s">
        <v>6</v>
      </c>
      <c r="O525" s="5">
        <v>2</v>
      </c>
      <c r="P525" s="5">
        <f>ROUND(Source!DG523,O525)</f>
        <v>154703.35999999999</v>
      </c>
      <c r="Q525" s="5"/>
      <c r="R525" s="5"/>
      <c r="S525" s="5"/>
      <c r="T525" s="5"/>
      <c r="U525" s="5"/>
      <c r="V525" s="5"/>
      <c r="W525" s="5"/>
    </row>
    <row r="526" spans="1:206" x14ac:dyDescent="0.2">
      <c r="A526" s="5">
        <v>50</v>
      </c>
      <c r="B526" s="5">
        <v>0</v>
      </c>
      <c r="C526" s="5">
        <v>0</v>
      </c>
      <c r="D526" s="5">
        <v>1</v>
      </c>
      <c r="E526" s="5">
        <v>202</v>
      </c>
      <c r="F526" s="5">
        <f>ROUND(Source!P523,O526)</f>
        <v>126164.9</v>
      </c>
      <c r="G526" s="5" t="s">
        <v>288</v>
      </c>
      <c r="H526" s="5" t="s">
        <v>289</v>
      </c>
      <c r="I526" s="5"/>
      <c r="J526" s="5"/>
      <c r="K526" s="5">
        <v>202</v>
      </c>
      <c r="L526" s="5">
        <v>2</v>
      </c>
      <c r="M526" s="5">
        <v>3</v>
      </c>
      <c r="N526" s="5" t="s">
        <v>6</v>
      </c>
      <c r="O526" s="5">
        <v>2</v>
      </c>
      <c r="P526" s="5">
        <f>ROUND(Source!DH523,O526)</f>
        <v>126164.9</v>
      </c>
      <c r="Q526" s="5"/>
      <c r="R526" s="5"/>
      <c r="S526" s="5"/>
      <c r="T526" s="5"/>
      <c r="U526" s="5"/>
      <c r="V526" s="5"/>
      <c r="W526" s="5"/>
    </row>
    <row r="527" spans="1:206" x14ac:dyDescent="0.2">
      <c r="A527" s="5">
        <v>50</v>
      </c>
      <c r="B527" s="5">
        <v>0</v>
      </c>
      <c r="C527" s="5">
        <v>0</v>
      </c>
      <c r="D527" s="5">
        <v>1</v>
      </c>
      <c r="E527" s="5">
        <v>222</v>
      </c>
      <c r="F527" s="5">
        <f>ROUND(Source!AO523,O527)</f>
        <v>0</v>
      </c>
      <c r="G527" s="5" t="s">
        <v>290</v>
      </c>
      <c r="H527" s="5" t="s">
        <v>291</v>
      </c>
      <c r="I527" s="5"/>
      <c r="J527" s="5"/>
      <c r="K527" s="5">
        <v>222</v>
      </c>
      <c r="L527" s="5">
        <v>3</v>
      </c>
      <c r="M527" s="5">
        <v>3</v>
      </c>
      <c r="N527" s="5" t="s">
        <v>6</v>
      </c>
      <c r="O527" s="5">
        <v>2</v>
      </c>
      <c r="P527" s="5">
        <f>ROUND(Source!EG523,O527)</f>
        <v>0</v>
      </c>
      <c r="Q527" s="5"/>
      <c r="R527" s="5"/>
      <c r="S527" s="5"/>
      <c r="T527" s="5"/>
      <c r="U527" s="5"/>
      <c r="V527" s="5"/>
      <c r="W527" s="5"/>
    </row>
    <row r="528" spans="1:206" x14ac:dyDescent="0.2">
      <c r="A528" s="5">
        <v>50</v>
      </c>
      <c r="B528" s="5">
        <v>0</v>
      </c>
      <c r="C528" s="5">
        <v>0</v>
      </c>
      <c r="D528" s="5">
        <v>1</v>
      </c>
      <c r="E528" s="5">
        <v>225</v>
      </c>
      <c r="F528" s="5">
        <f>ROUND(Source!AV523,O528)</f>
        <v>126164.9</v>
      </c>
      <c r="G528" s="5" t="s">
        <v>292</v>
      </c>
      <c r="H528" s="5" t="s">
        <v>293</v>
      </c>
      <c r="I528" s="5"/>
      <c r="J528" s="5"/>
      <c r="K528" s="5">
        <v>225</v>
      </c>
      <c r="L528" s="5">
        <v>4</v>
      </c>
      <c r="M528" s="5">
        <v>3</v>
      </c>
      <c r="N528" s="5" t="s">
        <v>6</v>
      </c>
      <c r="O528" s="5">
        <v>2</v>
      </c>
      <c r="P528" s="5">
        <f>ROUND(Source!EN523,O528)</f>
        <v>126164.9</v>
      </c>
      <c r="Q528" s="5"/>
      <c r="R528" s="5"/>
      <c r="S528" s="5"/>
      <c r="T528" s="5"/>
      <c r="U528" s="5"/>
      <c r="V528" s="5"/>
      <c r="W528" s="5"/>
    </row>
    <row r="529" spans="1:23" x14ac:dyDescent="0.2">
      <c r="A529" s="5">
        <v>50</v>
      </c>
      <c r="B529" s="5">
        <v>0</v>
      </c>
      <c r="C529" s="5">
        <v>0</v>
      </c>
      <c r="D529" s="5">
        <v>1</v>
      </c>
      <c r="E529" s="5">
        <v>226</v>
      </c>
      <c r="F529" s="5">
        <f>ROUND(Source!AW523,O529)</f>
        <v>126164.9</v>
      </c>
      <c r="G529" s="5" t="s">
        <v>294</v>
      </c>
      <c r="H529" s="5" t="s">
        <v>295</v>
      </c>
      <c r="I529" s="5"/>
      <c r="J529" s="5"/>
      <c r="K529" s="5">
        <v>226</v>
      </c>
      <c r="L529" s="5">
        <v>5</v>
      </c>
      <c r="M529" s="5">
        <v>3</v>
      </c>
      <c r="N529" s="5" t="s">
        <v>6</v>
      </c>
      <c r="O529" s="5">
        <v>2</v>
      </c>
      <c r="P529" s="5">
        <f>ROUND(Source!EO523,O529)</f>
        <v>126164.9</v>
      </c>
      <c r="Q529" s="5"/>
      <c r="R529" s="5"/>
      <c r="S529" s="5"/>
      <c r="T529" s="5"/>
      <c r="U529" s="5"/>
      <c r="V529" s="5"/>
      <c r="W529" s="5"/>
    </row>
    <row r="530" spans="1:23" x14ac:dyDescent="0.2">
      <c r="A530" s="5">
        <v>50</v>
      </c>
      <c r="B530" s="5">
        <v>0</v>
      </c>
      <c r="C530" s="5">
        <v>0</v>
      </c>
      <c r="D530" s="5">
        <v>1</v>
      </c>
      <c r="E530" s="5">
        <v>227</v>
      </c>
      <c r="F530" s="5">
        <f>ROUND(Source!AX523,O530)</f>
        <v>0</v>
      </c>
      <c r="G530" s="5" t="s">
        <v>296</v>
      </c>
      <c r="H530" s="5" t="s">
        <v>297</v>
      </c>
      <c r="I530" s="5"/>
      <c r="J530" s="5"/>
      <c r="K530" s="5">
        <v>227</v>
      </c>
      <c r="L530" s="5">
        <v>6</v>
      </c>
      <c r="M530" s="5">
        <v>3</v>
      </c>
      <c r="N530" s="5" t="s">
        <v>6</v>
      </c>
      <c r="O530" s="5">
        <v>2</v>
      </c>
      <c r="P530" s="5">
        <f>ROUND(Source!EP523,O530)</f>
        <v>0</v>
      </c>
      <c r="Q530" s="5"/>
      <c r="R530" s="5"/>
      <c r="S530" s="5"/>
      <c r="T530" s="5"/>
      <c r="U530" s="5"/>
      <c r="V530" s="5"/>
      <c r="W530" s="5"/>
    </row>
    <row r="531" spans="1:23" x14ac:dyDescent="0.2">
      <c r="A531" s="5">
        <v>50</v>
      </c>
      <c r="B531" s="5">
        <v>0</v>
      </c>
      <c r="C531" s="5">
        <v>0</v>
      </c>
      <c r="D531" s="5">
        <v>1</v>
      </c>
      <c r="E531" s="5">
        <v>228</v>
      </c>
      <c r="F531" s="5">
        <f>ROUND(Source!AY523,O531)</f>
        <v>126164.9</v>
      </c>
      <c r="G531" s="5" t="s">
        <v>298</v>
      </c>
      <c r="H531" s="5" t="s">
        <v>299</v>
      </c>
      <c r="I531" s="5"/>
      <c r="J531" s="5"/>
      <c r="K531" s="5">
        <v>228</v>
      </c>
      <c r="L531" s="5">
        <v>7</v>
      </c>
      <c r="M531" s="5">
        <v>3</v>
      </c>
      <c r="N531" s="5" t="s">
        <v>6</v>
      </c>
      <c r="O531" s="5">
        <v>2</v>
      </c>
      <c r="P531" s="5">
        <f>ROUND(Source!EQ523,O531)</f>
        <v>126164.9</v>
      </c>
      <c r="Q531" s="5"/>
      <c r="R531" s="5"/>
      <c r="S531" s="5"/>
      <c r="T531" s="5"/>
      <c r="U531" s="5"/>
      <c r="V531" s="5"/>
      <c r="W531" s="5"/>
    </row>
    <row r="532" spans="1:23" x14ac:dyDescent="0.2">
      <c r="A532" s="5">
        <v>50</v>
      </c>
      <c r="B532" s="5">
        <v>0</v>
      </c>
      <c r="C532" s="5">
        <v>0</v>
      </c>
      <c r="D532" s="5">
        <v>1</v>
      </c>
      <c r="E532" s="5">
        <v>216</v>
      </c>
      <c r="F532" s="5">
        <f>ROUND(Source!AP523,O532)</f>
        <v>0</v>
      </c>
      <c r="G532" s="5" t="s">
        <v>300</v>
      </c>
      <c r="H532" s="5" t="s">
        <v>301</v>
      </c>
      <c r="I532" s="5"/>
      <c r="J532" s="5"/>
      <c r="K532" s="5">
        <v>216</v>
      </c>
      <c r="L532" s="5">
        <v>8</v>
      </c>
      <c r="M532" s="5">
        <v>3</v>
      </c>
      <c r="N532" s="5" t="s">
        <v>6</v>
      </c>
      <c r="O532" s="5">
        <v>2</v>
      </c>
      <c r="P532" s="5">
        <f>ROUND(Source!EH523,O532)</f>
        <v>0</v>
      </c>
      <c r="Q532" s="5"/>
      <c r="R532" s="5"/>
      <c r="S532" s="5"/>
      <c r="T532" s="5"/>
      <c r="U532" s="5"/>
      <c r="V532" s="5"/>
      <c r="W532" s="5"/>
    </row>
    <row r="533" spans="1:23" x14ac:dyDescent="0.2">
      <c r="A533" s="5">
        <v>50</v>
      </c>
      <c r="B533" s="5">
        <v>0</v>
      </c>
      <c r="C533" s="5">
        <v>0</v>
      </c>
      <c r="D533" s="5">
        <v>1</v>
      </c>
      <c r="E533" s="5">
        <v>223</v>
      </c>
      <c r="F533" s="5">
        <f>ROUND(Source!AQ523,O533)</f>
        <v>0</v>
      </c>
      <c r="G533" s="5" t="s">
        <v>302</v>
      </c>
      <c r="H533" s="5" t="s">
        <v>303</v>
      </c>
      <c r="I533" s="5"/>
      <c r="J533" s="5"/>
      <c r="K533" s="5">
        <v>223</v>
      </c>
      <c r="L533" s="5">
        <v>9</v>
      </c>
      <c r="M533" s="5">
        <v>3</v>
      </c>
      <c r="N533" s="5" t="s">
        <v>6</v>
      </c>
      <c r="O533" s="5">
        <v>2</v>
      </c>
      <c r="P533" s="5">
        <f>ROUND(Source!EI523,O533)</f>
        <v>0</v>
      </c>
      <c r="Q533" s="5"/>
      <c r="R533" s="5"/>
      <c r="S533" s="5"/>
      <c r="T533" s="5"/>
      <c r="U533" s="5"/>
      <c r="V533" s="5"/>
      <c r="W533" s="5"/>
    </row>
    <row r="534" spans="1:23" x14ac:dyDescent="0.2">
      <c r="A534" s="5">
        <v>50</v>
      </c>
      <c r="B534" s="5">
        <v>0</v>
      </c>
      <c r="C534" s="5">
        <v>0</v>
      </c>
      <c r="D534" s="5">
        <v>1</v>
      </c>
      <c r="E534" s="5">
        <v>229</v>
      </c>
      <c r="F534" s="5">
        <f>ROUND(Source!AZ523,O534)</f>
        <v>0</v>
      </c>
      <c r="G534" s="5" t="s">
        <v>304</v>
      </c>
      <c r="H534" s="5" t="s">
        <v>305</v>
      </c>
      <c r="I534" s="5"/>
      <c r="J534" s="5"/>
      <c r="K534" s="5">
        <v>229</v>
      </c>
      <c r="L534" s="5">
        <v>10</v>
      </c>
      <c r="M534" s="5">
        <v>3</v>
      </c>
      <c r="N534" s="5" t="s">
        <v>6</v>
      </c>
      <c r="O534" s="5">
        <v>2</v>
      </c>
      <c r="P534" s="5">
        <f>ROUND(Source!ER523,O534)</f>
        <v>0</v>
      </c>
      <c r="Q534" s="5"/>
      <c r="R534" s="5"/>
      <c r="S534" s="5"/>
      <c r="T534" s="5"/>
      <c r="U534" s="5"/>
      <c r="V534" s="5"/>
      <c r="W534" s="5"/>
    </row>
    <row r="535" spans="1:23" x14ac:dyDescent="0.2">
      <c r="A535" s="5">
        <v>50</v>
      </c>
      <c r="B535" s="5">
        <v>0</v>
      </c>
      <c r="C535" s="5">
        <v>0</v>
      </c>
      <c r="D535" s="5">
        <v>1</v>
      </c>
      <c r="E535" s="5">
        <v>203</v>
      </c>
      <c r="F535" s="5">
        <f>ROUND(Source!Q523,O535)</f>
        <v>2201.4</v>
      </c>
      <c r="G535" s="5" t="s">
        <v>306</v>
      </c>
      <c r="H535" s="5" t="s">
        <v>307</v>
      </c>
      <c r="I535" s="5"/>
      <c r="J535" s="5"/>
      <c r="K535" s="5">
        <v>203</v>
      </c>
      <c r="L535" s="5">
        <v>11</v>
      </c>
      <c r="M535" s="5">
        <v>3</v>
      </c>
      <c r="N535" s="5" t="s">
        <v>6</v>
      </c>
      <c r="O535" s="5">
        <v>2</v>
      </c>
      <c r="P535" s="5">
        <f>ROUND(Source!DI523,O535)</f>
        <v>2201.4</v>
      </c>
      <c r="Q535" s="5"/>
      <c r="R535" s="5"/>
      <c r="S535" s="5"/>
      <c r="T535" s="5"/>
      <c r="U535" s="5"/>
      <c r="V535" s="5"/>
      <c r="W535" s="5"/>
    </row>
    <row r="536" spans="1:23" x14ac:dyDescent="0.2">
      <c r="A536" s="5">
        <v>50</v>
      </c>
      <c r="B536" s="5">
        <v>0</v>
      </c>
      <c r="C536" s="5">
        <v>0</v>
      </c>
      <c r="D536" s="5">
        <v>1</v>
      </c>
      <c r="E536" s="5">
        <v>231</v>
      </c>
      <c r="F536" s="5">
        <f>ROUND(Source!BB523,O536)</f>
        <v>0</v>
      </c>
      <c r="G536" s="5" t="s">
        <v>308</v>
      </c>
      <c r="H536" s="5" t="s">
        <v>309</v>
      </c>
      <c r="I536" s="5"/>
      <c r="J536" s="5"/>
      <c r="K536" s="5">
        <v>231</v>
      </c>
      <c r="L536" s="5">
        <v>12</v>
      </c>
      <c r="M536" s="5">
        <v>3</v>
      </c>
      <c r="N536" s="5" t="s">
        <v>6</v>
      </c>
      <c r="O536" s="5">
        <v>2</v>
      </c>
      <c r="P536" s="5">
        <f>ROUND(Source!ET523,O536)</f>
        <v>0</v>
      </c>
      <c r="Q536" s="5"/>
      <c r="R536" s="5"/>
      <c r="S536" s="5"/>
      <c r="T536" s="5"/>
      <c r="U536" s="5"/>
      <c r="V536" s="5"/>
      <c r="W536" s="5"/>
    </row>
    <row r="537" spans="1:23" x14ac:dyDescent="0.2">
      <c r="A537" s="5">
        <v>50</v>
      </c>
      <c r="B537" s="5">
        <v>0</v>
      </c>
      <c r="C537" s="5">
        <v>0</v>
      </c>
      <c r="D537" s="5">
        <v>1</v>
      </c>
      <c r="E537" s="5">
        <v>204</v>
      </c>
      <c r="F537" s="5">
        <f>ROUND(Source!R523,O537)</f>
        <v>393.67</v>
      </c>
      <c r="G537" s="5" t="s">
        <v>310</v>
      </c>
      <c r="H537" s="5" t="s">
        <v>311</v>
      </c>
      <c r="I537" s="5"/>
      <c r="J537" s="5"/>
      <c r="K537" s="5">
        <v>204</v>
      </c>
      <c r="L537" s="5">
        <v>13</v>
      </c>
      <c r="M537" s="5">
        <v>3</v>
      </c>
      <c r="N537" s="5" t="s">
        <v>6</v>
      </c>
      <c r="O537" s="5">
        <v>2</v>
      </c>
      <c r="P537" s="5">
        <f>ROUND(Source!DJ523,O537)</f>
        <v>393.67</v>
      </c>
      <c r="Q537" s="5"/>
      <c r="R537" s="5"/>
      <c r="S537" s="5"/>
      <c r="T537" s="5"/>
      <c r="U537" s="5"/>
      <c r="V537" s="5"/>
      <c r="W537" s="5"/>
    </row>
    <row r="538" spans="1:23" x14ac:dyDescent="0.2">
      <c r="A538" s="5">
        <v>50</v>
      </c>
      <c r="B538" s="5">
        <v>0</v>
      </c>
      <c r="C538" s="5">
        <v>0</v>
      </c>
      <c r="D538" s="5">
        <v>1</v>
      </c>
      <c r="E538" s="5">
        <v>205</v>
      </c>
      <c r="F538" s="5">
        <f>ROUND(Source!S523,O538)</f>
        <v>26337.06</v>
      </c>
      <c r="G538" s="5" t="s">
        <v>312</v>
      </c>
      <c r="H538" s="5" t="s">
        <v>313</v>
      </c>
      <c r="I538" s="5"/>
      <c r="J538" s="5"/>
      <c r="K538" s="5">
        <v>205</v>
      </c>
      <c r="L538" s="5">
        <v>14</v>
      </c>
      <c r="M538" s="5">
        <v>3</v>
      </c>
      <c r="N538" s="5" t="s">
        <v>6</v>
      </c>
      <c r="O538" s="5">
        <v>2</v>
      </c>
      <c r="P538" s="5">
        <f>ROUND(Source!DK523,O538)</f>
        <v>26337.06</v>
      </c>
      <c r="Q538" s="5"/>
      <c r="R538" s="5"/>
      <c r="S538" s="5"/>
      <c r="T538" s="5"/>
      <c r="U538" s="5"/>
      <c r="V538" s="5"/>
      <c r="W538" s="5"/>
    </row>
    <row r="539" spans="1:23" x14ac:dyDescent="0.2">
      <c r="A539" s="5">
        <v>50</v>
      </c>
      <c r="B539" s="5">
        <v>0</v>
      </c>
      <c r="C539" s="5">
        <v>0</v>
      </c>
      <c r="D539" s="5">
        <v>1</v>
      </c>
      <c r="E539" s="5">
        <v>232</v>
      </c>
      <c r="F539" s="5">
        <f>ROUND(Source!BC523,O539)</f>
        <v>0</v>
      </c>
      <c r="G539" s="5" t="s">
        <v>314</v>
      </c>
      <c r="H539" s="5" t="s">
        <v>315</v>
      </c>
      <c r="I539" s="5"/>
      <c r="J539" s="5"/>
      <c r="K539" s="5">
        <v>232</v>
      </c>
      <c r="L539" s="5">
        <v>15</v>
      </c>
      <c r="M539" s="5">
        <v>3</v>
      </c>
      <c r="N539" s="5" t="s">
        <v>6</v>
      </c>
      <c r="O539" s="5">
        <v>2</v>
      </c>
      <c r="P539" s="5">
        <f>ROUND(Source!EU523,O539)</f>
        <v>0</v>
      </c>
      <c r="Q539" s="5"/>
      <c r="R539" s="5"/>
      <c r="S539" s="5"/>
      <c r="T539" s="5"/>
      <c r="U539" s="5"/>
      <c r="V539" s="5"/>
      <c r="W539" s="5"/>
    </row>
    <row r="540" spans="1:23" x14ac:dyDescent="0.2">
      <c r="A540" s="5">
        <v>50</v>
      </c>
      <c r="B540" s="5">
        <v>0</v>
      </c>
      <c r="C540" s="5">
        <v>0</v>
      </c>
      <c r="D540" s="5">
        <v>1</v>
      </c>
      <c r="E540" s="5">
        <v>214</v>
      </c>
      <c r="F540" s="5">
        <f>ROUND(Source!AS523,O540)</f>
        <v>194948.39</v>
      </c>
      <c r="G540" s="5" t="s">
        <v>316</v>
      </c>
      <c r="H540" s="5" t="s">
        <v>317</v>
      </c>
      <c r="I540" s="5"/>
      <c r="J540" s="5"/>
      <c r="K540" s="5">
        <v>214</v>
      </c>
      <c r="L540" s="5">
        <v>16</v>
      </c>
      <c r="M540" s="5">
        <v>3</v>
      </c>
      <c r="N540" s="5" t="s">
        <v>6</v>
      </c>
      <c r="O540" s="5">
        <v>2</v>
      </c>
      <c r="P540" s="5">
        <f>ROUND(Source!EK523,O540)</f>
        <v>194948.39</v>
      </c>
      <c r="Q540" s="5"/>
      <c r="R540" s="5"/>
      <c r="S540" s="5"/>
      <c r="T540" s="5"/>
      <c r="U540" s="5"/>
      <c r="V540" s="5"/>
      <c r="W540" s="5"/>
    </row>
    <row r="541" spans="1:23" x14ac:dyDescent="0.2">
      <c r="A541" s="5">
        <v>50</v>
      </c>
      <c r="B541" s="5">
        <v>0</v>
      </c>
      <c r="C541" s="5">
        <v>0</v>
      </c>
      <c r="D541" s="5">
        <v>1</v>
      </c>
      <c r="E541" s="5">
        <v>215</v>
      </c>
      <c r="F541" s="5">
        <f>ROUND(Source!AT523,O541)</f>
        <v>0</v>
      </c>
      <c r="G541" s="5" t="s">
        <v>318</v>
      </c>
      <c r="H541" s="5" t="s">
        <v>319</v>
      </c>
      <c r="I541" s="5"/>
      <c r="J541" s="5"/>
      <c r="K541" s="5">
        <v>215</v>
      </c>
      <c r="L541" s="5">
        <v>17</v>
      </c>
      <c r="M541" s="5">
        <v>3</v>
      </c>
      <c r="N541" s="5" t="s">
        <v>6</v>
      </c>
      <c r="O541" s="5">
        <v>2</v>
      </c>
      <c r="P541" s="5">
        <f>ROUND(Source!EL523,O541)</f>
        <v>0</v>
      </c>
      <c r="Q541" s="5"/>
      <c r="R541" s="5"/>
      <c r="S541" s="5"/>
      <c r="T541" s="5"/>
      <c r="U541" s="5"/>
      <c r="V541" s="5"/>
      <c r="W541" s="5"/>
    </row>
    <row r="542" spans="1:23" x14ac:dyDescent="0.2">
      <c r="A542" s="5">
        <v>50</v>
      </c>
      <c r="B542" s="5">
        <v>0</v>
      </c>
      <c r="C542" s="5">
        <v>0</v>
      </c>
      <c r="D542" s="5">
        <v>1</v>
      </c>
      <c r="E542" s="5">
        <v>217</v>
      </c>
      <c r="F542" s="5">
        <f>ROUND(Source!AU523,O542)</f>
        <v>0</v>
      </c>
      <c r="G542" s="5" t="s">
        <v>320</v>
      </c>
      <c r="H542" s="5" t="s">
        <v>321</v>
      </c>
      <c r="I542" s="5"/>
      <c r="J542" s="5"/>
      <c r="K542" s="5">
        <v>217</v>
      </c>
      <c r="L542" s="5">
        <v>18</v>
      </c>
      <c r="M542" s="5">
        <v>3</v>
      </c>
      <c r="N542" s="5" t="s">
        <v>6</v>
      </c>
      <c r="O542" s="5">
        <v>2</v>
      </c>
      <c r="P542" s="5">
        <f>ROUND(Source!EM523,O542)</f>
        <v>0</v>
      </c>
      <c r="Q542" s="5"/>
      <c r="R542" s="5"/>
      <c r="S542" s="5"/>
      <c r="T542" s="5"/>
      <c r="U542" s="5"/>
      <c r="V542" s="5"/>
      <c r="W542" s="5"/>
    </row>
    <row r="543" spans="1:23" x14ac:dyDescent="0.2">
      <c r="A543" s="5">
        <v>50</v>
      </c>
      <c r="B543" s="5">
        <v>0</v>
      </c>
      <c r="C543" s="5">
        <v>0</v>
      </c>
      <c r="D543" s="5">
        <v>1</v>
      </c>
      <c r="E543" s="5">
        <v>230</v>
      </c>
      <c r="F543" s="5">
        <f>ROUND(Source!BA523,O543)</f>
        <v>0</v>
      </c>
      <c r="G543" s="5" t="s">
        <v>322</v>
      </c>
      <c r="H543" s="5" t="s">
        <v>323</v>
      </c>
      <c r="I543" s="5"/>
      <c r="J543" s="5"/>
      <c r="K543" s="5">
        <v>230</v>
      </c>
      <c r="L543" s="5">
        <v>19</v>
      </c>
      <c r="M543" s="5">
        <v>3</v>
      </c>
      <c r="N543" s="5" t="s">
        <v>6</v>
      </c>
      <c r="O543" s="5">
        <v>2</v>
      </c>
      <c r="P543" s="5">
        <f>ROUND(Source!ES523,O543)</f>
        <v>0</v>
      </c>
      <c r="Q543" s="5"/>
      <c r="R543" s="5"/>
      <c r="S543" s="5"/>
      <c r="T543" s="5"/>
      <c r="U543" s="5"/>
      <c r="V543" s="5"/>
      <c r="W543" s="5"/>
    </row>
    <row r="544" spans="1:23" x14ac:dyDescent="0.2">
      <c r="A544" s="5">
        <v>50</v>
      </c>
      <c r="B544" s="5">
        <v>0</v>
      </c>
      <c r="C544" s="5">
        <v>0</v>
      </c>
      <c r="D544" s="5">
        <v>1</v>
      </c>
      <c r="E544" s="5">
        <v>206</v>
      </c>
      <c r="F544" s="5">
        <f>ROUND(Source!T523,O544)</f>
        <v>0</v>
      </c>
      <c r="G544" s="5" t="s">
        <v>324</v>
      </c>
      <c r="H544" s="5" t="s">
        <v>325</v>
      </c>
      <c r="I544" s="5"/>
      <c r="J544" s="5"/>
      <c r="K544" s="5">
        <v>206</v>
      </c>
      <c r="L544" s="5">
        <v>20</v>
      </c>
      <c r="M544" s="5">
        <v>3</v>
      </c>
      <c r="N544" s="5" t="s">
        <v>6</v>
      </c>
      <c r="O544" s="5">
        <v>2</v>
      </c>
      <c r="P544" s="5">
        <f>ROUND(Source!DL523,O544)</f>
        <v>0</v>
      </c>
      <c r="Q544" s="5"/>
      <c r="R544" s="5"/>
      <c r="S544" s="5"/>
      <c r="T544" s="5"/>
      <c r="U544" s="5"/>
      <c r="V544" s="5"/>
      <c r="W544" s="5"/>
    </row>
    <row r="545" spans="1:23" x14ac:dyDescent="0.2">
      <c r="A545" s="5">
        <v>50</v>
      </c>
      <c r="B545" s="5">
        <v>0</v>
      </c>
      <c r="C545" s="5">
        <v>0</v>
      </c>
      <c r="D545" s="5">
        <v>1</v>
      </c>
      <c r="E545" s="5">
        <v>207</v>
      </c>
      <c r="F545" s="5">
        <f>ROUND(Source!U523,O545)</f>
        <v>3013.8</v>
      </c>
      <c r="G545" s="5" t="s">
        <v>326</v>
      </c>
      <c r="H545" s="5" t="s">
        <v>327</v>
      </c>
      <c r="I545" s="5"/>
      <c r="J545" s="5"/>
      <c r="K545" s="5">
        <v>207</v>
      </c>
      <c r="L545" s="5">
        <v>21</v>
      </c>
      <c r="M545" s="5">
        <v>3</v>
      </c>
      <c r="N545" s="5" t="s">
        <v>6</v>
      </c>
      <c r="O545" s="5">
        <v>2</v>
      </c>
      <c r="P545" s="5">
        <f>ROUND(Source!DM523,O545)</f>
        <v>3013.8</v>
      </c>
      <c r="Q545" s="5"/>
      <c r="R545" s="5"/>
      <c r="S545" s="5"/>
      <c r="T545" s="5"/>
      <c r="U545" s="5"/>
      <c r="V545" s="5"/>
      <c r="W545" s="5"/>
    </row>
    <row r="546" spans="1:23" x14ac:dyDescent="0.2">
      <c r="A546" s="5">
        <v>50</v>
      </c>
      <c r="B546" s="5">
        <v>0</v>
      </c>
      <c r="C546" s="5">
        <v>0</v>
      </c>
      <c r="D546" s="5">
        <v>1</v>
      </c>
      <c r="E546" s="5">
        <v>208</v>
      </c>
      <c r="F546" s="5">
        <f>ROUND(Source!V523,O546)</f>
        <v>34.1</v>
      </c>
      <c r="G546" s="5" t="s">
        <v>328</v>
      </c>
      <c r="H546" s="5" t="s">
        <v>329</v>
      </c>
      <c r="I546" s="5"/>
      <c r="J546" s="5"/>
      <c r="K546" s="5">
        <v>208</v>
      </c>
      <c r="L546" s="5">
        <v>22</v>
      </c>
      <c r="M546" s="5">
        <v>3</v>
      </c>
      <c r="N546" s="5" t="s">
        <v>6</v>
      </c>
      <c r="O546" s="5">
        <v>2</v>
      </c>
      <c r="P546" s="5">
        <f>ROUND(Source!DN523,O546)</f>
        <v>34.1</v>
      </c>
      <c r="Q546" s="5"/>
      <c r="R546" s="5"/>
      <c r="S546" s="5"/>
      <c r="T546" s="5"/>
      <c r="U546" s="5"/>
      <c r="V546" s="5"/>
      <c r="W546" s="5"/>
    </row>
    <row r="547" spans="1:23" x14ac:dyDescent="0.2">
      <c r="A547" s="5">
        <v>50</v>
      </c>
      <c r="B547" s="5">
        <v>0</v>
      </c>
      <c r="C547" s="5">
        <v>0</v>
      </c>
      <c r="D547" s="5">
        <v>1</v>
      </c>
      <c r="E547" s="5">
        <v>209</v>
      </c>
      <c r="F547" s="5">
        <f>ROUND(Source!W523,O547)</f>
        <v>0</v>
      </c>
      <c r="G547" s="5" t="s">
        <v>330</v>
      </c>
      <c r="H547" s="5" t="s">
        <v>331</v>
      </c>
      <c r="I547" s="5"/>
      <c r="J547" s="5"/>
      <c r="K547" s="5">
        <v>209</v>
      </c>
      <c r="L547" s="5">
        <v>23</v>
      </c>
      <c r="M547" s="5">
        <v>3</v>
      </c>
      <c r="N547" s="5" t="s">
        <v>6</v>
      </c>
      <c r="O547" s="5">
        <v>2</v>
      </c>
      <c r="P547" s="5">
        <f>ROUND(Source!DO523,O547)</f>
        <v>0</v>
      </c>
      <c r="Q547" s="5"/>
      <c r="R547" s="5"/>
      <c r="S547" s="5"/>
      <c r="T547" s="5"/>
      <c r="U547" s="5"/>
      <c r="V547" s="5"/>
      <c r="W547" s="5"/>
    </row>
    <row r="548" spans="1:23" x14ac:dyDescent="0.2">
      <c r="A548" s="5">
        <v>50</v>
      </c>
      <c r="B548" s="5">
        <v>0</v>
      </c>
      <c r="C548" s="5">
        <v>0</v>
      </c>
      <c r="D548" s="5">
        <v>1</v>
      </c>
      <c r="E548" s="5">
        <v>210</v>
      </c>
      <c r="F548" s="5">
        <f>ROUND(Source!X523,O548)</f>
        <v>23757.99</v>
      </c>
      <c r="G548" s="5" t="s">
        <v>332</v>
      </c>
      <c r="H548" s="5" t="s">
        <v>333</v>
      </c>
      <c r="I548" s="5"/>
      <c r="J548" s="5"/>
      <c r="K548" s="5">
        <v>210</v>
      </c>
      <c r="L548" s="5">
        <v>24</v>
      </c>
      <c r="M548" s="5">
        <v>3</v>
      </c>
      <c r="N548" s="5" t="s">
        <v>6</v>
      </c>
      <c r="O548" s="5">
        <v>2</v>
      </c>
      <c r="P548" s="5">
        <f>ROUND(Source!DP523,O548)</f>
        <v>23757.99</v>
      </c>
      <c r="Q548" s="5"/>
      <c r="R548" s="5"/>
      <c r="S548" s="5"/>
      <c r="T548" s="5"/>
      <c r="U548" s="5"/>
      <c r="V548" s="5"/>
      <c r="W548" s="5"/>
    </row>
    <row r="549" spans="1:23" x14ac:dyDescent="0.2">
      <c r="A549" s="5">
        <v>50</v>
      </c>
      <c r="B549" s="5">
        <v>0</v>
      </c>
      <c r="C549" s="5">
        <v>0</v>
      </c>
      <c r="D549" s="5">
        <v>1</v>
      </c>
      <c r="E549" s="5">
        <v>211</v>
      </c>
      <c r="F549" s="5">
        <f>ROUND(Source!Y523,O549)</f>
        <v>15685.04</v>
      </c>
      <c r="G549" s="5" t="s">
        <v>334</v>
      </c>
      <c r="H549" s="5" t="s">
        <v>335</v>
      </c>
      <c r="I549" s="5"/>
      <c r="J549" s="5"/>
      <c r="K549" s="5">
        <v>211</v>
      </c>
      <c r="L549" s="5">
        <v>25</v>
      </c>
      <c r="M549" s="5">
        <v>3</v>
      </c>
      <c r="N549" s="5" t="s">
        <v>6</v>
      </c>
      <c r="O549" s="5">
        <v>2</v>
      </c>
      <c r="P549" s="5">
        <f>ROUND(Source!DQ523,O549)</f>
        <v>15685.04</v>
      </c>
      <c r="Q549" s="5"/>
      <c r="R549" s="5"/>
      <c r="S549" s="5"/>
      <c r="T549" s="5"/>
      <c r="U549" s="5"/>
      <c r="V549" s="5"/>
      <c r="W549" s="5"/>
    </row>
    <row r="550" spans="1:23" x14ac:dyDescent="0.2">
      <c r="A550" s="5">
        <v>50</v>
      </c>
      <c r="B550" s="5">
        <v>0</v>
      </c>
      <c r="C550" s="5">
        <v>0</v>
      </c>
      <c r="D550" s="5">
        <v>1</v>
      </c>
      <c r="E550" s="5">
        <v>224</v>
      </c>
      <c r="F550" s="5">
        <f>ROUND(Source!AR523,O550)</f>
        <v>194948.39</v>
      </c>
      <c r="G550" s="5" t="s">
        <v>336</v>
      </c>
      <c r="H550" s="5" t="s">
        <v>337</v>
      </c>
      <c r="I550" s="5"/>
      <c r="J550" s="5"/>
      <c r="K550" s="5">
        <v>224</v>
      </c>
      <c r="L550" s="5">
        <v>26</v>
      </c>
      <c r="M550" s="5">
        <v>3</v>
      </c>
      <c r="N550" s="5" t="s">
        <v>6</v>
      </c>
      <c r="O550" s="5">
        <v>2</v>
      </c>
      <c r="P550" s="5">
        <f>ROUND(Source!EJ523,O550)</f>
        <v>194948.39</v>
      </c>
      <c r="Q550" s="5"/>
      <c r="R550" s="5"/>
      <c r="S550" s="5"/>
      <c r="T550" s="5"/>
      <c r="U550" s="5"/>
      <c r="V550" s="5"/>
      <c r="W550" s="5"/>
    </row>
    <row r="551" spans="1:23" x14ac:dyDescent="0.2">
      <c r="A551" s="5">
        <v>50</v>
      </c>
      <c r="B551" s="5">
        <v>1</v>
      </c>
      <c r="C551" s="5">
        <v>0</v>
      </c>
      <c r="D551" s="5">
        <v>2</v>
      </c>
      <c r="E551" s="5">
        <v>0</v>
      </c>
      <c r="F551" s="5">
        <f>ROUND(F550,O551)</f>
        <v>194948.39</v>
      </c>
      <c r="G551" s="5" t="s">
        <v>348</v>
      </c>
      <c r="H551" s="5" t="s">
        <v>337</v>
      </c>
      <c r="I551" s="5"/>
      <c r="J551" s="5"/>
      <c r="K551" s="5">
        <v>212</v>
      </c>
      <c r="L551" s="5">
        <v>27</v>
      </c>
      <c r="M551" s="5">
        <v>0</v>
      </c>
      <c r="N551" s="5" t="s">
        <v>6</v>
      </c>
      <c r="O551" s="5">
        <v>2</v>
      </c>
      <c r="P551" s="5">
        <f>ROUND(P550,O551)</f>
        <v>194948.39</v>
      </c>
      <c r="Q551" s="5"/>
      <c r="R551" s="5"/>
      <c r="S551" s="5"/>
      <c r="T551" s="5"/>
      <c r="U551" s="5"/>
      <c r="V551" s="5"/>
      <c r="W551" s="5"/>
    </row>
    <row r="552" spans="1:23" x14ac:dyDescent="0.2">
      <c r="A552" s="5">
        <v>50</v>
      </c>
      <c r="B552" s="5">
        <v>1</v>
      </c>
      <c r="C552" s="5">
        <v>0</v>
      </c>
      <c r="D552" s="5">
        <v>2</v>
      </c>
      <c r="E552" s="5">
        <v>0</v>
      </c>
      <c r="F552" s="5">
        <f>ROUND(F551*6.53,O552)</f>
        <v>1273012.99</v>
      </c>
      <c r="G552" s="5" t="s">
        <v>349</v>
      </c>
      <c r="H552" s="5" t="s">
        <v>350</v>
      </c>
      <c r="I552" s="5"/>
      <c r="J552" s="5"/>
      <c r="K552" s="5">
        <v>212</v>
      </c>
      <c r="L552" s="5">
        <v>28</v>
      </c>
      <c r="M552" s="5">
        <v>0</v>
      </c>
      <c r="N552" s="5" t="s">
        <v>6</v>
      </c>
      <c r="O552" s="5">
        <v>2</v>
      </c>
      <c r="P552" s="5">
        <f>ROUND(P551*6.53,O552)</f>
        <v>1273012.99</v>
      </c>
      <c r="Q552" s="5"/>
      <c r="R552" s="5"/>
      <c r="S552" s="5"/>
      <c r="T552" s="5"/>
      <c r="U552" s="5"/>
      <c r="V552" s="5"/>
      <c r="W552" s="5"/>
    </row>
    <row r="553" spans="1:23" x14ac:dyDescent="0.2">
      <c r="A553" s="5">
        <v>50</v>
      </c>
      <c r="B553" s="5">
        <v>1</v>
      </c>
      <c r="C553" s="5">
        <v>0</v>
      </c>
      <c r="D553" s="5">
        <v>2</v>
      </c>
      <c r="E553" s="5">
        <v>0</v>
      </c>
      <c r="F553" s="5">
        <f>ROUND(F552*18/100,O553)</f>
        <v>229142.34</v>
      </c>
      <c r="G553" s="5" t="s">
        <v>351</v>
      </c>
      <c r="H553" s="5" t="s">
        <v>352</v>
      </c>
      <c r="I553" s="5"/>
      <c r="J553" s="5"/>
      <c r="K553" s="5">
        <v>212</v>
      </c>
      <c r="L553" s="5">
        <v>29</v>
      </c>
      <c r="M553" s="5">
        <v>0</v>
      </c>
      <c r="N553" s="5" t="s">
        <v>6</v>
      </c>
      <c r="O553" s="5">
        <v>2</v>
      </c>
      <c r="P553" s="5">
        <f>ROUND(P552*18/100,O553)</f>
        <v>229142.34</v>
      </c>
      <c r="Q553" s="5"/>
      <c r="R553" s="5"/>
      <c r="S553" s="5"/>
      <c r="T553" s="5"/>
      <c r="U553" s="5"/>
      <c r="V553" s="5"/>
      <c r="W553" s="5"/>
    </row>
    <row r="554" spans="1:23" x14ac:dyDescent="0.2">
      <c r="A554" s="5">
        <v>50</v>
      </c>
      <c r="B554" s="5">
        <v>1</v>
      </c>
      <c r="C554" s="5">
        <v>0</v>
      </c>
      <c r="D554" s="5">
        <v>2</v>
      </c>
      <c r="E554" s="5">
        <v>213</v>
      </c>
      <c r="F554" s="5">
        <f>ROUND(F552+F553,O554)</f>
        <v>1502155.33</v>
      </c>
      <c r="G554" s="5" t="s">
        <v>353</v>
      </c>
      <c r="H554" s="5" t="s">
        <v>354</v>
      </c>
      <c r="I554" s="5"/>
      <c r="J554" s="5"/>
      <c r="K554" s="5">
        <v>212</v>
      </c>
      <c r="L554" s="5">
        <v>30</v>
      </c>
      <c r="M554" s="5">
        <v>0</v>
      </c>
      <c r="N554" s="5" t="s">
        <v>6</v>
      </c>
      <c r="O554" s="5">
        <v>2</v>
      </c>
      <c r="P554" s="5">
        <f>ROUND(P552+P553,O554)</f>
        <v>1502155.33</v>
      </c>
      <c r="Q554" s="5"/>
      <c r="R554" s="5"/>
      <c r="S554" s="5"/>
      <c r="T554" s="5"/>
      <c r="U554" s="5"/>
      <c r="V554" s="5"/>
      <c r="W554" s="5"/>
    </row>
    <row r="557" spans="1:23" x14ac:dyDescent="0.2">
      <c r="A557">
        <v>70</v>
      </c>
      <c r="B557">
        <v>1</v>
      </c>
      <c r="D557">
        <v>1</v>
      </c>
      <c r="E557" t="s">
        <v>420</v>
      </c>
      <c r="F557" t="s">
        <v>421</v>
      </c>
      <c r="G557">
        <v>0</v>
      </c>
      <c r="H557">
        <v>0</v>
      </c>
      <c r="I557" t="s">
        <v>6</v>
      </c>
      <c r="J557">
        <v>1</v>
      </c>
      <c r="K557">
        <v>0</v>
      </c>
      <c r="L557" t="s">
        <v>6</v>
      </c>
      <c r="M557" t="s">
        <v>6</v>
      </c>
      <c r="N557">
        <v>0</v>
      </c>
      <c r="O557">
        <v>0</v>
      </c>
    </row>
    <row r="558" spans="1:23" x14ac:dyDescent="0.2">
      <c r="A558">
        <v>70</v>
      </c>
      <c r="B558">
        <v>1</v>
      </c>
      <c r="D558">
        <v>2</v>
      </c>
      <c r="E558" t="s">
        <v>422</v>
      </c>
      <c r="F558" t="s">
        <v>423</v>
      </c>
      <c r="G558">
        <v>1</v>
      </c>
      <c r="H558">
        <v>0</v>
      </c>
      <c r="I558" t="s">
        <v>6</v>
      </c>
      <c r="J558">
        <v>1</v>
      </c>
      <c r="K558">
        <v>0</v>
      </c>
      <c r="L558" t="s">
        <v>6</v>
      </c>
      <c r="M558" t="s">
        <v>6</v>
      </c>
      <c r="N558">
        <v>0</v>
      </c>
      <c r="O558">
        <v>1</v>
      </c>
    </row>
    <row r="559" spans="1:23" x14ac:dyDescent="0.2">
      <c r="A559">
        <v>70</v>
      </c>
      <c r="B559">
        <v>1</v>
      </c>
      <c r="D559">
        <v>3</v>
      </c>
      <c r="E559" t="s">
        <v>424</v>
      </c>
      <c r="F559" t="s">
        <v>425</v>
      </c>
      <c r="G559">
        <v>0</v>
      </c>
      <c r="H559">
        <v>0</v>
      </c>
      <c r="I559" t="s">
        <v>6</v>
      </c>
      <c r="J559">
        <v>1</v>
      </c>
      <c r="K559">
        <v>0</v>
      </c>
      <c r="L559" t="s">
        <v>6</v>
      </c>
      <c r="M559" t="s">
        <v>6</v>
      </c>
      <c r="N559">
        <v>0</v>
      </c>
      <c r="O559">
        <v>0</v>
      </c>
    </row>
    <row r="560" spans="1:23" x14ac:dyDescent="0.2">
      <c r="A560">
        <v>70</v>
      </c>
      <c r="B560">
        <v>1</v>
      </c>
      <c r="D560">
        <v>4</v>
      </c>
      <c r="E560" t="s">
        <v>426</v>
      </c>
      <c r="F560" t="s">
        <v>427</v>
      </c>
      <c r="G560">
        <v>0</v>
      </c>
      <c r="H560">
        <v>0</v>
      </c>
      <c r="I560" t="s">
        <v>428</v>
      </c>
      <c r="J560">
        <v>0</v>
      </c>
      <c r="K560">
        <v>0</v>
      </c>
      <c r="L560" t="s">
        <v>6</v>
      </c>
      <c r="M560" t="s">
        <v>6</v>
      </c>
      <c r="N560">
        <v>0</v>
      </c>
      <c r="O560">
        <v>0</v>
      </c>
    </row>
    <row r="561" spans="1:15" x14ac:dyDescent="0.2">
      <c r="A561">
        <v>70</v>
      </c>
      <c r="B561">
        <v>1</v>
      </c>
      <c r="D561">
        <v>5</v>
      </c>
      <c r="E561" t="s">
        <v>429</v>
      </c>
      <c r="F561" t="s">
        <v>430</v>
      </c>
      <c r="G561">
        <v>0</v>
      </c>
      <c r="H561">
        <v>0</v>
      </c>
      <c r="I561" t="s">
        <v>431</v>
      </c>
      <c r="J561">
        <v>0</v>
      </c>
      <c r="K561">
        <v>0</v>
      </c>
      <c r="L561" t="s">
        <v>6</v>
      </c>
      <c r="M561" t="s">
        <v>6</v>
      </c>
      <c r="N561">
        <v>0</v>
      </c>
      <c r="O561">
        <v>0</v>
      </c>
    </row>
    <row r="562" spans="1:15" x14ac:dyDescent="0.2">
      <c r="A562">
        <v>70</v>
      </c>
      <c r="B562">
        <v>1</v>
      </c>
      <c r="D562">
        <v>6</v>
      </c>
      <c r="E562" t="s">
        <v>432</v>
      </c>
      <c r="F562" t="s">
        <v>433</v>
      </c>
      <c r="G562">
        <v>0</v>
      </c>
      <c r="H562">
        <v>0</v>
      </c>
      <c r="I562" t="s">
        <v>434</v>
      </c>
      <c r="J562">
        <v>0</v>
      </c>
      <c r="K562">
        <v>0</v>
      </c>
      <c r="L562" t="s">
        <v>6</v>
      </c>
      <c r="M562" t="s">
        <v>6</v>
      </c>
      <c r="N562">
        <v>0</v>
      </c>
      <c r="O562">
        <v>0</v>
      </c>
    </row>
    <row r="563" spans="1:15" x14ac:dyDescent="0.2">
      <c r="A563">
        <v>70</v>
      </c>
      <c r="B563">
        <v>1</v>
      </c>
      <c r="D563">
        <v>7</v>
      </c>
      <c r="E563" t="s">
        <v>435</v>
      </c>
      <c r="F563" t="s">
        <v>436</v>
      </c>
      <c r="G563">
        <v>0</v>
      </c>
      <c r="H563">
        <v>0</v>
      </c>
      <c r="I563" t="s">
        <v>6</v>
      </c>
      <c r="J563">
        <v>0</v>
      </c>
      <c r="K563">
        <v>0</v>
      </c>
      <c r="L563" t="s">
        <v>6</v>
      </c>
      <c r="M563" t="s">
        <v>6</v>
      </c>
      <c r="N563">
        <v>0</v>
      </c>
      <c r="O563">
        <v>0</v>
      </c>
    </row>
    <row r="564" spans="1:15" x14ac:dyDescent="0.2">
      <c r="A564">
        <v>70</v>
      </c>
      <c r="B564">
        <v>1</v>
      </c>
      <c r="D564">
        <v>8</v>
      </c>
      <c r="E564" t="s">
        <v>437</v>
      </c>
      <c r="F564" t="s">
        <v>438</v>
      </c>
      <c r="G564">
        <v>0</v>
      </c>
      <c r="H564">
        <v>0</v>
      </c>
      <c r="I564" t="s">
        <v>439</v>
      </c>
      <c r="J564">
        <v>0</v>
      </c>
      <c r="K564">
        <v>0</v>
      </c>
      <c r="L564" t="s">
        <v>6</v>
      </c>
      <c r="M564" t="s">
        <v>6</v>
      </c>
      <c r="N564">
        <v>0</v>
      </c>
      <c r="O564">
        <v>0</v>
      </c>
    </row>
    <row r="565" spans="1:15" x14ac:dyDescent="0.2">
      <c r="A565">
        <v>70</v>
      </c>
      <c r="B565">
        <v>1</v>
      </c>
      <c r="D565">
        <v>9</v>
      </c>
      <c r="E565" t="s">
        <v>440</v>
      </c>
      <c r="F565" t="s">
        <v>441</v>
      </c>
      <c r="G565">
        <v>0</v>
      </c>
      <c r="H565">
        <v>0</v>
      </c>
      <c r="I565" t="s">
        <v>442</v>
      </c>
      <c r="J565">
        <v>0</v>
      </c>
      <c r="K565">
        <v>0</v>
      </c>
      <c r="L565" t="s">
        <v>6</v>
      </c>
      <c r="M565" t="s">
        <v>6</v>
      </c>
      <c r="N565">
        <v>0</v>
      </c>
      <c r="O565">
        <v>0</v>
      </c>
    </row>
    <row r="566" spans="1:15" x14ac:dyDescent="0.2">
      <c r="A566">
        <v>70</v>
      </c>
      <c r="B566">
        <v>1</v>
      </c>
      <c r="D566">
        <v>10</v>
      </c>
      <c r="E566" t="s">
        <v>443</v>
      </c>
      <c r="F566" t="s">
        <v>444</v>
      </c>
      <c r="G566">
        <v>0</v>
      </c>
      <c r="H566">
        <v>0</v>
      </c>
      <c r="I566" t="s">
        <v>445</v>
      </c>
      <c r="J566">
        <v>0</v>
      </c>
      <c r="K566">
        <v>0</v>
      </c>
      <c r="L566" t="s">
        <v>6</v>
      </c>
      <c r="M566" t="s">
        <v>6</v>
      </c>
      <c r="N566">
        <v>0</v>
      </c>
      <c r="O566">
        <v>0</v>
      </c>
    </row>
    <row r="567" spans="1:15" x14ac:dyDescent="0.2">
      <c r="A567">
        <v>70</v>
      </c>
      <c r="B567">
        <v>1</v>
      </c>
      <c r="D567">
        <v>11</v>
      </c>
      <c r="E567" t="s">
        <v>446</v>
      </c>
      <c r="F567" t="s">
        <v>447</v>
      </c>
      <c r="G567">
        <v>0</v>
      </c>
      <c r="H567">
        <v>0</v>
      </c>
      <c r="I567" t="s">
        <v>448</v>
      </c>
      <c r="J567">
        <v>0</v>
      </c>
      <c r="K567">
        <v>0</v>
      </c>
      <c r="L567" t="s">
        <v>6</v>
      </c>
      <c r="M567" t="s">
        <v>6</v>
      </c>
      <c r="N567">
        <v>0</v>
      </c>
      <c r="O567">
        <v>0</v>
      </c>
    </row>
    <row r="568" spans="1:15" x14ac:dyDescent="0.2">
      <c r="A568">
        <v>70</v>
      </c>
      <c r="B568">
        <v>1</v>
      </c>
      <c r="D568">
        <v>12</v>
      </c>
      <c r="E568" t="s">
        <v>449</v>
      </c>
      <c r="F568" t="s">
        <v>450</v>
      </c>
      <c r="G568">
        <v>0</v>
      </c>
      <c r="H568">
        <v>0</v>
      </c>
      <c r="I568" t="s">
        <v>6</v>
      </c>
      <c r="J568">
        <v>0</v>
      </c>
      <c r="K568">
        <v>0</v>
      </c>
      <c r="L568" t="s">
        <v>6</v>
      </c>
      <c r="M568" t="s">
        <v>6</v>
      </c>
      <c r="N568">
        <v>0</v>
      </c>
      <c r="O568">
        <v>0</v>
      </c>
    </row>
    <row r="569" spans="1:15" x14ac:dyDescent="0.2">
      <c r="A569">
        <v>70</v>
      </c>
      <c r="B569">
        <v>1</v>
      </c>
      <c r="D569">
        <v>1</v>
      </c>
      <c r="E569" t="s">
        <v>451</v>
      </c>
      <c r="F569" t="s">
        <v>452</v>
      </c>
      <c r="G569">
        <v>0.9</v>
      </c>
      <c r="H569">
        <v>1</v>
      </c>
      <c r="I569" t="s">
        <v>453</v>
      </c>
      <c r="J569">
        <v>0</v>
      </c>
      <c r="K569">
        <v>0</v>
      </c>
      <c r="L569" t="s">
        <v>6</v>
      </c>
      <c r="M569" t="s">
        <v>6</v>
      </c>
      <c r="N569">
        <v>0</v>
      </c>
      <c r="O569">
        <v>0.9</v>
      </c>
    </row>
    <row r="570" spans="1:15" x14ac:dyDescent="0.2">
      <c r="A570">
        <v>70</v>
      </c>
      <c r="B570">
        <v>1</v>
      </c>
      <c r="D570">
        <v>2</v>
      </c>
      <c r="E570" t="s">
        <v>454</v>
      </c>
      <c r="F570" t="s">
        <v>455</v>
      </c>
      <c r="G570">
        <v>0.85</v>
      </c>
      <c r="H570">
        <v>1</v>
      </c>
      <c r="I570" t="s">
        <v>456</v>
      </c>
      <c r="J570">
        <v>0</v>
      </c>
      <c r="K570">
        <v>0</v>
      </c>
      <c r="L570" t="s">
        <v>6</v>
      </c>
      <c r="M570" t="s">
        <v>6</v>
      </c>
      <c r="N570">
        <v>0</v>
      </c>
      <c r="O570">
        <v>0.85</v>
      </c>
    </row>
    <row r="571" spans="1:15" x14ac:dyDescent="0.2">
      <c r="A571">
        <v>70</v>
      </c>
      <c r="B571">
        <v>1</v>
      </c>
      <c r="D571">
        <v>3</v>
      </c>
      <c r="E571" t="s">
        <v>457</v>
      </c>
      <c r="F571" t="s">
        <v>458</v>
      </c>
      <c r="G571">
        <v>1</v>
      </c>
      <c r="H571">
        <v>0.85</v>
      </c>
      <c r="I571" t="s">
        <v>459</v>
      </c>
      <c r="J571">
        <v>0</v>
      </c>
      <c r="K571">
        <v>0</v>
      </c>
      <c r="L571" t="s">
        <v>6</v>
      </c>
      <c r="M571" t="s">
        <v>6</v>
      </c>
      <c r="N571">
        <v>0</v>
      </c>
      <c r="O571">
        <v>1</v>
      </c>
    </row>
    <row r="572" spans="1:15" x14ac:dyDescent="0.2">
      <c r="A572">
        <v>70</v>
      </c>
      <c r="B572">
        <v>1</v>
      </c>
      <c r="D572">
        <v>4</v>
      </c>
      <c r="E572" t="s">
        <v>460</v>
      </c>
      <c r="F572" t="s">
        <v>461</v>
      </c>
      <c r="G572">
        <v>1</v>
      </c>
      <c r="H572">
        <v>0</v>
      </c>
      <c r="I572" t="s">
        <v>6</v>
      </c>
      <c r="J572">
        <v>0</v>
      </c>
      <c r="K572">
        <v>0</v>
      </c>
      <c r="L572" t="s">
        <v>6</v>
      </c>
      <c r="M572" t="s">
        <v>6</v>
      </c>
      <c r="N572">
        <v>0</v>
      </c>
      <c r="O572">
        <v>1</v>
      </c>
    </row>
    <row r="573" spans="1:15" x14ac:dyDescent="0.2">
      <c r="A573">
        <v>70</v>
      </c>
      <c r="B573">
        <v>1</v>
      </c>
      <c r="D573">
        <v>5</v>
      </c>
      <c r="E573" t="s">
        <v>462</v>
      </c>
      <c r="F573" t="s">
        <v>463</v>
      </c>
      <c r="G573">
        <v>1</v>
      </c>
      <c r="H573">
        <v>0.8</v>
      </c>
      <c r="I573" t="s">
        <v>464</v>
      </c>
      <c r="J573">
        <v>0</v>
      </c>
      <c r="K573">
        <v>0</v>
      </c>
      <c r="L573" t="s">
        <v>6</v>
      </c>
      <c r="M573" t="s">
        <v>6</v>
      </c>
      <c r="N573">
        <v>0</v>
      </c>
      <c r="O573">
        <v>1</v>
      </c>
    </row>
    <row r="574" spans="1:15" x14ac:dyDescent="0.2">
      <c r="A574">
        <v>70</v>
      </c>
      <c r="B574">
        <v>1</v>
      </c>
      <c r="D574">
        <v>6</v>
      </c>
      <c r="E574" t="s">
        <v>465</v>
      </c>
      <c r="F574" t="s">
        <v>466</v>
      </c>
      <c r="G574">
        <v>1</v>
      </c>
      <c r="H574">
        <v>0</v>
      </c>
      <c r="I574" t="s">
        <v>6</v>
      </c>
      <c r="J574">
        <v>0</v>
      </c>
      <c r="K574">
        <v>0</v>
      </c>
      <c r="L574" t="s">
        <v>6</v>
      </c>
      <c r="M574" t="s">
        <v>6</v>
      </c>
      <c r="N574">
        <v>0</v>
      </c>
      <c r="O574">
        <v>0.85</v>
      </c>
    </row>
    <row r="575" spans="1:15" x14ac:dyDescent="0.2">
      <c r="A575">
        <v>70</v>
      </c>
      <c r="B575">
        <v>1</v>
      </c>
      <c r="D575">
        <v>7</v>
      </c>
      <c r="E575" t="s">
        <v>467</v>
      </c>
      <c r="F575" t="s">
        <v>468</v>
      </c>
      <c r="G575">
        <v>1</v>
      </c>
      <c r="H575">
        <v>0</v>
      </c>
      <c r="I575" t="s">
        <v>6</v>
      </c>
      <c r="J575">
        <v>0</v>
      </c>
      <c r="K575">
        <v>0</v>
      </c>
      <c r="L575" t="s">
        <v>6</v>
      </c>
      <c r="M575" t="s">
        <v>6</v>
      </c>
      <c r="N575">
        <v>0</v>
      </c>
      <c r="O575">
        <v>0.8</v>
      </c>
    </row>
    <row r="576" spans="1:15" x14ac:dyDescent="0.2">
      <c r="A576">
        <v>70</v>
      </c>
      <c r="B576">
        <v>1</v>
      </c>
      <c r="D576">
        <v>8</v>
      </c>
      <c r="E576" t="s">
        <v>469</v>
      </c>
      <c r="F576" t="s">
        <v>470</v>
      </c>
      <c r="G576">
        <v>0.7</v>
      </c>
      <c r="H576">
        <v>0</v>
      </c>
      <c r="I576" t="s">
        <v>6</v>
      </c>
      <c r="J576">
        <v>0</v>
      </c>
      <c r="K576">
        <v>0</v>
      </c>
      <c r="L576" t="s">
        <v>6</v>
      </c>
      <c r="M576" t="s">
        <v>6</v>
      </c>
      <c r="N576">
        <v>0</v>
      </c>
      <c r="O576">
        <v>0.94</v>
      </c>
    </row>
    <row r="577" spans="1:15" x14ac:dyDescent="0.2">
      <c r="A577">
        <v>70</v>
      </c>
      <c r="B577">
        <v>1</v>
      </c>
      <c r="D577">
        <v>9</v>
      </c>
      <c r="E577" t="s">
        <v>471</v>
      </c>
      <c r="F577" t="s">
        <v>472</v>
      </c>
      <c r="G577">
        <v>0.9</v>
      </c>
      <c r="H577">
        <v>0</v>
      </c>
      <c r="I577" t="s">
        <v>6</v>
      </c>
      <c r="J577">
        <v>0</v>
      </c>
      <c r="K577">
        <v>0</v>
      </c>
      <c r="L577" t="s">
        <v>6</v>
      </c>
      <c r="M577" t="s">
        <v>6</v>
      </c>
      <c r="N577">
        <v>0</v>
      </c>
      <c r="O577">
        <v>0.9</v>
      </c>
    </row>
    <row r="578" spans="1:15" x14ac:dyDescent="0.2">
      <c r="A578">
        <v>70</v>
      </c>
      <c r="B578">
        <v>1</v>
      </c>
      <c r="D578">
        <v>10</v>
      </c>
      <c r="E578" t="s">
        <v>473</v>
      </c>
      <c r="F578" t="s">
        <v>474</v>
      </c>
      <c r="G578">
        <v>0.6</v>
      </c>
      <c r="H578">
        <v>0</v>
      </c>
      <c r="I578" t="s">
        <v>6</v>
      </c>
      <c r="J578">
        <v>0</v>
      </c>
      <c r="K578">
        <v>0</v>
      </c>
      <c r="L578" t="s">
        <v>6</v>
      </c>
      <c r="M578" t="s">
        <v>6</v>
      </c>
      <c r="N578">
        <v>0</v>
      </c>
      <c r="O578">
        <v>0.6</v>
      </c>
    </row>
    <row r="579" spans="1:15" x14ac:dyDescent="0.2">
      <c r="A579">
        <v>70</v>
      </c>
      <c r="B579">
        <v>1</v>
      </c>
      <c r="D579">
        <v>11</v>
      </c>
      <c r="E579" t="s">
        <v>475</v>
      </c>
      <c r="F579" t="s">
        <v>476</v>
      </c>
      <c r="G579">
        <v>1.2</v>
      </c>
      <c r="H579">
        <v>0</v>
      </c>
      <c r="I579" t="s">
        <v>6</v>
      </c>
      <c r="J579">
        <v>0</v>
      </c>
      <c r="K579">
        <v>0</v>
      </c>
      <c r="L579" t="s">
        <v>6</v>
      </c>
      <c r="M579" t="s">
        <v>6</v>
      </c>
      <c r="N579">
        <v>0</v>
      </c>
      <c r="O579">
        <v>1.2</v>
      </c>
    </row>
    <row r="580" spans="1:15" x14ac:dyDescent="0.2">
      <c r="A580">
        <v>70</v>
      </c>
      <c r="B580">
        <v>1</v>
      </c>
      <c r="D580">
        <v>12</v>
      </c>
      <c r="E580" t="s">
        <v>477</v>
      </c>
      <c r="F580" t="s">
        <v>478</v>
      </c>
      <c r="G580">
        <v>0</v>
      </c>
      <c r="H580">
        <v>0</v>
      </c>
      <c r="I580" t="s">
        <v>6</v>
      </c>
      <c r="J580">
        <v>0</v>
      </c>
      <c r="K580">
        <v>0</v>
      </c>
      <c r="L580" t="s">
        <v>6</v>
      </c>
      <c r="M580" t="s">
        <v>6</v>
      </c>
      <c r="N580">
        <v>0</v>
      </c>
      <c r="O580">
        <v>0</v>
      </c>
    </row>
    <row r="581" spans="1:15" x14ac:dyDescent="0.2">
      <c r="A581">
        <v>70</v>
      </c>
      <c r="B581">
        <v>1</v>
      </c>
      <c r="D581">
        <v>13</v>
      </c>
      <c r="E581" t="s">
        <v>479</v>
      </c>
      <c r="F581" t="s">
        <v>480</v>
      </c>
      <c r="G581">
        <v>1</v>
      </c>
      <c r="H581">
        <v>0</v>
      </c>
      <c r="I581" t="s">
        <v>6</v>
      </c>
      <c r="J581">
        <v>0</v>
      </c>
      <c r="K581">
        <v>0</v>
      </c>
      <c r="L581" t="s">
        <v>6</v>
      </c>
      <c r="M581" t="s">
        <v>6</v>
      </c>
      <c r="N581">
        <v>0</v>
      </c>
      <c r="O581">
        <v>0.94</v>
      </c>
    </row>
    <row r="583" spans="1:15" x14ac:dyDescent="0.2">
      <c r="A583">
        <v>-1</v>
      </c>
    </row>
    <row r="585" spans="1:15" x14ac:dyDescent="0.2">
      <c r="A585" s="4">
        <v>75</v>
      </c>
      <c r="B585" s="4" t="s">
        <v>481</v>
      </c>
      <c r="C585" s="4">
        <v>2000</v>
      </c>
      <c r="D585" s="4">
        <v>0</v>
      </c>
      <c r="E585" s="4">
        <v>1</v>
      </c>
      <c r="F585" s="4"/>
      <c r="G585" s="4">
        <v>0</v>
      </c>
      <c r="H585" s="4">
        <v>1</v>
      </c>
      <c r="I585" s="4">
        <v>0</v>
      </c>
      <c r="J585" s="4">
        <v>1</v>
      </c>
      <c r="K585" s="4">
        <v>0</v>
      </c>
      <c r="L585" s="4">
        <v>0</v>
      </c>
      <c r="M585" s="4">
        <v>0</v>
      </c>
      <c r="N585" s="4">
        <v>27703374</v>
      </c>
      <c r="O585" s="4">
        <v>1</v>
      </c>
    </row>
    <row r="586" spans="1:15" x14ac:dyDescent="0.2">
      <c r="A586" s="4">
        <v>75</v>
      </c>
      <c r="B586" s="4" t="s">
        <v>482</v>
      </c>
      <c r="C586" s="4">
        <v>2018</v>
      </c>
      <c r="D586" s="4">
        <v>1</v>
      </c>
      <c r="E586" s="4">
        <v>0</v>
      </c>
      <c r="F586" s="4"/>
      <c r="G586" s="4">
        <v>0</v>
      </c>
      <c r="H586" s="4">
        <v>1</v>
      </c>
      <c r="I586" s="4">
        <v>0</v>
      </c>
      <c r="J586" s="4">
        <v>1</v>
      </c>
      <c r="K586" s="4">
        <v>0</v>
      </c>
      <c r="L586" s="4">
        <v>0</v>
      </c>
      <c r="M586" s="4">
        <v>1</v>
      </c>
      <c r="N586" s="4">
        <v>27703388</v>
      </c>
      <c r="O586" s="4">
        <v>2</v>
      </c>
    </row>
    <row r="590" spans="1:15" x14ac:dyDescent="0.2">
      <c r="A590">
        <v>65</v>
      </c>
      <c r="C590">
        <v>1</v>
      </c>
      <c r="D590">
        <v>0</v>
      </c>
      <c r="E590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5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483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16187</v>
      </c>
      <c r="M1">
        <v>10</v>
      </c>
    </row>
    <row r="12" spans="1:133" x14ac:dyDescent="0.2">
      <c r="A12" s="1">
        <v>1</v>
      </c>
      <c r="B12" s="1">
        <v>54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6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2</v>
      </c>
      <c r="R12" s="1">
        <v>0</v>
      </c>
      <c r="S12" s="1">
        <v>0</v>
      </c>
      <c r="T12" s="1"/>
      <c r="U12" s="1" t="s">
        <v>6</v>
      </c>
      <c r="V12" s="1">
        <v>0</v>
      </c>
      <c r="W12" s="1" t="s">
        <v>6</v>
      </c>
      <c r="X12" s="1" t="s">
        <v>6</v>
      </c>
      <c r="Y12" s="1" t="s">
        <v>6</v>
      </c>
      <c r="Z12" s="1" t="s">
        <v>6</v>
      </c>
      <c r="AA12" s="1" t="s">
        <v>6</v>
      </c>
      <c r="AB12" s="1" t="s">
        <v>6</v>
      </c>
      <c r="AC12" s="1" t="s">
        <v>6</v>
      </c>
      <c r="AD12" s="1" t="s">
        <v>6</v>
      </c>
      <c r="AE12" s="1" t="s">
        <v>6</v>
      </c>
      <c r="AF12" s="1" t="s">
        <v>6</v>
      </c>
      <c r="AG12" s="1" t="s">
        <v>6</v>
      </c>
      <c r="AH12" s="1" t="s">
        <v>6</v>
      </c>
      <c r="AI12" s="1" t="s">
        <v>6</v>
      </c>
      <c r="AJ12" s="1" t="s">
        <v>6</v>
      </c>
      <c r="AK12" s="1"/>
      <c r="AL12" s="1" t="s">
        <v>6</v>
      </c>
      <c r="AM12" s="1" t="s">
        <v>6</v>
      </c>
      <c r="AN12" s="1" t="s">
        <v>6</v>
      </c>
      <c r="AO12" s="1"/>
      <c r="AP12" s="1" t="s">
        <v>6</v>
      </c>
      <c r="AQ12" s="1" t="s">
        <v>6</v>
      </c>
      <c r="AR12" s="1" t="s">
        <v>6</v>
      </c>
      <c r="AS12" s="1"/>
      <c r="AT12" s="1"/>
      <c r="AU12" s="1"/>
      <c r="AV12" s="1"/>
      <c r="AW12" s="1"/>
      <c r="AX12" s="1" t="s">
        <v>6</v>
      </c>
      <c r="AY12" s="1" t="s">
        <v>6</v>
      </c>
      <c r="AZ12" s="1" t="s">
        <v>6</v>
      </c>
      <c r="BA12" s="1"/>
      <c r="BB12" s="1"/>
      <c r="BC12" s="1"/>
      <c r="BD12" s="1"/>
      <c r="BE12" s="1"/>
      <c r="BF12" s="1"/>
      <c r="BG12" s="1"/>
      <c r="BH12" s="1" t="s">
        <v>7</v>
      </c>
      <c r="BI12" s="1" t="s">
        <v>8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1</v>
      </c>
      <c r="BW12" s="1">
        <v>0</v>
      </c>
      <c r="BX12" s="1">
        <v>0</v>
      </c>
      <c r="BY12" s="1" t="s">
        <v>9</v>
      </c>
      <c r="BZ12" s="1" t="s">
        <v>10</v>
      </c>
      <c r="CA12" s="1" t="s">
        <v>9</v>
      </c>
      <c r="CB12" s="1" t="s">
        <v>9</v>
      </c>
      <c r="CC12" s="1" t="s">
        <v>9</v>
      </c>
      <c r="CD12" s="1" t="s">
        <v>9</v>
      </c>
      <c r="CE12" s="1" t="s">
        <v>11</v>
      </c>
      <c r="CF12" s="1">
        <v>0</v>
      </c>
      <c r="CG12" s="1">
        <v>0</v>
      </c>
      <c r="CH12" s="1">
        <v>524288</v>
      </c>
      <c r="CI12" s="1" t="s">
        <v>6</v>
      </c>
      <c r="CJ12" s="1" t="s">
        <v>6</v>
      </c>
      <c r="CK12" s="1">
        <v>4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27703374</v>
      </c>
      <c r="E14" s="1">
        <v>27703388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6">
        <v>3</v>
      </c>
      <c r="B16" s="6">
        <v>1</v>
      </c>
      <c r="C16" s="6" t="s">
        <v>12</v>
      </c>
      <c r="D16" s="6" t="s">
        <v>12</v>
      </c>
      <c r="E16" s="7">
        <f>(Source!F507)/1000</f>
        <v>194.94839000000002</v>
      </c>
      <c r="F16" s="7">
        <f>(Source!F508)/1000</f>
        <v>0</v>
      </c>
      <c r="G16" s="7">
        <f>(Source!F499)/1000</f>
        <v>0</v>
      </c>
      <c r="H16" s="7">
        <f>(Source!F509)/1000+(Source!F510)/1000</f>
        <v>0</v>
      </c>
      <c r="I16" s="7">
        <f>E16+F16+G16+H16</f>
        <v>194.94839000000002</v>
      </c>
      <c r="J16" s="7">
        <f>(Source!F505)/1000</f>
        <v>26.337060000000001</v>
      </c>
      <c r="T16" s="8">
        <f>(Source!P507)/1000</f>
        <v>194.94839000000002</v>
      </c>
      <c r="U16" s="8">
        <f>(Source!P508)/1000</f>
        <v>0</v>
      </c>
      <c r="V16" s="8">
        <f>(Source!P499)/1000</f>
        <v>0</v>
      </c>
      <c r="W16" s="8">
        <f>(Source!P509)/1000+(Source!P510)/1000</f>
        <v>0</v>
      </c>
      <c r="X16" s="8">
        <f>T16+U16+V16+W16</f>
        <v>194.94839000000002</v>
      </c>
      <c r="Y16" s="8">
        <f>(Source!P505)/1000</f>
        <v>26.337060000000001</v>
      </c>
      <c r="AI16" s="6">
        <v>0</v>
      </c>
      <c r="AJ16" s="6">
        <v>0</v>
      </c>
      <c r="AK16" s="6" t="s">
        <v>6</v>
      </c>
      <c r="AL16" s="6" t="s">
        <v>6</v>
      </c>
      <c r="AM16" s="6" t="s">
        <v>6</v>
      </c>
      <c r="AN16" s="6">
        <v>0</v>
      </c>
      <c r="AO16" s="6" t="s">
        <v>6</v>
      </c>
      <c r="AP16" s="6" t="s">
        <v>6</v>
      </c>
      <c r="AT16" s="7">
        <v>154703.35999999999</v>
      </c>
      <c r="AU16" s="7">
        <v>126164.9</v>
      </c>
      <c r="AV16" s="7">
        <v>0</v>
      </c>
      <c r="AW16" s="7">
        <v>0</v>
      </c>
      <c r="AX16" s="7">
        <v>0</v>
      </c>
      <c r="AY16" s="7">
        <v>2201.4</v>
      </c>
      <c r="AZ16" s="7">
        <v>393.67</v>
      </c>
      <c r="BA16" s="7">
        <v>26337.06</v>
      </c>
      <c r="BB16" s="7">
        <v>194948.39</v>
      </c>
      <c r="BC16" s="7">
        <v>0</v>
      </c>
      <c r="BD16" s="7">
        <v>0</v>
      </c>
      <c r="BE16" s="7">
        <v>0</v>
      </c>
      <c r="BF16" s="7">
        <v>3013.8012957575006</v>
      </c>
      <c r="BG16" s="7">
        <v>34.100202850000002</v>
      </c>
      <c r="BH16" s="7">
        <v>0</v>
      </c>
      <c r="BI16" s="7">
        <v>23757.99</v>
      </c>
      <c r="BJ16" s="7">
        <v>15685.04</v>
      </c>
      <c r="BK16" s="7">
        <v>194948.39</v>
      </c>
      <c r="BR16" s="8">
        <v>154703.35999999999</v>
      </c>
      <c r="BS16" s="8">
        <v>126164.9</v>
      </c>
      <c r="BT16" s="8">
        <v>0</v>
      </c>
      <c r="BU16" s="8">
        <v>0</v>
      </c>
      <c r="BV16" s="8">
        <v>0</v>
      </c>
      <c r="BW16" s="8">
        <v>2201.4</v>
      </c>
      <c r="BX16" s="8">
        <v>393.67</v>
      </c>
      <c r="BY16" s="8">
        <v>26337.06</v>
      </c>
      <c r="BZ16" s="8">
        <v>194948.39</v>
      </c>
      <c r="CA16" s="8">
        <v>0</v>
      </c>
      <c r="CB16" s="8">
        <v>0</v>
      </c>
      <c r="CC16" s="8">
        <v>0</v>
      </c>
      <c r="CD16" s="8">
        <v>3013.8012957575006</v>
      </c>
      <c r="CE16" s="8">
        <v>34.100202850000002</v>
      </c>
      <c r="CF16" s="8">
        <v>0</v>
      </c>
      <c r="CG16" s="8">
        <v>23757.99</v>
      </c>
      <c r="CH16" s="8">
        <v>15685.04</v>
      </c>
      <c r="CI16" s="8">
        <v>194948.39</v>
      </c>
    </row>
    <row r="18" spans="1:40" x14ac:dyDescent="0.2">
      <c r="A18">
        <v>51</v>
      </c>
      <c r="E18" s="9">
        <f>SUMIF(A16:A17,3,E16:E17)</f>
        <v>194.94839000000002</v>
      </c>
      <c r="F18" s="9">
        <f>SUMIF(A16:A17,3,F16:F17)</f>
        <v>0</v>
      </c>
      <c r="G18" s="9">
        <f>SUMIF(A16:A17,3,G16:G17)</f>
        <v>0</v>
      </c>
      <c r="H18" s="9">
        <f>SUMIF(A16:A17,3,H16:H17)</f>
        <v>0</v>
      </c>
      <c r="I18" s="9">
        <f>SUMIF(A16:A17,3,I16:I17)</f>
        <v>194.94839000000002</v>
      </c>
      <c r="J18" s="9">
        <f>SUMIF(A16:A17,3,J16:J17)</f>
        <v>26.337060000000001</v>
      </c>
      <c r="K18" s="9"/>
      <c r="L18" s="9"/>
      <c r="M18" s="9"/>
      <c r="N18" s="9"/>
      <c r="O18" s="9"/>
      <c r="P18" s="9"/>
      <c r="Q18" s="9"/>
      <c r="R18" s="9"/>
      <c r="S18" s="9"/>
      <c r="T18" s="3">
        <f>SUMIF(A16:A17,3,T16:T17)</f>
        <v>194.94839000000002</v>
      </c>
      <c r="U18" s="3">
        <f>SUMIF(A16:A17,3,U16:U17)</f>
        <v>0</v>
      </c>
      <c r="V18" s="3">
        <f>SUMIF(A16:A17,3,V16:V17)</f>
        <v>0</v>
      </c>
      <c r="W18" s="3">
        <f>SUMIF(A16:A17,3,W16:W17)</f>
        <v>0</v>
      </c>
      <c r="X18" s="3">
        <f>SUMIF(A16:A17,3,X16:X17)</f>
        <v>194.94839000000002</v>
      </c>
      <c r="Y18" s="3">
        <f>SUMIF(A16:A17,3,Y16:Y17)</f>
        <v>26.337060000000001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154703.35999999999</v>
      </c>
      <c r="G20" s="5" t="s">
        <v>286</v>
      </c>
      <c r="H20" s="5" t="s">
        <v>287</v>
      </c>
      <c r="I20" s="5"/>
      <c r="J20" s="5"/>
      <c r="K20" s="5">
        <v>201</v>
      </c>
      <c r="L20" s="5">
        <v>1</v>
      </c>
      <c r="M20" s="5">
        <v>3</v>
      </c>
      <c r="N20" s="5" t="s">
        <v>6</v>
      </c>
      <c r="O20" s="5">
        <v>2</v>
      </c>
      <c r="P20" s="5">
        <v>154703.35999999999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126164.9</v>
      </c>
      <c r="G21" s="5" t="s">
        <v>288</v>
      </c>
      <c r="H21" s="5" t="s">
        <v>289</v>
      </c>
      <c r="I21" s="5"/>
      <c r="J21" s="5"/>
      <c r="K21" s="5">
        <v>202</v>
      </c>
      <c r="L21" s="5">
        <v>2</v>
      </c>
      <c r="M21" s="5">
        <v>3</v>
      </c>
      <c r="N21" s="5" t="s">
        <v>6</v>
      </c>
      <c r="O21" s="5">
        <v>2</v>
      </c>
      <c r="P21" s="5">
        <v>126164.9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222</v>
      </c>
      <c r="F22" s="5">
        <v>0</v>
      </c>
      <c r="G22" s="5" t="s">
        <v>290</v>
      </c>
      <c r="H22" s="5" t="s">
        <v>291</v>
      </c>
      <c r="I22" s="5"/>
      <c r="J22" s="5"/>
      <c r="K22" s="5">
        <v>222</v>
      </c>
      <c r="L22" s="5">
        <v>3</v>
      </c>
      <c r="M22" s="5">
        <v>3</v>
      </c>
      <c r="N22" s="5" t="s">
        <v>6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126164.9</v>
      </c>
      <c r="G23" s="5" t="s">
        <v>292</v>
      </c>
      <c r="H23" s="5" t="s">
        <v>293</v>
      </c>
      <c r="I23" s="5"/>
      <c r="J23" s="5"/>
      <c r="K23" s="5">
        <v>225</v>
      </c>
      <c r="L23" s="5">
        <v>4</v>
      </c>
      <c r="M23" s="5">
        <v>3</v>
      </c>
      <c r="N23" s="5" t="s">
        <v>6</v>
      </c>
      <c r="O23" s="5">
        <v>2</v>
      </c>
      <c r="P23" s="5">
        <v>126164.9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126164.9</v>
      </c>
      <c r="G24" s="5" t="s">
        <v>294</v>
      </c>
      <c r="H24" s="5" t="s">
        <v>295</v>
      </c>
      <c r="I24" s="5"/>
      <c r="J24" s="5"/>
      <c r="K24" s="5">
        <v>226</v>
      </c>
      <c r="L24" s="5">
        <v>5</v>
      </c>
      <c r="M24" s="5">
        <v>3</v>
      </c>
      <c r="N24" s="5" t="s">
        <v>6</v>
      </c>
      <c r="O24" s="5">
        <v>2</v>
      </c>
      <c r="P24" s="5">
        <v>126164.9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227</v>
      </c>
      <c r="F25" s="5">
        <v>0</v>
      </c>
      <c r="G25" s="5" t="s">
        <v>296</v>
      </c>
      <c r="H25" s="5" t="s">
        <v>297</v>
      </c>
      <c r="I25" s="5"/>
      <c r="J25" s="5"/>
      <c r="K25" s="5">
        <v>227</v>
      </c>
      <c r="L25" s="5">
        <v>6</v>
      </c>
      <c r="M25" s="5">
        <v>3</v>
      </c>
      <c r="N25" s="5" t="s">
        <v>6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126164.9</v>
      </c>
      <c r="G26" s="5" t="s">
        <v>298</v>
      </c>
      <c r="H26" s="5" t="s">
        <v>299</v>
      </c>
      <c r="I26" s="5"/>
      <c r="J26" s="5"/>
      <c r="K26" s="5">
        <v>228</v>
      </c>
      <c r="L26" s="5">
        <v>7</v>
      </c>
      <c r="M26" s="5">
        <v>3</v>
      </c>
      <c r="N26" s="5" t="s">
        <v>6</v>
      </c>
      <c r="O26" s="5">
        <v>2</v>
      </c>
      <c r="P26" s="5">
        <v>126164.9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0</v>
      </c>
      <c r="G27" s="5" t="s">
        <v>300</v>
      </c>
      <c r="H27" s="5" t="s">
        <v>301</v>
      </c>
      <c r="I27" s="5"/>
      <c r="J27" s="5"/>
      <c r="K27" s="5">
        <v>216</v>
      </c>
      <c r="L27" s="5">
        <v>8</v>
      </c>
      <c r="M27" s="5">
        <v>3</v>
      </c>
      <c r="N27" s="5" t="s">
        <v>6</v>
      </c>
      <c r="O27" s="5">
        <v>2</v>
      </c>
      <c r="P27" s="5">
        <v>0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302</v>
      </c>
      <c r="H28" s="5" t="s">
        <v>303</v>
      </c>
      <c r="I28" s="5"/>
      <c r="J28" s="5"/>
      <c r="K28" s="5">
        <v>223</v>
      </c>
      <c r="L28" s="5">
        <v>9</v>
      </c>
      <c r="M28" s="5">
        <v>3</v>
      </c>
      <c r="N28" s="5" t="s">
        <v>6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0</v>
      </c>
      <c r="G29" s="5" t="s">
        <v>304</v>
      </c>
      <c r="H29" s="5" t="s">
        <v>305</v>
      </c>
      <c r="I29" s="5"/>
      <c r="J29" s="5"/>
      <c r="K29" s="5">
        <v>229</v>
      </c>
      <c r="L29" s="5">
        <v>10</v>
      </c>
      <c r="M29" s="5">
        <v>3</v>
      </c>
      <c r="N29" s="5" t="s">
        <v>6</v>
      </c>
      <c r="O29" s="5">
        <v>2</v>
      </c>
      <c r="P29" s="5">
        <v>0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2201.4</v>
      </c>
      <c r="G30" s="5" t="s">
        <v>306</v>
      </c>
      <c r="H30" s="5" t="s">
        <v>307</v>
      </c>
      <c r="I30" s="5"/>
      <c r="J30" s="5"/>
      <c r="K30" s="5">
        <v>203</v>
      </c>
      <c r="L30" s="5">
        <v>11</v>
      </c>
      <c r="M30" s="5">
        <v>3</v>
      </c>
      <c r="N30" s="5" t="s">
        <v>6</v>
      </c>
      <c r="O30" s="5">
        <v>2</v>
      </c>
      <c r="P30" s="5">
        <v>2201.4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308</v>
      </c>
      <c r="H31" s="5" t="s">
        <v>309</v>
      </c>
      <c r="I31" s="5"/>
      <c r="J31" s="5"/>
      <c r="K31" s="5">
        <v>231</v>
      </c>
      <c r="L31" s="5">
        <v>12</v>
      </c>
      <c r="M31" s="5">
        <v>3</v>
      </c>
      <c r="N31" s="5" t="s">
        <v>6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393.67</v>
      </c>
      <c r="G32" s="5" t="s">
        <v>310</v>
      </c>
      <c r="H32" s="5" t="s">
        <v>311</v>
      </c>
      <c r="I32" s="5"/>
      <c r="J32" s="5"/>
      <c r="K32" s="5">
        <v>204</v>
      </c>
      <c r="L32" s="5">
        <v>13</v>
      </c>
      <c r="M32" s="5">
        <v>3</v>
      </c>
      <c r="N32" s="5" t="s">
        <v>6</v>
      </c>
      <c r="O32" s="5">
        <v>2</v>
      </c>
      <c r="P32" s="5">
        <v>393.67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26337.06</v>
      </c>
      <c r="G33" s="5" t="s">
        <v>312</v>
      </c>
      <c r="H33" s="5" t="s">
        <v>313</v>
      </c>
      <c r="I33" s="5"/>
      <c r="J33" s="5"/>
      <c r="K33" s="5">
        <v>205</v>
      </c>
      <c r="L33" s="5">
        <v>14</v>
      </c>
      <c r="M33" s="5">
        <v>3</v>
      </c>
      <c r="N33" s="5" t="s">
        <v>6</v>
      </c>
      <c r="O33" s="5">
        <v>2</v>
      </c>
      <c r="P33" s="5">
        <v>26337.06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314</v>
      </c>
      <c r="H34" s="5" t="s">
        <v>315</v>
      </c>
      <c r="I34" s="5"/>
      <c r="J34" s="5"/>
      <c r="K34" s="5">
        <v>232</v>
      </c>
      <c r="L34" s="5">
        <v>15</v>
      </c>
      <c r="M34" s="5">
        <v>3</v>
      </c>
      <c r="N34" s="5" t="s">
        <v>6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194948.39</v>
      </c>
      <c r="G35" s="5" t="s">
        <v>316</v>
      </c>
      <c r="H35" s="5" t="s">
        <v>317</v>
      </c>
      <c r="I35" s="5"/>
      <c r="J35" s="5"/>
      <c r="K35" s="5">
        <v>214</v>
      </c>
      <c r="L35" s="5">
        <v>16</v>
      </c>
      <c r="M35" s="5">
        <v>3</v>
      </c>
      <c r="N35" s="5" t="s">
        <v>6</v>
      </c>
      <c r="O35" s="5">
        <v>2</v>
      </c>
      <c r="P35" s="5">
        <v>194948.39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0</v>
      </c>
      <c r="G36" s="5" t="s">
        <v>318</v>
      </c>
      <c r="H36" s="5" t="s">
        <v>319</v>
      </c>
      <c r="I36" s="5"/>
      <c r="J36" s="5"/>
      <c r="K36" s="5">
        <v>215</v>
      </c>
      <c r="L36" s="5">
        <v>17</v>
      </c>
      <c r="M36" s="5">
        <v>3</v>
      </c>
      <c r="N36" s="5" t="s">
        <v>6</v>
      </c>
      <c r="O36" s="5">
        <v>2</v>
      </c>
      <c r="P36" s="5">
        <v>0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0</v>
      </c>
      <c r="G37" s="5" t="s">
        <v>320</v>
      </c>
      <c r="H37" s="5" t="s">
        <v>321</v>
      </c>
      <c r="I37" s="5"/>
      <c r="J37" s="5"/>
      <c r="K37" s="5">
        <v>217</v>
      </c>
      <c r="L37" s="5">
        <v>18</v>
      </c>
      <c r="M37" s="5">
        <v>3</v>
      </c>
      <c r="N37" s="5" t="s">
        <v>6</v>
      </c>
      <c r="O37" s="5">
        <v>2</v>
      </c>
      <c r="P37" s="5">
        <v>0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322</v>
      </c>
      <c r="H38" s="5" t="s">
        <v>323</v>
      </c>
      <c r="I38" s="5"/>
      <c r="J38" s="5"/>
      <c r="K38" s="5">
        <v>230</v>
      </c>
      <c r="L38" s="5">
        <v>19</v>
      </c>
      <c r="M38" s="5">
        <v>3</v>
      </c>
      <c r="N38" s="5" t="s">
        <v>6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324</v>
      </c>
      <c r="H39" s="5" t="s">
        <v>325</v>
      </c>
      <c r="I39" s="5"/>
      <c r="J39" s="5"/>
      <c r="K39" s="5">
        <v>206</v>
      </c>
      <c r="L39" s="5">
        <v>20</v>
      </c>
      <c r="M39" s="5">
        <v>3</v>
      </c>
      <c r="N39" s="5" t="s">
        <v>6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3013.8</v>
      </c>
      <c r="G40" s="5" t="s">
        <v>326</v>
      </c>
      <c r="H40" s="5" t="s">
        <v>327</v>
      </c>
      <c r="I40" s="5"/>
      <c r="J40" s="5"/>
      <c r="K40" s="5">
        <v>207</v>
      </c>
      <c r="L40" s="5">
        <v>21</v>
      </c>
      <c r="M40" s="5">
        <v>3</v>
      </c>
      <c r="N40" s="5" t="s">
        <v>6</v>
      </c>
      <c r="O40" s="5">
        <v>2</v>
      </c>
      <c r="P40" s="5">
        <v>3013.8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34.1</v>
      </c>
      <c r="G41" s="5" t="s">
        <v>328</v>
      </c>
      <c r="H41" s="5" t="s">
        <v>329</v>
      </c>
      <c r="I41" s="5"/>
      <c r="J41" s="5"/>
      <c r="K41" s="5">
        <v>208</v>
      </c>
      <c r="L41" s="5">
        <v>22</v>
      </c>
      <c r="M41" s="5">
        <v>3</v>
      </c>
      <c r="N41" s="5" t="s">
        <v>6</v>
      </c>
      <c r="O41" s="5">
        <v>2</v>
      </c>
      <c r="P41" s="5">
        <v>34.1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330</v>
      </c>
      <c r="H42" s="5" t="s">
        <v>331</v>
      </c>
      <c r="I42" s="5"/>
      <c r="J42" s="5"/>
      <c r="K42" s="5">
        <v>209</v>
      </c>
      <c r="L42" s="5">
        <v>23</v>
      </c>
      <c r="M42" s="5">
        <v>3</v>
      </c>
      <c r="N42" s="5" t="s">
        <v>6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23757.99</v>
      </c>
      <c r="G43" s="5" t="s">
        <v>332</v>
      </c>
      <c r="H43" s="5" t="s">
        <v>333</v>
      </c>
      <c r="I43" s="5"/>
      <c r="J43" s="5"/>
      <c r="K43" s="5">
        <v>210</v>
      </c>
      <c r="L43" s="5">
        <v>24</v>
      </c>
      <c r="M43" s="5">
        <v>3</v>
      </c>
      <c r="N43" s="5" t="s">
        <v>6</v>
      </c>
      <c r="O43" s="5">
        <v>2</v>
      </c>
      <c r="P43" s="5">
        <v>23757.99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15685.04</v>
      </c>
      <c r="G44" s="5" t="s">
        <v>334</v>
      </c>
      <c r="H44" s="5" t="s">
        <v>335</v>
      </c>
      <c r="I44" s="5"/>
      <c r="J44" s="5"/>
      <c r="K44" s="5">
        <v>211</v>
      </c>
      <c r="L44" s="5">
        <v>25</v>
      </c>
      <c r="M44" s="5">
        <v>3</v>
      </c>
      <c r="N44" s="5" t="s">
        <v>6</v>
      </c>
      <c r="O44" s="5">
        <v>2</v>
      </c>
      <c r="P44" s="5">
        <v>15685.04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194948.39</v>
      </c>
      <c r="G45" s="5" t="s">
        <v>336</v>
      </c>
      <c r="H45" s="5" t="s">
        <v>337</v>
      </c>
      <c r="I45" s="5"/>
      <c r="J45" s="5"/>
      <c r="K45" s="5">
        <v>224</v>
      </c>
      <c r="L45" s="5">
        <v>26</v>
      </c>
      <c r="M45" s="5">
        <v>3</v>
      </c>
      <c r="N45" s="5" t="s">
        <v>6</v>
      </c>
      <c r="O45" s="5">
        <v>2</v>
      </c>
      <c r="P45" s="5">
        <v>194948.39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194948.39</v>
      </c>
      <c r="G46" s="5" t="s">
        <v>348</v>
      </c>
      <c r="H46" s="5" t="s">
        <v>337</v>
      </c>
      <c r="I46" s="5"/>
      <c r="J46" s="5"/>
      <c r="K46" s="5">
        <v>212</v>
      </c>
      <c r="L46" s="5">
        <v>27</v>
      </c>
      <c r="M46" s="5">
        <v>0</v>
      </c>
      <c r="N46" s="5" t="s">
        <v>6</v>
      </c>
      <c r="O46" s="5">
        <v>2</v>
      </c>
      <c r="P46" s="5">
        <v>194948.39</v>
      </c>
    </row>
    <row r="47" spans="1:16" x14ac:dyDescent="0.2">
      <c r="A47" s="5">
        <v>50</v>
      </c>
      <c r="B47" s="5">
        <v>1</v>
      </c>
      <c r="C47" s="5">
        <v>0</v>
      </c>
      <c r="D47" s="5">
        <v>2</v>
      </c>
      <c r="E47" s="5">
        <v>0</v>
      </c>
      <c r="F47" s="5">
        <v>1273012.99</v>
      </c>
      <c r="G47" s="5" t="s">
        <v>349</v>
      </c>
      <c r="H47" s="5" t="s">
        <v>350</v>
      </c>
      <c r="I47" s="5"/>
      <c r="J47" s="5"/>
      <c r="K47" s="5">
        <v>212</v>
      </c>
      <c r="L47" s="5">
        <v>28</v>
      </c>
      <c r="M47" s="5">
        <v>0</v>
      </c>
      <c r="N47" s="5" t="s">
        <v>6</v>
      </c>
      <c r="O47" s="5">
        <v>2</v>
      </c>
      <c r="P47" s="5">
        <v>1273012.99</v>
      </c>
    </row>
    <row r="48" spans="1:16" x14ac:dyDescent="0.2">
      <c r="A48" s="5">
        <v>50</v>
      </c>
      <c r="B48" s="5">
        <v>1</v>
      </c>
      <c r="C48" s="5">
        <v>0</v>
      </c>
      <c r="D48" s="5">
        <v>2</v>
      </c>
      <c r="E48" s="5">
        <v>0</v>
      </c>
      <c r="F48" s="5">
        <v>229142.34</v>
      </c>
      <c r="G48" s="5" t="s">
        <v>351</v>
      </c>
      <c r="H48" s="5" t="s">
        <v>352</v>
      </c>
      <c r="I48" s="5"/>
      <c r="J48" s="5"/>
      <c r="K48" s="5">
        <v>212</v>
      </c>
      <c r="L48" s="5">
        <v>29</v>
      </c>
      <c r="M48" s="5">
        <v>0</v>
      </c>
      <c r="N48" s="5" t="s">
        <v>6</v>
      </c>
      <c r="O48" s="5">
        <v>2</v>
      </c>
      <c r="P48" s="5">
        <v>229142.34</v>
      </c>
    </row>
    <row r="49" spans="1:16" x14ac:dyDescent="0.2">
      <c r="A49" s="5">
        <v>50</v>
      </c>
      <c r="B49" s="5">
        <v>1</v>
      </c>
      <c r="C49" s="5">
        <v>0</v>
      </c>
      <c r="D49" s="5">
        <v>2</v>
      </c>
      <c r="E49" s="5">
        <v>213</v>
      </c>
      <c r="F49" s="5">
        <v>1502155.33</v>
      </c>
      <c r="G49" s="5" t="s">
        <v>353</v>
      </c>
      <c r="H49" s="5" t="s">
        <v>354</v>
      </c>
      <c r="I49" s="5"/>
      <c r="J49" s="5"/>
      <c r="K49" s="5">
        <v>212</v>
      </c>
      <c r="L49" s="5">
        <v>30</v>
      </c>
      <c r="M49" s="5">
        <v>0</v>
      </c>
      <c r="N49" s="5" t="s">
        <v>6</v>
      </c>
      <c r="O49" s="5">
        <v>2</v>
      </c>
      <c r="P49" s="5">
        <v>1502155.33</v>
      </c>
    </row>
    <row r="51" spans="1:16" x14ac:dyDescent="0.2">
      <c r="A51">
        <v>-1</v>
      </c>
    </row>
    <row r="54" spans="1:16" x14ac:dyDescent="0.2">
      <c r="A54" s="4">
        <v>75</v>
      </c>
      <c r="B54" s="4" t="s">
        <v>481</v>
      </c>
      <c r="C54" s="4">
        <v>2000</v>
      </c>
      <c r="D54" s="4">
        <v>0</v>
      </c>
      <c r="E54" s="4">
        <v>1</v>
      </c>
      <c r="F54" s="4"/>
      <c r="G54" s="4">
        <v>0</v>
      </c>
      <c r="H54" s="4">
        <v>1</v>
      </c>
      <c r="I54" s="4">
        <v>0</v>
      </c>
      <c r="J54" s="4">
        <v>1</v>
      </c>
      <c r="K54" s="4">
        <v>0</v>
      </c>
      <c r="L54" s="4">
        <v>0</v>
      </c>
      <c r="M54" s="4">
        <v>0</v>
      </c>
      <c r="N54" s="4">
        <v>27703374</v>
      </c>
      <c r="O54" s="4">
        <v>1</v>
      </c>
    </row>
    <row r="55" spans="1:16" x14ac:dyDescent="0.2">
      <c r="A55" s="4">
        <v>75</v>
      </c>
      <c r="B55" s="4" t="s">
        <v>482</v>
      </c>
      <c r="C55" s="4">
        <v>2018</v>
      </c>
      <c r="D55" s="4">
        <v>1</v>
      </c>
      <c r="E55" s="4">
        <v>0</v>
      </c>
      <c r="F55" s="4"/>
      <c r="G55" s="4">
        <v>0</v>
      </c>
      <c r="H55" s="4">
        <v>1</v>
      </c>
      <c r="I55" s="4">
        <v>0</v>
      </c>
      <c r="J55" s="4">
        <v>1</v>
      </c>
      <c r="K55" s="4">
        <v>0</v>
      </c>
      <c r="L55" s="4">
        <v>0</v>
      </c>
      <c r="M55" s="4">
        <v>1</v>
      </c>
      <c r="N55" s="4">
        <v>27703388</v>
      </c>
      <c r="O55" s="4">
        <v>2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80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ROW(Source!A32)</f>
        <v>32</v>
      </c>
      <c r="B1">
        <v>27703374</v>
      </c>
      <c r="C1">
        <v>27703574</v>
      </c>
      <c r="D1">
        <v>25413300</v>
      </c>
      <c r="E1">
        <v>1</v>
      </c>
      <c r="F1">
        <v>1</v>
      </c>
      <c r="G1">
        <v>1</v>
      </c>
      <c r="H1">
        <v>1</v>
      </c>
      <c r="I1" t="s">
        <v>484</v>
      </c>
      <c r="J1" t="s">
        <v>6</v>
      </c>
      <c r="K1" t="s">
        <v>485</v>
      </c>
      <c r="L1">
        <v>1191</v>
      </c>
      <c r="N1">
        <v>1013</v>
      </c>
      <c r="O1" t="s">
        <v>486</v>
      </c>
      <c r="P1" t="s">
        <v>486</v>
      </c>
      <c r="Q1">
        <v>1</v>
      </c>
      <c r="W1">
        <v>0</v>
      </c>
      <c r="X1">
        <v>-400197608</v>
      </c>
      <c r="Y1">
        <v>80.350499999999997</v>
      </c>
      <c r="AA1">
        <v>0</v>
      </c>
      <c r="AB1">
        <v>0</v>
      </c>
      <c r="AC1">
        <v>0</v>
      </c>
      <c r="AD1">
        <v>8.5299999999999994</v>
      </c>
      <c r="AE1">
        <v>0</v>
      </c>
      <c r="AF1">
        <v>0</v>
      </c>
      <c r="AG1">
        <v>0</v>
      </c>
      <c r="AH1">
        <v>8.5299999999999994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1</v>
      </c>
      <c r="AQ1">
        <v>0</v>
      </c>
      <c r="AR1">
        <v>0</v>
      </c>
      <c r="AS1" t="s">
        <v>6</v>
      </c>
      <c r="AT1">
        <v>69.87</v>
      </c>
      <c r="AU1" t="s">
        <v>22</v>
      </c>
      <c r="AV1">
        <v>1</v>
      </c>
      <c r="AW1">
        <v>2</v>
      </c>
      <c r="AX1">
        <v>27703575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Y1*Source!I32</f>
        <v>35.812217849999996</v>
      </c>
      <c r="CY1">
        <f>AD1</f>
        <v>8.5299999999999994</v>
      </c>
      <c r="CZ1">
        <f>AH1</f>
        <v>8.5299999999999994</v>
      </c>
      <c r="DA1">
        <f>AL1</f>
        <v>1</v>
      </c>
      <c r="DB1">
        <v>0</v>
      </c>
    </row>
    <row r="2" spans="1:106" x14ac:dyDescent="0.2">
      <c r="A2">
        <f>ROW(Source!A32)</f>
        <v>32</v>
      </c>
      <c r="B2">
        <v>27703374</v>
      </c>
      <c r="C2">
        <v>27703574</v>
      </c>
      <c r="D2">
        <v>25412928</v>
      </c>
      <c r="E2">
        <v>1</v>
      </c>
      <c r="F2">
        <v>1</v>
      </c>
      <c r="G2">
        <v>1</v>
      </c>
      <c r="H2">
        <v>1</v>
      </c>
      <c r="I2" t="s">
        <v>487</v>
      </c>
      <c r="J2" t="s">
        <v>6</v>
      </c>
      <c r="K2" t="s">
        <v>488</v>
      </c>
      <c r="L2">
        <v>1191</v>
      </c>
      <c r="N2">
        <v>1013</v>
      </c>
      <c r="O2" t="s">
        <v>486</v>
      </c>
      <c r="P2" t="s">
        <v>486</v>
      </c>
      <c r="Q2">
        <v>1</v>
      </c>
      <c r="W2">
        <v>0</v>
      </c>
      <c r="X2">
        <v>-1417349443</v>
      </c>
      <c r="Y2">
        <v>1.44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6</v>
      </c>
      <c r="AT2">
        <v>1.44</v>
      </c>
      <c r="AU2" t="s">
        <v>6</v>
      </c>
      <c r="AV2">
        <v>2</v>
      </c>
      <c r="AW2">
        <v>2</v>
      </c>
      <c r="AX2">
        <v>27703576</v>
      </c>
      <c r="AY2">
        <v>1</v>
      </c>
      <c r="AZ2">
        <v>2048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Y2*Source!I32</f>
        <v>0.64180799999999993</v>
      </c>
      <c r="CY2">
        <f>AD2</f>
        <v>0</v>
      </c>
      <c r="CZ2">
        <f>AH2</f>
        <v>0</v>
      </c>
      <c r="DA2">
        <f>AL2</f>
        <v>1</v>
      </c>
      <c r="DB2">
        <v>0</v>
      </c>
    </row>
    <row r="3" spans="1:106" x14ac:dyDescent="0.2">
      <c r="A3">
        <f>ROW(Source!A32)</f>
        <v>32</v>
      </c>
      <c r="B3">
        <v>27703374</v>
      </c>
      <c r="C3">
        <v>27703574</v>
      </c>
      <c r="D3">
        <v>25230514</v>
      </c>
      <c r="E3">
        <v>1</v>
      </c>
      <c r="F3">
        <v>1</v>
      </c>
      <c r="G3">
        <v>1</v>
      </c>
      <c r="H3">
        <v>2</v>
      </c>
      <c r="I3" t="s">
        <v>489</v>
      </c>
      <c r="J3" t="s">
        <v>490</v>
      </c>
      <c r="K3" t="s">
        <v>491</v>
      </c>
      <c r="L3">
        <v>1368</v>
      </c>
      <c r="N3">
        <v>1011</v>
      </c>
      <c r="O3" t="s">
        <v>492</v>
      </c>
      <c r="P3" t="s">
        <v>492</v>
      </c>
      <c r="Q3">
        <v>1</v>
      </c>
      <c r="W3">
        <v>0</v>
      </c>
      <c r="X3">
        <v>1188625873</v>
      </c>
      <c r="Y3">
        <v>1.6559999999999999</v>
      </c>
      <c r="AA3">
        <v>0</v>
      </c>
      <c r="AB3">
        <v>31.26</v>
      </c>
      <c r="AC3">
        <v>13.5</v>
      </c>
      <c r="AD3">
        <v>0</v>
      </c>
      <c r="AE3">
        <v>0</v>
      </c>
      <c r="AF3">
        <v>31.26</v>
      </c>
      <c r="AG3">
        <v>13.5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1</v>
      </c>
      <c r="AQ3">
        <v>0</v>
      </c>
      <c r="AR3">
        <v>0</v>
      </c>
      <c r="AS3" t="s">
        <v>6</v>
      </c>
      <c r="AT3">
        <v>1.44</v>
      </c>
      <c r="AU3" t="s">
        <v>22</v>
      </c>
      <c r="AV3">
        <v>0</v>
      </c>
      <c r="AW3">
        <v>2</v>
      </c>
      <c r="AX3">
        <v>27703577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Y3*Source!I32</f>
        <v>0.73807919999999994</v>
      </c>
      <c r="CY3">
        <f>AB3</f>
        <v>31.26</v>
      </c>
      <c r="CZ3">
        <f>AF3</f>
        <v>31.26</v>
      </c>
      <c r="DA3">
        <f>AJ3</f>
        <v>1</v>
      </c>
      <c r="DB3">
        <v>0</v>
      </c>
    </row>
    <row r="4" spans="1:106" x14ac:dyDescent="0.2">
      <c r="A4">
        <f>ROW(Source!A32)</f>
        <v>32</v>
      </c>
      <c r="B4">
        <v>27703374</v>
      </c>
      <c r="C4">
        <v>27703574</v>
      </c>
      <c r="D4">
        <v>25147242</v>
      </c>
      <c r="E4">
        <v>17</v>
      </c>
      <c r="F4">
        <v>1</v>
      </c>
      <c r="G4">
        <v>1</v>
      </c>
      <c r="H4">
        <v>3</v>
      </c>
      <c r="I4" t="s">
        <v>28</v>
      </c>
      <c r="J4" t="s">
        <v>6</v>
      </c>
      <c r="K4" t="s">
        <v>29</v>
      </c>
      <c r="L4">
        <v>1348</v>
      </c>
      <c r="N4">
        <v>1009</v>
      </c>
      <c r="O4" t="s">
        <v>30</v>
      </c>
      <c r="P4" t="s">
        <v>30</v>
      </c>
      <c r="Q4">
        <v>1000</v>
      </c>
      <c r="W4">
        <v>0</v>
      </c>
      <c r="X4">
        <v>-179832266</v>
      </c>
      <c r="Y4">
        <v>5.2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0</v>
      </c>
      <c r="AP4">
        <v>0</v>
      </c>
      <c r="AQ4">
        <v>0</v>
      </c>
      <c r="AR4">
        <v>0</v>
      </c>
      <c r="AS4" t="s">
        <v>6</v>
      </c>
      <c r="AT4">
        <v>5.2</v>
      </c>
      <c r="AU4" t="s">
        <v>6</v>
      </c>
      <c r="AV4">
        <v>0</v>
      </c>
      <c r="AW4">
        <v>2</v>
      </c>
      <c r="AX4">
        <v>27703578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Y4*Source!I32</f>
        <v>2.3176399999999999</v>
      </c>
      <c r="CY4">
        <f>AA4</f>
        <v>0</v>
      </c>
      <c r="CZ4">
        <f>AE4</f>
        <v>0</v>
      </c>
      <c r="DA4">
        <f>AI4</f>
        <v>1</v>
      </c>
      <c r="DB4">
        <v>0</v>
      </c>
    </row>
    <row r="5" spans="1:106" x14ac:dyDescent="0.2">
      <c r="A5">
        <f>ROW(Source!A33)</f>
        <v>33</v>
      </c>
      <c r="B5">
        <v>27703388</v>
      </c>
      <c r="C5">
        <v>27703574</v>
      </c>
      <c r="D5">
        <v>25413300</v>
      </c>
      <c r="E5">
        <v>1</v>
      </c>
      <c r="F5">
        <v>1</v>
      </c>
      <c r="G5">
        <v>1</v>
      </c>
      <c r="H5">
        <v>1</v>
      </c>
      <c r="I5" t="s">
        <v>484</v>
      </c>
      <c r="J5" t="s">
        <v>6</v>
      </c>
      <c r="K5" t="s">
        <v>485</v>
      </c>
      <c r="L5">
        <v>1191</v>
      </c>
      <c r="N5">
        <v>1013</v>
      </c>
      <c r="O5" t="s">
        <v>486</v>
      </c>
      <c r="P5" t="s">
        <v>486</v>
      </c>
      <c r="Q5">
        <v>1</v>
      </c>
      <c r="W5">
        <v>0</v>
      </c>
      <c r="X5">
        <v>-400197608</v>
      </c>
      <c r="Y5">
        <v>80.350499999999997</v>
      </c>
      <c r="AA5">
        <v>0</v>
      </c>
      <c r="AB5">
        <v>0</v>
      </c>
      <c r="AC5">
        <v>0</v>
      </c>
      <c r="AD5">
        <v>8.5299999999999994</v>
      </c>
      <c r="AE5">
        <v>0</v>
      </c>
      <c r="AF5">
        <v>0</v>
      </c>
      <c r="AG5">
        <v>0</v>
      </c>
      <c r="AH5">
        <v>8.5299999999999994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1</v>
      </c>
      <c r="AQ5">
        <v>0</v>
      </c>
      <c r="AR5">
        <v>0</v>
      </c>
      <c r="AS5" t="s">
        <v>6</v>
      </c>
      <c r="AT5">
        <v>69.87</v>
      </c>
      <c r="AU5" t="s">
        <v>22</v>
      </c>
      <c r="AV5">
        <v>1</v>
      </c>
      <c r="AW5">
        <v>2</v>
      </c>
      <c r="AX5">
        <v>27703575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Y5*Source!I33</f>
        <v>35.812217849999996</v>
      </c>
      <c r="CY5">
        <f>AD5</f>
        <v>8.5299999999999994</v>
      </c>
      <c r="CZ5">
        <f>AH5</f>
        <v>8.5299999999999994</v>
      </c>
      <c r="DA5">
        <f>AL5</f>
        <v>1</v>
      </c>
      <c r="DB5">
        <v>0</v>
      </c>
    </row>
    <row r="6" spans="1:106" x14ac:dyDescent="0.2">
      <c r="A6">
        <f>ROW(Source!A33)</f>
        <v>33</v>
      </c>
      <c r="B6">
        <v>27703388</v>
      </c>
      <c r="C6">
        <v>27703574</v>
      </c>
      <c r="D6">
        <v>25412928</v>
      </c>
      <c r="E6">
        <v>1</v>
      </c>
      <c r="F6">
        <v>1</v>
      </c>
      <c r="G6">
        <v>1</v>
      </c>
      <c r="H6">
        <v>1</v>
      </c>
      <c r="I6" t="s">
        <v>487</v>
      </c>
      <c r="J6" t="s">
        <v>6</v>
      </c>
      <c r="K6" t="s">
        <v>488</v>
      </c>
      <c r="L6">
        <v>1191</v>
      </c>
      <c r="N6">
        <v>1013</v>
      </c>
      <c r="O6" t="s">
        <v>486</v>
      </c>
      <c r="P6" t="s">
        <v>486</v>
      </c>
      <c r="Q6">
        <v>1</v>
      </c>
      <c r="W6">
        <v>0</v>
      </c>
      <c r="X6">
        <v>-1417349443</v>
      </c>
      <c r="Y6">
        <v>1.44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1</v>
      </c>
      <c r="AJ6">
        <v>1</v>
      </c>
      <c r="AK6">
        <v>1</v>
      </c>
      <c r="AL6">
        <v>1</v>
      </c>
      <c r="AN6">
        <v>0</v>
      </c>
      <c r="AO6">
        <v>1</v>
      </c>
      <c r="AP6">
        <v>0</v>
      </c>
      <c r="AQ6">
        <v>0</v>
      </c>
      <c r="AR6">
        <v>0</v>
      </c>
      <c r="AS6" t="s">
        <v>6</v>
      </c>
      <c r="AT6">
        <v>1.44</v>
      </c>
      <c r="AU6" t="s">
        <v>6</v>
      </c>
      <c r="AV6">
        <v>2</v>
      </c>
      <c r="AW6">
        <v>2</v>
      </c>
      <c r="AX6">
        <v>27703576</v>
      </c>
      <c r="AY6">
        <v>1</v>
      </c>
      <c r="AZ6">
        <v>2048</v>
      </c>
      <c r="BA6">
        <v>6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Y6*Source!I33</f>
        <v>0.64180799999999993</v>
      </c>
      <c r="CY6">
        <f>AD6</f>
        <v>0</v>
      </c>
      <c r="CZ6">
        <f>AH6</f>
        <v>0</v>
      </c>
      <c r="DA6">
        <f>AL6</f>
        <v>1</v>
      </c>
      <c r="DB6">
        <v>0</v>
      </c>
    </row>
    <row r="7" spans="1:106" x14ac:dyDescent="0.2">
      <c r="A7">
        <f>ROW(Source!A33)</f>
        <v>33</v>
      </c>
      <c r="B7">
        <v>27703388</v>
      </c>
      <c r="C7">
        <v>27703574</v>
      </c>
      <c r="D7">
        <v>25230514</v>
      </c>
      <c r="E7">
        <v>1</v>
      </c>
      <c r="F7">
        <v>1</v>
      </c>
      <c r="G7">
        <v>1</v>
      </c>
      <c r="H7">
        <v>2</v>
      </c>
      <c r="I7" t="s">
        <v>489</v>
      </c>
      <c r="J7" t="s">
        <v>490</v>
      </c>
      <c r="K7" t="s">
        <v>491</v>
      </c>
      <c r="L7">
        <v>1368</v>
      </c>
      <c r="N7">
        <v>1011</v>
      </c>
      <c r="O7" t="s">
        <v>492</v>
      </c>
      <c r="P7" t="s">
        <v>492</v>
      </c>
      <c r="Q7">
        <v>1</v>
      </c>
      <c r="W7">
        <v>0</v>
      </c>
      <c r="X7">
        <v>1188625873</v>
      </c>
      <c r="Y7">
        <v>1.6559999999999999</v>
      </c>
      <c r="AA7">
        <v>0</v>
      </c>
      <c r="AB7">
        <v>31.26</v>
      </c>
      <c r="AC7">
        <v>13.5</v>
      </c>
      <c r="AD7">
        <v>0</v>
      </c>
      <c r="AE7">
        <v>0</v>
      </c>
      <c r="AF7">
        <v>31.26</v>
      </c>
      <c r="AG7">
        <v>13.5</v>
      </c>
      <c r="AH7">
        <v>0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1</v>
      </c>
      <c r="AQ7">
        <v>0</v>
      </c>
      <c r="AR7">
        <v>0</v>
      </c>
      <c r="AS7" t="s">
        <v>6</v>
      </c>
      <c r="AT7">
        <v>1.44</v>
      </c>
      <c r="AU7" t="s">
        <v>22</v>
      </c>
      <c r="AV7">
        <v>0</v>
      </c>
      <c r="AW7">
        <v>2</v>
      </c>
      <c r="AX7">
        <v>27703577</v>
      </c>
      <c r="AY7">
        <v>1</v>
      </c>
      <c r="AZ7">
        <v>0</v>
      </c>
      <c r="BA7">
        <v>7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Y7*Source!I33</f>
        <v>0.73807919999999994</v>
      </c>
      <c r="CY7">
        <f>AB7</f>
        <v>31.26</v>
      </c>
      <c r="CZ7">
        <f>AF7</f>
        <v>31.26</v>
      </c>
      <c r="DA7">
        <f>AJ7</f>
        <v>1</v>
      </c>
      <c r="DB7">
        <v>0</v>
      </c>
    </row>
    <row r="8" spans="1:106" x14ac:dyDescent="0.2">
      <c r="A8">
        <f>ROW(Source!A33)</f>
        <v>33</v>
      </c>
      <c r="B8">
        <v>27703388</v>
      </c>
      <c r="C8">
        <v>27703574</v>
      </c>
      <c r="D8">
        <v>25147242</v>
      </c>
      <c r="E8">
        <v>17</v>
      </c>
      <c r="F8">
        <v>1</v>
      </c>
      <c r="G8">
        <v>1</v>
      </c>
      <c r="H8">
        <v>3</v>
      </c>
      <c r="I8" t="s">
        <v>28</v>
      </c>
      <c r="J8" t="s">
        <v>6</v>
      </c>
      <c r="K8" t="s">
        <v>29</v>
      </c>
      <c r="L8">
        <v>1348</v>
      </c>
      <c r="N8">
        <v>1009</v>
      </c>
      <c r="O8" t="s">
        <v>30</v>
      </c>
      <c r="P8" t="s">
        <v>30</v>
      </c>
      <c r="Q8">
        <v>1000</v>
      </c>
      <c r="W8">
        <v>0</v>
      </c>
      <c r="X8">
        <v>-179832266</v>
      </c>
      <c r="Y8">
        <v>5.2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1</v>
      </c>
      <c r="AJ8">
        <v>1</v>
      </c>
      <c r="AK8">
        <v>1</v>
      </c>
      <c r="AL8">
        <v>1</v>
      </c>
      <c r="AN8">
        <v>0</v>
      </c>
      <c r="AO8">
        <v>0</v>
      </c>
      <c r="AP8">
        <v>0</v>
      </c>
      <c r="AQ8">
        <v>0</v>
      </c>
      <c r="AR8">
        <v>0</v>
      </c>
      <c r="AS8" t="s">
        <v>6</v>
      </c>
      <c r="AT8">
        <v>5.2</v>
      </c>
      <c r="AU8" t="s">
        <v>6</v>
      </c>
      <c r="AV8">
        <v>0</v>
      </c>
      <c r="AW8">
        <v>2</v>
      </c>
      <c r="AX8">
        <v>27703578</v>
      </c>
      <c r="AY8">
        <v>1</v>
      </c>
      <c r="AZ8">
        <v>0</v>
      </c>
      <c r="BA8">
        <v>8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Y8*Source!I33</f>
        <v>2.3176399999999999</v>
      </c>
      <c r="CY8">
        <f>AA8</f>
        <v>0</v>
      </c>
      <c r="CZ8">
        <f>AE8</f>
        <v>0</v>
      </c>
      <c r="DA8">
        <f>AI8</f>
        <v>1</v>
      </c>
      <c r="DB8">
        <v>0</v>
      </c>
    </row>
    <row r="9" spans="1:106" x14ac:dyDescent="0.2">
      <c r="A9">
        <f>ROW(Source!A36)</f>
        <v>36</v>
      </c>
      <c r="B9">
        <v>27703374</v>
      </c>
      <c r="C9">
        <v>27703719</v>
      </c>
      <c r="D9">
        <v>25414769</v>
      </c>
      <c r="E9">
        <v>1</v>
      </c>
      <c r="F9">
        <v>1</v>
      </c>
      <c r="G9">
        <v>1</v>
      </c>
      <c r="H9">
        <v>1</v>
      </c>
      <c r="I9" t="s">
        <v>493</v>
      </c>
      <c r="J9" t="s">
        <v>6</v>
      </c>
      <c r="K9" t="s">
        <v>494</v>
      </c>
      <c r="L9">
        <v>1191</v>
      </c>
      <c r="N9">
        <v>1013</v>
      </c>
      <c r="O9" t="s">
        <v>486</v>
      </c>
      <c r="P9" t="s">
        <v>486</v>
      </c>
      <c r="Q9">
        <v>1</v>
      </c>
      <c r="W9">
        <v>0</v>
      </c>
      <c r="X9">
        <v>-509590494</v>
      </c>
      <c r="Y9">
        <v>3.8639999999999994</v>
      </c>
      <c r="AA9">
        <v>0</v>
      </c>
      <c r="AB9">
        <v>0</v>
      </c>
      <c r="AC9">
        <v>0</v>
      </c>
      <c r="AD9">
        <v>8.17</v>
      </c>
      <c r="AE9">
        <v>0</v>
      </c>
      <c r="AF9">
        <v>0</v>
      </c>
      <c r="AG9">
        <v>0</v>
      </c>
      <c r="AH9">
        <v>8.17</v>
      </c>
      <c r="AI9">
        <v>1</v>
      </c>
      <c r="AJ9">
        <v>1</v>
      </c>
      <c r="AK9">
        <v>1</v>
      </c>
      <c r="AL9">
        <v>1</v>
      </c>
      <c r="AN9">
        <v>0</v>
      </c>
      <c r="AO9">
        <v>1</v>
      </c>
      <c r="AP9">
        <v>1</v>
      </c>
      <c r="AQ9">
        <v>0</v>
      </c>
      <c r="AR9">
        <v>0</v>
      </c>
      <c r="AS9" t="s">
        <v>6</v>
      </c>
      <c r="AT9">
        <v>3.36</v>
      </c>
      <c r="AU9" t="s">
        <v>22</v>
      </c>
      <c r="AV9">
        <v>1</v>
      </c>
      <c r="AW9">
        <v>2</v>
      </c>
      <c r="AX9">
        <v>27703720</v>
      </c>
      <c r="AY9">
        <v>1</v>
      </c>
      <c r="AZ9">
        <v>0</v>
      </c>
      <c r="BA9">
        <v>9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Y9*Source!I36</f>
        <v>1.2751199999999998</v>
      </c>
      <c r="CY9">
        <f>AD9</f>
        <v>8.17</v>
      </c>
      <c r="CZ9">
        <f>AH9</f>
        <v>8.17</v>
      </c>
      <c r="DA9">
        <f>AL9</f>
        <v>1</v>
      </c>
      <c r="DB9">
        <v>0</v>
      </c>
    </row>
    <row r="10" spans="1:106" x14ac:dyDescent="0.2">
      <c r="A10">
        <f>ROW(Source!A36)</f>
        <v>36</v>
      </c>
      <c r="B10">
        <v>27703374</v>
      </c>
      <c r="C10">
        <v>27703719</v>
      </c>
      <c r="D10">
        <v>25147242</v>
      </c>
      <c r="E10">
        <v>17</v>
      </c>
      <c r="F10">
        <v>1</v>
      </c>
      <c r="G10">
        <v>1</v>
      </c>
      <c r="H10">
        <v>3</v>
      </c>
      <c r="I10" t="s">
        <v>28</v>
      </c>
      <c r="J10" t="s">
        <v>6</v>
      </c>
      <c r="K10" t="s">
        <v>29</v>
      </c>
      <c r="L10">
        <v>1348</v>
      </c>
      <c r="N10">
        <v>1009</v>
      </c>
      <c r="O10" t="s">
        <v>30</v>
      </c>
      <c r="P10" t="s">
        <v>30</v>
      </c>
      <c r="Q10">
        <v>1000</v>
      </c>
      <c r="W10">
        <v>0</v>
      </c>
      <c r="X10">
        <v>-179832266</v>
      </c>
      <c r="Y10">
        <v>7.0000000000000007E-2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1</v>
      </c>
      <c r="AJ10">
        <v>1</v>
      </c>
      <c r="AK10">
        <v>1</v>
      </c>
      <c r="AL10">
        <v>1</v>
      </c>
      <c r="AN10">
        <v>0</v>
      </c>
      <c r="AO10">
        <v>0</v>
      </c>
      <c r="AP10">
        <v>0</v>
      </c>
      <c r="AQ10">
        <v>0</v>
      </c>
      <c r="AR10">
        <v>0</v>
      </c>
      <c r="AS10" t="s">
        <v>6</v>
      </c>
      <c r="AT10">
        <v>7.0000000000000007E-2</v>
      </c>
      <c r="AU10" t="s">
        <v>6</v>
      </c>
      <c r="AV10">
        <v>0</v>
      </c>
      <c r="AW10">
        <v>2</v>
      </c>
      <c r="AX10">
        <v>27703721</v>
      </c>
      <c r="AY10">
        <v>1</v>
      </c>
      <c r="AZ10">
        <v>0</v>
      </c>
      <c r="BA10">
        <v>10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Y10*Source!I36</f>
        <v>2.3100000000000002E-2</v>
      </c>
      <c r="CY10">
        <f>AA10</f>
        <v>0</v>
      </c>
      <c r="CZ10">
        <f>AE10</f>
        <v>0</v>
      </c>
      <c r="DA10">
        <f>AI10</f>
        <v>1</v>
      </c>
      <c r="DB10">
        <v>0</v>
      </c>
    </row>
    <row r="11" spans="1:106" x14ac:dyDescent="0.2">
      <c r="A11">
        <f>ROW(Source!A37)</f>
        <v>37</v>
      </c>
      <c r="B11">
        <v>27703388</v>
      </c>
      <c r="C11">
        <v>27703719</v>
      </c>
      <c r="D11">
        <v>25414769</v>
      </c>
      <c r="E11">
        <v>1</v>
      </c>
      <c r="F11">
        <v>1</v>
      </c>
      <c r="G11">
        <v>1</v>
      </c>
      <c r="H11">
        <v>1</v>
      </c>
      <c r="I11" t="s">
        <v>493</v>
      </c>
      <c r="J11" t="s">
        <v>6</v>
      </c>
      <c r="K11" t="s">
        <v>494</v>
      </c>
      <c r="L11">
        <v>1191</v>
      </c>
      <c r="N11">
        <v>1013</v>
      </c>
      <c r="O11" t="s">
        <v>486</v>
      </c>
      <c r="P11" t="s">
        <v>486</v>
      </c>
      <c r="Q11">
        <v>1</v>
      </c>
      <c r="W11">
        <v>0</v>
      </c>
      <c r="X11">
        <v>-509590494</v>
      </c>
      <c r="Y11">
        <v>3.8639999999999994</v>
      </c>
      <c r="AA11">
        <v>0</v>
      </c>
      <c r="AB11">
        <v>0</v>
      </c>
      <c r="AC11">
        <v>0</v>
      </c>
      <c r="AD11">
        <v>8.17</v>
      </c>
      <c r="AE11">
        <v>0</v>
      </c>
      <c r="AF11">
        <v>0</v>
      </c>
      <c r="AG11">
        <v>0</v>
      </c>
      <c r="AH11">
        <v>8.17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1</v>
      </c>
      <c r="AQ11">
        <v>0</v>
      </c>
      <c r="AR11">
        <v>0</v>
      </c>
      <c r="AS11" t="s">
        <v>6</v>
      </c>
      <c r="AT11">
        <v>3.36</v>
      </c>
      <c r="AU11" t="s">
        <v>22</v>
      </c>
      <c r="AV11">
        <v>1</v>
      </c>
      <c r="AW11">
        <v>2</v>
      </c>
      <c r="AX11">
        <v>27703720</v>
      </c>
      <c r="AY11">
        <v>1</v>
      </c>
      <c r="AZ11">
        <v>0</v>
      </c>
      <c r="BA11">
        <v>11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Y11*Source!I37</f>
        <v>1.2751199999999998</v>
      </c>
      <c r="CY11">
        <f>AD11</f>
        <v>8.17</v>
      </c>
      <c r="CZ11">
        <f>AH11</f>
        <v>8.17</v>
      </c>
      <c r="DA11">
        <f>AL11</f>
        <v>1</v>
      </c>
      <c r="DB11">
        <v>0</v>
      </c>
    </row>
    <row r="12" spans="1:106" x14ac:dyDescent="0.2">
      <c r="A12">
        <f>ROW(Source!A37)</f>
        <v>37</v>
      </c>
      <c r="B12">
        <v>27703388</v>
      </c>
      <c r="C12">
        <v>27703719</v>
      </c>
      <c r="D12">
        <v>25147242</v>
      </c>
      <c r="E12">
        <v>17</v>
      </c>
      <c r="F12">
        <v>1</v>
      </c>
      <c r="G12">
        <v>1</v>
      </c>
      <c r="H12">
        <v>3</v>
      </c>
      <c r="I12" t="s">
        <v>28</v>
      </c>
      <c r="J12" t="s">
        <v>6</v>
      </c>
      <c r="K12" t="s">
        <v>29</v>
      </c>
      <c r="L12">
        <v>1348</v>
      </c>
      <c r="N12">
        <v>1009</v>
      </c>
      <c r="O12" t="s">
        <v>30</v>
      </c>
      <c r="P12" t="s">
        <v>30</v>
      </c>
      <c r="Q12">
        <v>1000</v>
      </c>
      <c r="W12">
        <v>0</v>
      </c>
      <c r="X12">
        <v>-179832266</v>
      </c>
      <c r="Y12">
        <v>7.0000000000000007E-2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0</v>
      </c>
      <c r="AP12">
        <v>0</v>
      </c>
      <c r="AQ12">
        <v>0</v>
      </c>
      <c r="AR12">
        <v>0</v>
      </c>
      <c r="AS12" t="s">
        <v>6</v>
      </c>
      <c r="AT12">
        <v>7.0000000000000007E-2</v>
      </c>
      <c r="AU12" t="s">
        <v>6</v>
      </c>
      <c r="AV12">
        <v>0</v>
      </c>
      <c r="AW12">
        <v>2</v>
      </c>
      <c r="AX12">
        <v>27703721</v>
      </c>
      <c r="AY12">
        <v>1</v>
      </c>
      <c r="AZ12">
        <v>0</v>
      </c>
      <c r="BA12">
        <v>12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Y12*Source!I37</f>
        <v>2.3100000000000002E-2</v>
      </c>
      <c r="CY12">
        <f>AA12</f>
        <v>0</v>
      </c>
      <c r="CZ12">
        <f>AE12</f>
        <v>0</v>
      </c>
      <c r="DA12">
        <f>AI12</f>
        <v>1</v>
      </c>
      <c r="DB12">
        <v>0</v>
      </c>
    </row>
    <row r="13" spans="1:106" x14ac:dyDescent="0.2">
      <c r="A13">
        <f>ROW(Source!A40)</f>
        <v>40</v>
      </c>
      <c r="B13">
        <v>27703374</v>
      </c>
      <c r="C13">
        <v>27703785</v>
      </c>
      <c r="D13">
        <v>25414543</v>
      </c>
      <c r="E13">
        <v>1</v>
      </c>
      <c r="F13">
        <v>1</v>
      </c>
      <c r="G13">
        <v>1</v>
      </c>
      <c r="H13">
        <v>1</v>
      </c>
      <c r="I13" t="s">
        <v>495</v>
      </c>
      <c r="J13" t="s">
        <v>6</v>
      </c>
      <c r="K13" t="s">
        <v>496</v>
      </c>
      <c r="L13">
        <v>1191</v>
      </c>
      <c r="N13">
        <v>1013</v>
      </c>
      <c r="O13" t="s">
        <v>486</v>
      </c>
      <c r="P13" t="s">
        <v>486</v>
      </c>
      <c r="Q13">
        <v>1</v>
      </c>
      <c r="W13">
        <v>0</v>
      </c>
      <c r="X13">
        <v>-228054128</v>
      </c>
      <c r="Y13">
        <v>81.162000000000006</v>
      </c>
      <c r="AA13">
        <v>0</v>
      </c>
      <c r="AB13">
        <v>0</v>
      </c>
      <c r="AC13">
        <v>0</v>
      </c>
      <c r="AD13">
        <v>8.02</v>
      </c>
      <c r="AE13">
        <v>0</v>
      </c>
      <c r="AF13">
        <v>0</v>
      </c>
      <c r="AG13">
        <v>0</v>
      </c>
      <c r="AH13">
        <v>8.02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6</v>
      </c>
      <c r="AT13">
        <v>75.150000000000006</v>
      </c>
      <c r="AU13" t="s">
        <v>45</v>
      </c>
      <c r="AV13">
        <v>1</v>
      </c>
      <c r="AW13">
        <v>2</v>
      </c>
      <c r="AX13">
        <v>27703786</v>
      </c>
      <c r="AY13">
        <v>1</v>
      </c>
      <c r="AZ13">
        <v>0</v>
      </c>
      <c r="BA13">
        <v>13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Y13*Source!I40</f>
        <v>4.0581000000000005</v>
      </c>
      <c r="CY13">
        <f>AD13</f>
        <v>8.02</v>
      </c>
      <c r="CZ13">
        <f>AH13</f>
        <v>8.02</v>
      </c>
      <c r="DA13">
        <f>AL13</f>
        <v>1</v>
      </c>
      <c r="DB13">
        <v>0</v>
      </c>
    </row>
    <row r="14" spans="1:106" x14ac:dyDescent="0.2">
      <c r="A14">
        <f>ROW(Source!A40)</f>
        <v>40</v>
      </c>
      <c r="B14">
        <v>27703374</v>
      </c>
      <c r="C14">
        <v>27703785</v>
      </c>
      <c r="D14">
        <v>25412928</v>
      </c>
      <c r="E14">
        <v>1</v>
      </c>
      <c r="F14">
        <v>1</v>
      </c>
      <c r="G14">
        <v>1</v>
      </c>
      <c r="H14">
        <v>1</v>
      </c>
      <c r="I14" t="s">
        <v>487</v>
      </c>
      <c r="J14" t="s">
        <v>6</v>
      </c>
      <c r="K14" t="s">
        <v>488</v>
      </c>
      <c r="L14">
        <v>1191</v>
      </c>
      <c r="N14">
        <v>1013</v>
      </c>
      <c r="O14" t="s">
        <v>486</v>
      </c>
      <c r="P14" t="s">
        <v>486</v>
      </c>
      <c r="Q14">
        <v>1</v>
      </c>
      <c r="W14">
        <v>0</v>
      </c>
      <c r="X14">
        <v>-1417349443</v>
      </c>
      <c r="Y14">
        <v>4.2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0</v>
      </c>
      <c r="AQ14">
        <v>0</v>
      </c>
      <c r="AR14">
        <v>0</v>
      </c>
      <c r="AS14" t="s">
        <v>6</v>
      </c>
      <c r="AT14">
        <v>4.2</v>
      </c>
      <c r="AU14" t="s">
        <v>6</v>
      </c>
      <c r="AV14">
        <v>2</v>
      </c>
      <c r="AW14">
        <v>2</v>
      </c>
      <c r="AX14">
        <v>27703787</v>
      </c>
      <c r="AY14">
        <v>1</v>
      </c>
      <c r="AZ14">
        <v>2048</v>
      </c>
      <c r="BA14">
        <v>14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Y14*Source!I40</f>
        <v>0.21000000000000002</v>
      </c>
      <c r="CY14">
        <f>AD14</f>
        <v>0</v>
      </c>
      <c r="CZ14">
        <f>AH14</f>
        <v>0</v>
      </c>
      <c r="DA14">
        <f>AL14</f>
        <v>1</v>
      </c>
      <c r="DB14">
        <v>0</v>
      </c>
    </row>
    <row r="15" spans="1:106" x14ac:dyDescent="0.2">
      <c r="A15">
        <f>ROW(Source!A40)</f>
        <v>40</v>
      </c>
      <c r="B15">
        <v>27703374</v>
      </c>
      <c r="C15">
        <v>27703785</v>
      </c>
      <c r="D15">
        <v>25230514</v>
      </c>
      <c r="E15">
        <v>1</v>
      </c>
      <c r="F15">
        <v>1</v>
      </c>
      <c r="G15">
        <v>1</v>
      </c>
      <c r="H15">
        <v>2</v>
      </c>
      <c r="I15" t="s">
        <v>489</v>
      </c>
      <c r="J15" t="s">
        <v>490</v>
      </c>
      <c r="K15" t="s">
        <v>491</v>
      </c>
      <c r="L15">
        <v>1368</v>
      </c>
      <c r="N15">
        <v>1011</v>
      </c>
      <c r="O15" t="s">
        <v>492</v>
      </c>
      <c r="P15" t="s">
        <v>492</v>
      </c>
      <c r="Q15">
        <v>1</v>
      </c>
      <c r="W15">
        <v>0</v>
      </c>
      <c r="X15">
        <v>1188625873</v>
      </c>
      <c r="Y15">
        <v>1.8684000000000003</v>
      </c>
      <c r="AA15">
        <v>0</v>
      </c>
      <c r="AB15">
        <v>31.26</v>
      </c>
      <c r="AC15">
        <v>13.5</v>
      </c>
      <c r="AD15">
        <v>0</v>
      </c>
      <c r="AE15">
        <v>0</v>
      </c>
      <c r="AF15">
        <v>31.26</v>
      </c>
      <c r="AG15">
        <v>13.5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1</v>
      </c>
      <c r="AQ15">
        <v>0</v>
      </c>
      <c r="AR15">
        <v>0</v>
      </c>
      <c r="AS15" t="s">
        <v>6</v>
      </c>
      <c r="AT15">
        <v>1.73</v>
      </c>
      <c r="AU15" t="s">
        <v>45</v>
      </c>
      <c r="AV15">
        <v>0</v>
      </c>
      <c r="AW15">
        <v>2</v>
      </c>
      <c r="AX15">
        <v>27703788</v>
      </c>
      <c r="AY15">
        <v>1</v>
      </c>
      <c r="AZ15">
        <v>0</v>
      </c>
      <c r="BA15">
        <v>15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Y15*Source!I40</f>
        <v>9.3420000000000017E-2</v>
      </c>
      <c r="CY15">
        <f>AB15</f>
        <v>31.26</v>
      </c>
      <c r="CZ15">
        <f>AF15</f>
        <v>31.26</v>
      </c>
      <c r="DA15">
        <f>AJ15</f>
        <v>1</v>
      </c>
      <c r="DB15">
        <v>0</v>
      </c>
    </row>
    <row r="16" spans="1:106" x14ac:dyDescent="0.2">
      <c r="A16">
        <f>ROW(Source!A40)</f>
        <v>40</v>
      </c>
      <c r="B16">
        <v>27703374</v>
      </c>
      <c r="C16">
        <v>27703785</v>
      </c>
      <c r="D16">
        <v>25231607</v>
      </c>
      <c r="E16">
        <v>1</v>
      </c>
      <c r="F16">
        <v>1</v>
      </c>
      <c r="G16">
        <v>1</v>
      </c>
      <c r="H16">
        <v>2</v>
      </c>
      <c r="I16" t="s">
        <v>497</v>
      </c>
      <c r="J16" t="s">
        <v>498</v>
      </c>
      <c r="K16" t="s">
        <v>499</v>
      </c>
      <c r="L16">
        <v>1368</v>
      </c>
      <c r="N16">
        <v>1011</v>
      </c>
      <c r="O16" t="s">
        <v>492</v>
      </c>
      <c r="P16" t="s">
        <v>492</v>
      </c>
      <c r="Q16">
        <v>1</v>
      </c>
      <c r="W16">
        <v>0</v>
      </c>
      <c r="X16">
        <v>1372534845</v>
      </c>
      <c r="Y16">
        <v>2.6676000000000006</v>
      </c>
      <c r="AA16">
        <v>0</v>
      </c>
      <c r="AB16">
        <v>65.709999999999994</v>
      </c>
      <c r="AC16">
        <v>11.6</v>
      </c>
      <c r="AD16">
        <v>0</v>
      </c>
      <c r="AE16">
        <v>0</v>
      </c>
      <c r="AF16">
        <v>65.709999999999994</v>
      </c>
      <c r="AG16">
        <v>11.6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1</v>
      </c>
      <c r="AQ16">
        <v>0</v>
      </c>
      <c r="AR16">
        <v>0</v>
      </c>
      <c r="AS16" t="s">
        <v>6</v>
      </c>
      <c r="AT16">
        <v>2.4700000000000002</v>
      </c>
      <c r="AU16" t="s">
        <v>45</v>
      </c>
      <c r="AV16">
        <v>0</v>
      </c>
      <c r="AW16">
        <v>2</v>
      </c>
      <c r="AX16">
        <v>27703789</v>
      </c>
      <c r="AY16">
        <v>1</v>
      </c>
      <c r="AZ16">
        <v>0</v>
      </c>
      <c r="BA16">
        <v>16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Y16*Source!I40</f>
        <v>0.13338000000000003</v>
      </c>
      <c r="CY16">
        <f>AB16</f>
        <v>65.709999999999994</v>
      </c>
      <c r="CZ16">
        <f>AF16</f>
        <v>65.709999999999994</v>
      </c>
      <c r="DA16">
        <f>AJ16</f>
        <v>1</v>
      </c>
      <c r="DB16">
        <v>0</v>
      </c>
    </row>
    <row r="17" spans="1:106" x14ac:dyDescent="0.2">
      <c r="A17">
        <f>ROW(Source!A40)</f>
        <v>40</v>
      </c>
      <c r="B17">
        <v>27703374</v>
      </c>
      <c r="C17">
        <v>27703785</v>
      </c>
      <c r="D17">
        <v>25152713</v>
      </c>
      <c r="E17">
        <v>1</v>
      </c>
      <c r="F17">
        <v>1</v>
      </c>
      <c r="G17">
        <v>1</v>
      </c>
      <c r="H17">
        <v>3</v>
      </c>
      <c r="I17" t="s">
        <v>500</v>
      </c>
      <c r="J17" t="s">
        <v>501</v>
      </c>
      <c r="K17" t="s">
        <v>502</v>
      </c>
      <c r="L17">
        <v>1348</v>
      </c>
      <c r="N17">
        <v>1009</v>
      </c>
      <c r="O17" t="s">
        <v>30</v>
      </c>
      <c r="P17" t="s">
        <v>30</v>
      </c>
      <c r="Q17">
        <v>1000</v>
      </c>
      <c r="W17">
        <v>0</v>
      </c>
      <c r="X17">
        <v>1174701286</v>
      </c>
      <c r="Y17">
        <v>0</v>
      </c>
      <c r="AA17">
        <v>11978</v>
      </c>
      <c r="AB17">
        <v>0</v>
      </c>
      <c r="AC17">
        <v>0</v>
      </c>
      <c r="AD17">
        <v>0</v>
      </c>
      <c r="AE17">
        <v>11978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1</v>
      </c>
      <c r="AQ17">
        <v>0</v>
      </c>
      <c r="AR17">
        <v>0</v>
      </c>
      <c r="AS17" t="s">
        <v>6</v>
      </c>
      <c r="AT17">
        <v>1.2E-2</v>
      </c>
      <c r="AU17" t="s">
        <v>44</v>
      </c>
      <c r="AV17">
        <v>0</v>
      </c>
      <c r="AW17">
        <v>2</v>
      </c>
      <c r="AX17">
        <v>27703790</v>
      </c>
      <c r="AY17">
        <v>1</v>
      </c>
      <c r="AZ17">
        <v>0</v>
      </c>
      <c r="BA17">
        <v>17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Y17*Source!I40</f>
        <v>0</v>
      </c>
      <c r="CY17">
        <f>AA17</f>
        <v>11978</v>
      </c>
      <c r="CZ17">
        <f>AE17</f>
        <v>11978</v>
      </c>
      <c r="DA17">
        <f>AI17</f>
        <v>1</v>
      </c>
      <c r="DB17">
        <v>0</v>
      </c>
    </row>
    <row r="18" spans="1:106" x14ac:dyDescent="0.2">
      <c r="A18">
        <f>ROW(Source!A40)</f>
        <v>40</v>
      </c>
      <c r="B18">
        <v>27703374</v>
      </c>
      <c r="C18">
        <v>27703785</v>
      </c>
      <c r="D18">
        <v>25172445</v>
      </c>
      <c r="E18">
        <v>1</v>
      </c>
      <c r="F18">
        <v>1</v>
      </c>
      <c r="G18">
        <v>1</v>
      </c>
      <c r="H18">
        <v>3</v>
      </c>
      <c r="I18" t="s">
        <v>503</v>
      </c>
      <c r="J18" t="s">
        <v>504</v>
      </c>
      <c r="K18" t="s">
        <v>505</v>
      </c>
      <c r="L18">
        <v>1348</v>
      </c>
      <c r="N18">
        <v>1009</v>
      </c>
      <c r="O18" t="s">
        <v>30</v>
      </c>
      <c r="P18" t="s">
        <v>30</v>
      </c>
      <c r="Q18">
        <v>1000</v>
      </c>
      <c r="W18">
        <v>0</v>
      </c>
      <c r="X18">
        <v>-1756095795</v>
      </c>
      <c r="Y18">
        <v>0</v>
      </c>
      <c r="AA18">
        <v>5989</v>
      </c>
      <c r="AB18">
        <v>0</v>
      </c>
      <c r="AC18">
        <v>0</v>
      </c>
      <c r="AD18">
        <v>0</v>
      </c>
      <c r="AE18">
        <v>5989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1</v>
      </c>
      <c r="AQ18">
        <v>0</v>
      </c>
      <c r="AR18">
        <v>0</v>
      </c>
      <c r="AS18" t="s">
        <v>6</v>
      </c>
      <c r="AT18">
        <v>3.5000000000000003E-2</v>
      </c>
      <c r="AU18" t="s">
        <v>44</v>
      </c>
      <c r="AV18">
        <v>0</v>
      </c>
      <c r="AW18">
        <v>2</v>
      </c>
      <c r="AX18">
        <v>27703791</v>
      </c>
      <c r="AY18">
        <v>1</v>
      </c>
      <c r="AZ18">
        <v>0</v>
      </c>
      <c r="BA18">
        <v>18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Y18*Source!I40</f>
        <v>0</v>
      </c>
      <c r="CY18">
        <f>AA18</f>
        <v>5989</v>
      </c>
      <c r="CZ18">
        <f>AE18</f>
        <v>5989</v>
      </c>
      <c r="DA18">
        <f>AI18</f>
        <v>1</v>
      </c>
      <c r="DB18">
        <v>0</v>
      </c>
    </row>
    <row r="19" spans="1:106" x14ac:dyDescent="0.2">
      <c r="A19">
        <f>ROW(Source!A40)</f>
        <v>40</v>
      </c>
      <c r="B19">
        <v>27703374</v>
      </c>
      <c r="C19">
        <v>27703785</v>
      </c>
      <c r="D19">
        <v>25179415</v>
      </c>
      <c r="E19">
        <v>1</v>
      </c>
      <c r="F19">
        <v>1</v>
      </c>
      <c r="G19">
        <v>1</v>
      </c>
      <c r="H19">
        <v>3</v>
      </c>
      <c r="I19" t="s">
        <v>506</v>
      </c>
      <c r="J19" t="s">
        <v>507</v>
      </c>
      <c r="K19" t="s">
        <v>508</v>
      </c>
      <c r="L19">
        <v>1301</v>
      </c>
      <c r="N19">
        <v>1003</v>
      </c>
      <c r="O19" t="s">
        <v>257</v>
      </c>
      <c r="P19" t="s">
        <v>257</v>
      </c>
      <c r="Q19">
        <v>1</v>
      </c>
      <c r="W19">
        <v>0</v>
      </c>
      <c r="X19">
        <v>117883946</v>
      </c>
      <c r="Y19">
        <v>0</v>
      </c>
      <c r="AA19">
        <v>3.2</v>
      </c>
      <c r="AB19">
        <v>0</v>
      </c>
      <c r="AC19">
        <v>0</v>
      </c>
      <c r="AD19">
        <v>0</v>
      </c>
      <c r="AE19">
        <v>3.2</v>
      </c>
      <c r="AF19">
        <v>0</v>
      </c>
      <c r="AG19">
        <v>0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1</v>
      </c>
      <c r="AQ19">
        <v>0</v>
      </c>
      <c r="AR19">
        <v>0</v>
      </c>
      <c r="AS19" t="s">
        <v>6</v>
      </c>
      <c r="AT19">
        <v>400</v>
      </c>
      <c r="AU19" t="s">
        <v>44</v>
      </c>
      <c r="AV19">
        <v>0</v>
      </c>
      <c r="AW19">
        <v>2</v>
      </c>
      <c r="AX19">
        <v>27703793</v>
      </c>
      <c r="AY19">
        <v>1</v>
      </c>
      <c r="AZ19">
        <v>0</v>
      </c>
      <c r="BA19">
        <v>20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Y19*Source!I40</f>
        <v>0</v>
      </c>
      <c r="CY19">
        <f>AA19</f>
        <v>3.2</v>
      </c>
      <c r="CZ19">
        <f>AE19</f>
        <v>3.2</v>
      </c>
      <c r="DA19">
        <f>AI19</f>
        <v>1</v>
      </c>
      <c r="DB19">
        <v>0</v>
      </c>
    </row>
    <row r="20" spans="1:106" x14ac:dyDescent="0.2">
      <c r="A20">
        <f>ROW(Source!A41)</f>
        <v>41</v>
      </c>
      <c r="B20">
        <v>27703388</v>
      </c>
      <c r="C20">
        <v>27703785</v>
      </c>
      <c r="D20">
        <v>25414543</v>
      </c>
      <c r="E20">
        <v>1</v>
      </c>
      <c r="F20">
        <v>1</v>
      </c>
      <c r="G20">
        <v>1</v>
      </c>
      <c r="H20">
        <v>1</v>
      </c>
      <c r="I20" t="s">
        <v>495</v>
      </c>
      <c r="J20" t="s">
        <v>6</v>
      </c>
      <c r="K20" t="s">
        <v>496</v>
      </c>
      <c r="L20">
        <v>1191</v>
      </c>
      <c r="N20">
        <v>1013</v>
      </c>
      <c r="O20" t="s">
        <v>486</v>
      </c>
      <c r="P20" t="s">
        <v>486</v>
      </c>
      <c r="Q20">
        <v>1</v>
      </c>
      <c r="W20">
        <v>0</v>
      </c>
      <c r="X20">
        <v>-228054128</v>
      </c>
      <c r="Y20">
        <v>81.162000000000006</v>
      </c>
      <c r="AA20">
        <v>0</v>
      </c>
      <c r="AB20">
        <v>0</v>
      </c>
      <c r="AC20">
        <v>0</v>
      </c>
      <c r="AD20">
        <v>8.02</v>
      </c>
      <c r="AE20">
        <v>0</v>
      </c>
      <c r="AF20">
        <v>0</v>
      </c>
      <c r="AG20">
        <v>0</v>
      </c>
      <c r="AH20">
        <v>8.02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1</v>
      </c>
      <c r="AQ20">
        <v>0</v>
      </c>
      <c r="AR20">
        <v>0</v>
      </c>
      <c r="AS20" t="s">
        <v>6</v>
      </c>
      <c r="AT20">
        <v>75.150000000000006</v>
      </c>
      <c r="AU20" t="s">
        <v>45</v>
      </c>
      <c r="AV20">
        <v>1</v>
      </c>
      <c r="AW20">
        <v>2</v>
      </c>
      <c r="AX20">
        <v>27703786</v>
      </c>
      <c r="AY20">
        <v>1</v>
      </c>
      <c r="AZ20">
        <v>0</v>
      </c>
      <c r="BA20">
        <v>21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Y20*Source!I41</f>
        <v>4.0581000000000005</v>
      </c>
      <c r="CY20">
        <f>AD20</f>
        <v>8.02</v>
      </c>
      <c r="CZ20">
        <f>AH20</f>
        <v>8.02</v>
      </c>
      <c r="DA20">
        <f>AL20</f>
        <v>1</v>
      </c>
      <c r="DB20">
        <v>0</v>
      </c>
    </row>
    <row r="21" spans="1:106" x14ac:dyDescent="0.2">
      <c r="A21">
        <f>ROW(Source!A41)</f>
        <v>41</v>
      </c>
      <c r="B21">
        <v>27703388</v>
      </c>
      <c r="C21">
        <v>27703785</v>
      </c>
      <c r="D21">
        <v>25412928</v>
      </c>
      <c r="E21">
        <v>1</v>
      </c>
      <c r="F21">
        <v>1</v>
      </c>
      <c r="G21">
        <v>1</v>
      </c>
      <c r="H21">
        <v>1</v>
      </c>
      <c r="I21" t="s">
        <v>487</v>
      </c>
      <c r="J21" t="s">
        <v>6</v>
      </c>
      <c r="K21" t="s">
        <v>488</v>
      </c>
      <c r="L21">
        <v>1191</v>
      </c>
      <c r="N21">
        <v>1013</v>
      </c>
      <c r="O21" t="s">
        <v>486</v>
      </c>
      <c r="P21" t="s">
        <v>486</v>
      </c>
      <c r="Q21">
        <v>1</v>
      </c>
      <c r="W21">
        <v>0</v>
      </c>
      <c r="X21">
        <v>-1417349443</v>
      </c>
      <c r="Y21">
        <v>4.2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0</v>
      </c>
      <c r="AQ21">
        <v>0</v>
      </c>
      <c r="AR21">
        <v>0</v>
      </c>
      <c r="AS21" t="s">
        <v>6</v>
      </c>
      <c r="AT21">
        <v>4.2</v>
      </c>
      <c r="AU21" t="s">
        <v>6</v>
      </c>
      <c r="AV21">
        <v>2</v>
      </c>
      <c r="AW21">
        <v>2</v>
      </c>
      <c r="AX21">
        <v>27703787</v>
      </c>
      <c r="AY21">
        <v>1</v>
      </c>
      <c r="AZ21">
        <v>2048</v>
      </c>
      <c r="BA21">
        <v>22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Y21*Source!I41</f>
        <v>0.21000000000000002</v>
      </c>
      <c r="CY21">
        <f>AD21</f>
        <v>0</v>
      </c>
      <c r="CZ21">
        <f>AH21</f>
        <v>0</v>
      </c>
      <c r="DA21">
        <f>AL21</f>
        <v>1</v>
      </c>
      <c r="DB21">
        <v>0</v>
      </c>
    </row>
    <row r="22" spans="1:106" x14ac:dyDescent="0.2">
      <c r="A22">
        <f>ROW(Source!A41)</f>
        <v>41</v>
      </c>
      <c r="B22">
        <v>27703388</v>
      </c>
      <c r="C22">
        <v>27703785</v>
      </c>
      <c r="D22">
        <v>25230514</v>
      </c>
      <c r="E22">
        <v>1</v>
      </c>
      <c r="F22">
        <v>1</v>
      </c>
      <c r="G22">
        <v>1</v>
      </c>
      <c r="H22">
        <v>2</v>
      </c>
      <c r="I22" t="s">
        <v>489</v>
      </c>
      <c r="J22" t="s">
        <v>490</v>
      </c>
      <c r="K22" t="s">
        <v>491</v>
      </c>
      <c r="L22">
        <v>1368</v>
      </c>
      <c r="N22">
        <v>1011</v>
      </c>
      <c r="O22" t="s">
        <v>492</v>
      </c>
      <c r="P22" t="s">
        <v>492</v>
      </c>
      <c r="Q22">
        <v>1</v>
      </c>
      <c r="W22">
        <v>0</v>
      </c>
      <c r="X22">
        <v>1188625873</v>
      </c>
      <c r="Y22">
        <v>1.8684000000000003</v>
      </c>
      <c r="AA22">
        <v>0</v>
      </c>
      <c r="AB22">
        <v>31.26</v>
      </c>
      <c r="AC22">
        <v>13.5</v>
      </c>
      <c r="AD22">
        <v>0</v>
      </c>
      <c r="AE22">
        <v>0</v>
      </c>
      <c r="AF22">
        <v>31.26</v>
      </c>
      <c r="AG22">
        <v>13.5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6</v>
      </c>
      <c r="AT22">
        <v>1.73</v>
      </c>
      <c r="AU22" t="s">
        <v>45</v>
      </c>
      <c r="AV22">
        <v>0</v>
      </c>
      <c r="AW22">
        <v>2</v>
      </c>
      <c r="AX22">
        <v>27703788</v>
      </c>
      <c r="AY22">
        <v>1</v>
      </c>
      <c r="AZ22">
        <v>0</v>
      </c>
      <c r="BA22">
        <v>23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Y22*Source!I41</f>
        <v>9.3420000000000017E-2</v>
      </c>
      <c r="CY22">
        <f>AB22</f>
        <v>31.26</v>
      </c>
      <c r="CZ22">
        <f>AF22</f>
        <v>31.26</v>
      </c>
      <c r="DA22">
        <f>AJ22</f>
        <v>1</v>
      </c>
      <c r="DB22">
        <v>0</v>
      </c>
    </row>
    <row r="23" spans="1:106" x14ac:dyDescent="0.2">
      <c r="A23">
        <f>ROW(Source!A41)</f>
        <v>41</v>
      </c>
      <c r="B23">
        <v>27703388</v>
      </c>
      <c r="C23">
        <v>27703785</v>
      </c>
      <c r="D23">
        <v>25231607</v>
      </c>
      <c r="E23">
        <v>1</v>
      </c>
      <c r="F23">
        <v>1</v>
      </c>
      <c r="G23">
        <v>1</v>
      </c>
      <c r="H23">
        <v>2</v>
      </c>
      <c r="I23" t="s">
        <v>497</v>
      </c>
      <c r="J23" t="s">
        <v>498</v>
      </c>
      <c r="K23" t="s">
        <v>499</v>
      </c>
      <c r="L23">
        <v>1368</v>
      </c>
      <c r="N23">
        <v>1011</v>
      </c>
      <c r="O23" t="s">
        <v>492</v>
      </c>
      <c r="P23" t="s">
        <v>492</v>
      </c>
      <c r="Q23">
        <v>1</v>
      </c>
      <c r="W23">
        <v>0</v>
      </c>
      <c r="X23">
        <v>1372534845</v>
      </c>
      <c r="Y23">
        <v>2.6676000000000006</v>
      </c>
      <c r="AA23">
        <v>0</v>
      </c>
      <c r="AB23">
        <v>65.709999999999994</v>
      </c>
      <c r="AC23">
        <v>11.6</v>
      </c>
      <c r="AD23">
        <v>0</v>
      </c>
      <c r="AE23">
        <v>0</v>
      </c>
      <c r="AF23">
        <v>65.709999999999994</v>
      </c>
      <c r="AG23">
        <v>11.6</v>
      </c>
      <c r="AH23">
        <v>0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6</v>
      </c>
      <c r="AT23">
        <v>2.4700000000000002</v>
      </c>
      <c r="AU23" t="s">
        <v>45</v>
      </c>
      <c r="AV23">
        <v>0</v>
      </c>
      <c r="AW23">
        <v>2</v>
      </c>
      <c r="AX23">
        <v>27703789</v>
      </c>
      <c r="AY23">
        <v>1</v>
      </c>
      <c r="AZ23">
        <v>0</v>
      </c>
      <c r="BA23">
        <v>24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Y23*Source!I41</f>
        <v>0.13338000000000003</v>
      </c>
      <c r="CY23">
        <f>AB23</f>
        <v>65.709999999999994</v>
      </c>
      <c r="CZ23">
        <f>AF23</f>
        <v>65.709999999999994</v>
      </c>
      <c r="DA23">
        <f>AJ23</f>
        <v>1</v>
      </c>
      <c r="DB23">
        <v>0</v>
      </c>
    </row>
    <row r="24" spans="1:106" x14ac:dyDescent="0.2">
      <c r="A24">
        <f>ROW(Source!A41)</f>
        <v>41</v>
      </c>
      <c r="B24">
        <v>27703388</v>
      </c>
      <c r="C24">
        <v>27703785</v>
      </c>
      <c r="D24">
        <v>25152713</v>
      </c>
      <c r="E24">
        <v>1</v>
      </c>
      <c r="F24">
        <v>1</v>
      </c>
      <c r="G24">
        <v>1</v>
      </c>
      <c r="H24">
        <v>3</v>
      </c>
      <c r="I24" t="s">
        <v>500</v>
      </c>
      <c r="J24" t="s">
        <v>501</v>
      </c>
      <c r="K24" t="s">
        <v>502</v>
      </c>
      <c r="L24">
        <v>1348</v>
      </c>
      <c r="N24">
        <v>1009</v>
      </c>
      <c r="O24" t="s">
        <v>30</v>
      </c>
      <c r="P24" t="s">
        <v>30</v>
      </c>
      <c r="Q24">
        <v>1000</v>
      </c>
      <c r="W24">
        <v>0</v>
      </c>
      <c r="X24">
        <v>1174701286</v>
      </c>
      <c r="Y24">
        <v>0</v>
      </c>
      <c r="AA24">
        <v>11978</v>
      </c>
      <c r="AB24">
        <v>0</v>
      </c>
      <c r="AC24">
        <v>0</v>
      </c>
      <c r="AD24">
        <v>0</v>
      </c>
      <c r="AE24">
        <v>11978</v>
      </c>
      <c r="AF24">
        <v>0</v>
      </c>
      <c r="AG24">
        <v>0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6</v>
      </c>
      <c r="AT24">
        <v>1.2E-2</v>
      </c>
      <c r="AU24" t="s">
        <v>44</v>
      </c>
      <c r="AV24">
        <v>0</v>
      </c>
      <c r="AW24">
        <v>2</v>
      </c>
      <c r="AX24">
        <v>27703790</v>
      </c>
      <c r="AY24">
        <v>1</v>
      </c>
      <c r="AZ24">
        <v>0</v>
      </c>
      <c r="BA24">
        <v>25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Y24*Source!I41</f>
        <v>0</v>
      </c>
      <c r="CY24">
        <f>AA24</f>
        <v>11978</v>
      </c>
      <c r="CZ24">
        <f>AE24</f>
        <v>11978</v>
      </c>
      <c r="DA24">
        <f>AI24</f>
        <v>1</v>
      </c>
      <c r="DB24">
        <v>0</v>
      </c>
    </row>
    <row r="25" spans="1:106" x14ac:dyDescent="0.2">
      <c r="A25">
        <f>ROW(Source!A41)</f>
        <v>41</v>
      </c>
      <c r="B25">
        <v>27703388</v>
      </c>
      <c r="C25">
        <v>27703785</v>
      </c>
      <c r="D25">
        <v>25172445</v>
      </c>
      <c r="E25">
        <v>1</v>
      </c>
      <c r="F25">
        <v>1</v>
      </c>
      <c r="G25">
        <v>1</v>
      </c>
      <c r="H25">
        <v>3</v>
      </c>
      <c r="I25" t="s">
        <v>503</v>
      </c>
      <c r="J25" t="s">
        <v>504</v>
      </c>
      <c r="K25" t="s">
        <v>505</v>
      </c>
      <c r="L25">
        <v>1348</v>
      </c>
      <c r="N25">
        <v>1009</v>
      </c>
      <c r="O25" t="s">
        <v>30</v>
      </c>
      <c r="P25" t="s">
        <v>30</v>
      </c>
      <c r="Q25">
        <v>1000</v>
      </c>
      <c r="W25">
        <v>0</v>
      </c>
      <c r="X25">
        <v>-1756095795</v>
      </c>
      <c r="Y25">
        <v>0</v>
      </c>
      <c r="AA25">
        <v>5989</v>
      </c>
      <c r="AB25">
        <v>0</v>
      </c>
      <c r="AC25">
        <v>0</v>
      </c>
      <c r="AD25">
        <v>0</v>
      </c>
      <c r="AE25">
        <v>5989</v>
      </c>
      <c r="AF25">
        <v>0</v>
      </c>
      <c r="AG25">
        <v>0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6</v>
      </c>
      <c r="AT25">
        <v>3.5000000000000003E-2</v>
      </c>
      <c r="AU25" t="s">
        <v>44</v>
      </c>
      <c r="AV25">
        <v>0</v>
      </c>
      <c r="AW25">
        <v>2</v>
      </c>
      <c r="AX25">
        <v>27703791</v>
      </c>
      <c r="AY25">
        <v>1</v>
      </c>
      <c r="AZ25">
        <v>0</v>
      </c>
      <c r="BA25">
        <v>26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Y25*Source!I41</f>
        <v>0</v>
      </c>
      <c r="CY25">
        <f>AA25</f>
        <v>5989</v>
      </c>
      <c r="CZ25">
        <f>AE25</f>
        <v>5989</v>
      </c>
      <c r="DA25">
        <f>AI25</f>
        <v>1</v>
      </c>
      <c r="DB25">
        <v>0</v>
      </c>
    </row>
    <row r="26" spans="1:106" x14ac:dyDescent="0.2">
      <c r="A26">
        <f>ROW(Source!A41)</f>
        <v>41</v>
      </c>
      <c r="B26">
        <v>27703388</v>
      </c>
      <c r="C26">
        <v>27703785</v>
      </c>
      <c r="D26">
        <v>25179415</v>
      </c>
      <c r="E26">
        <v>1</v>
      </c>
      <c r="F26">
        <v>1</v>
      </c>
      <c r="G26">
        <v>1</v>
      </c>
      <c r="H26">
        <v>3</v>
      </c>
      <c r="I26" t="s">
        <v>506</v>
      </c>
      <c r="J26" t="s">
        <v>507</v>
      </c>
      <c r="K26" t="s">
        <v>508</v>
      </c>
      <c r="L26">
        <v>1301</v>
      </c>
      <c r="N26">
        <v>1003</v>
      </c>
      <c r="O26" t="s">
        <v>257</v>
      </c>
      <c r="P26" t="s">
        <v>257</v>
      </c>
      <c r="Q26">
        <v>1</v>
      </c>
      <c r="W26">
        <v>0</v>
      </c>
      <c r="X26">
        <v>117883946</v>
      </c>
      <c r="Y26">
        <v>0</v>
      </c>
      <c r="AA26">
        <v>3.2</v>
      </c>
      <c r="AB26">
        <v>0</v>
      </c>
      <c r="AC26">
        <v>0</v>
      </c>
      <c r="AD26">
        <v>0</v>
      </c>
      <c r="AE26">
        <v>3.2</v>
      </c>
      <c r="AF26">
        <v>0</v>
      </c>
      <c r="AG26">
        <v>0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6</v>
      </c>
      <c r="AT26">
        <v>400</v>
      </c>
      <c r="AU26" t="s">
        <v>44</v>
      </c>
      <c r="AV26">
        <v>0</v>
      </c>
      <c r="AW26">
        <v>2</v>
      </c>
      <c r="AX26">
        <v>27703793</v>
      </c>
      <c r="AY26">
        <v>1</v>
      </c>
      <c r="AZ26">
        <v>0</v>
      </c>
      <c r="BA26">
        <v>28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Y26*Source!I41</f>
        <v>0</v>
      </c>
      <c r="CY26">
        <f>AA26</f>
        <v>3.2</v>
      </c>
      <c r="CZ26">
        <f>AE26</f>
        <v>3.2</v>
      </c>
      <c r="DA26">
        <f>AI26</f>
        <v>1</v>
      </c>
      <c r="DB26">
        <v>0</v>
      </c>
    </row>
    <row r="27" spans="1:106" x14ac:dyDescent="0.2">
      <c r="A27">
        <f>ROW(Source!A42)</f>
        <v>42</v>
      </c>
      <c r="B27">
        <v>27703374</v>
      </c>
      <c r="C27">
        <v>27703796</v>
      </c>
      <c r="D27">
        <v>25413300</v>
      </c>
      <c r="E27">
        <v>1</v>
      </c>
      <c r="F27">
        <v>1</v>
      </c>
      <c r="G27">
        <v>1</v>
      </c>
      <c r="H27">
        <v>1</v>
      </c>
      <c r="I27" t="s">
        <v>484</v>
      </c>
      <c r="J27" t="s">
        <v>6</v>
      </c>
      <c r="K27" t="s">
        <v>485</v>
      </c>
      <c r="L27">
        <v>1191</v>
      </c>
      <c r="N27">
        <v>1013</v>
      </c>
      <c r="O27" t="s">
        <v>486</v>
      </c>
      <c r="P27" t="s">
        <v>486</v>
      </c>
      <c r="Q27">
        <v>1</v>
      </c>
      <c r="W27">
        <v>0</v>
      </c>
      <c r="X27">
        <v>-400197608</v>
      </c>
      <c r="Y27">
        <v>1.3972499999999999</v>
      </c>
      <c r="AA27">
        <v>0</v>
      </c>
      <c r="AB27">
        <v>0</v>
      </c>
      <c r="AC27">
        <v>0</v>
      </c>
      <c r="AD27">
        <v>8.5299999999999994</v>
      </c>
      <c r="AE27">
        <v>0</v>
      </c>
      <c r="AF27">
        <v>0</v>
      </c>
      <c r="AG27">
        <v>0</v>
      </c>
      <c r="AH27">
        <v>8.5299999999999994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6</v>
      </c>
      <c r="AT27">
        <v>0.9</v>
      </c>
      <c r="AU27" t="s">
        <v>57</v>
      </c>
      <c r="AV27">
        <v>1</v>
      </c>
      <c r="AW27">
        <v>2</v>
      </c>
      <c r="AX27">
        <v>27703797</v>
      </c>
      <c r="AY27">
        <v>1</v>
      </c>
      <c r="AZ27">
        <v>0</v>
      </c>
      <c r="BA27">
        <v>29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Y27*Source!I42</f>
        <v>534.448125</v>
      </c>
      <c r="CY27">
        <f>AD27</f>
        <v>8.5299999999999994</v>
      </c>
      <c r="CZ27">
        <f>AH27</f>
        <v>8.5299999999999994</v>
      </c>
      <c r="DA27">
        <f>AL27</f>
        <v>1</v>
      </c>
      <c r="DB27">
        <v>0</v>
      </c>
    </row>
    <row r="28" spans="1:106" x14ac:dyDescent="0.2">
      <c r="A28">
        <f>ROW(Source!A43)</f>
        <v>43</v>
      </c>
      <c r="B28">
        <v>27703388</v>
      </c>
      <c r="C28">
        <v>27703796</v>
      </c>
      <c r="D28">
        <v>25413300</v>
      </c>
      <c r="E28">
        <v>1</v>
      </c>
      <c r="F28">
        <v>1</v>
      </c>
      <c r="G28">
        <v>1</v>
      </c>
      <c r="H28">
        <v>1</v>
      </c>
      <c r="I28" t="s">
        <v>484</v>
      </c>
      <c r="J28" t="s">
        <v>6</v>
      </c>
      <c r="K28" t="s">
        <v>485</v>
      </c>
      <c r="L28">
        <v>1191</v>
      </c>
      <c r="N28">
        <v>1013</v>
      </c>
      <c r="O28" t="s">
        <v>486</v>
      </c>
      <c r="P28" t="s">
        <v>486</v>
      </c>
      <c r="Q28">
        <v>1</v>
      </c>
      <c r="W28">
        <v>0</v>
      </c>
      <c r="X28">
        <v>-400197608</v>
      </c>
      <c r="Y28">
        <v>1.3972499999999999</v>
      </c>
      <c r="AA28">
        <v>0</v>
      </c>
      <c r="AB28">
        <v>0</v>
      </c>
      <c r="AC28">
        <v>0</v>
      </c>
      <c r="AD28">
        <v>8.5299999999999994</v>
      </c>
      <c r="AE28">
        <v>0</v>
      </c>
      <c r="AF28">
        <v>0</v>
      </c>
      <c r="AG28">
        <v>0</v>
      </c>
      <c r="AH28">
        <v>8.5299999999999994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6</v>
      </c>
      <c r="AT28">
        <v>0.9</v>
      </c>
      <c r="AU28" t="s">
        <v>57</v>
      </c>
      <c r="AV28">
        <v>1</v>
      </c>
      <c r="AW28">
        <v>2</v>
      </c>
      <c r="AX28">
        <v>27703797</v>
      </c>
      <c r="AY28">
        <v>1</v>
      </c>
      <c r="AZ28">
        <v>0</v>
      </c>
      <c r="BA28">
        <v>30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Y28*Source!I43</f>
        <v>534.448125</v>
      </c>
      <c r="CY28">
        <f>AD28</f>
        <v>8.5299999999999994</v>
      </c>
      <c r="CZ28">
        <f>AH28</f>
        <v>8.5299999999999994</v>
      </c>
      <c r="DA28">
        <f>AL28</f>
        <v>1</v>
      </c>
      <c r="DB28">
        <v>0</v>
      </c>
    </row>
    <row r="29" spans="1:106" x14ac:dyDescent="0.2">
      <c r="A29">
        <f>ROW(Source!A44)</f>
        <v>44</v>
      </c>
      <c r="B29">
        <v>27703374</v>
      </c>
      <c r="C29">
        <v>27703799</v>
      </c>
      <c r="D29">
        <v>25413300</v>
      </c>
      <c r="E29">
        <v>1</v>
      </c>
      <c r="F29">
        <v>1</v>
      </c>
      <c r="G29">
        <v>1</v>
      </c>
      <c r="H29">
        <v>1</v>
      </c>
      <c r="I29" t="s">
        <v>484</v>
      </c>
      <c r="J29" t="s">
        <v>6</v>
      </c>
      <c r="K29" t="s">
        <v>485</v>
      </c>
      <c r="L29">
        <v>1191</v>
      </c>
      <c r="N29">
        <v>1013</v>
      </c>
      <c r="O29" t="s">
        <v>486</v>
      </c>
      <c r="P29" t="s">
        <v>486</v>
      </c>
      <c r="Q29">
        <v>1</v>
      </c>
      <c r="W29">
        <v>0</v>
      </c>
      <c r="X29">
        <v>-400197608</v>
      </c>
      <c r="Y29">
        <v>47.996549999999999</v>
      </c>
      <c r="AA29">
        <v>0</v>
      </c>
      <c r="AB29">
        <v>0</v>
      </c>
      <c r="AC29">
        <v>0</v>
      </c>
      <c r="AD29">
        <v>8.5299999999999994</v>
      </c>
      <c r="AE29">
        <v>0</v>
      </c>
      <c r="AF29">
        <v>0</v>
      </c>
      <c r="AG29">
        <v>0</v>
      </c>
      <c r="AH29">
        <v>8.5299999999999994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6</v>
      </c>
      <c r="AT29">
        <v>50.79</v>
      </c>
      <c r="AU29" t="s">
        <v>65</v>
      </c>
      <c r="AV29">
        <v>1</v>
      </c>
      <c r="AW29">
        <v>2</v>
      </c>
      <c r="AX29">
        <v>27703800</v>
      </c>
      <c r="AY29">
        <v>1</v>
      </c>
      <c r="AZ29">
        <v>0</v>
      </c>
      <c r="BA29">
        <v>31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Y29*Source!I44</f>
        <v>9.1193445000000004</v>
      </c>
      <c r="CY29">
        <f>AD29</f>
        <v>8.5299999999999994</v>
      </c>
      <c r="CZ29">
        <f>AH29</f>
        <v>8.5299999999999994</v>
      </c>
      <c r="DA29">
        <f>AL29</f>
        <v>1</v>
      </c>
      <c r="DB29">
        <v>0</v>
      </c>
    </row>
    <row r="30" spans="1:106" x14ac:dyDescent="0.2">
      <c r="A30">
        <f>ROW(Source!A44)</f>
        <v>44</v>
      </c>
      <c r="B30">
        <v>27703374</v>
      </c>
      <c r="C30">
        <v>27703799</v>
      </c>
      <c r="D30">
        <v>25412928</v>
      </c>
      <c r="E30">
        <v>1</v>
      </c>
      <c r="F30">
        <v>1</v>
      </c>
      <c r="G30">
        <v>1</v>
      </c>
      <c r="H30">
        <v>1</v>
      </c>
      <c r="I30" t="s">
        <v>487</v>
      </c>
      <c r="J30" t="s">
        <v>6</v>
      </c>
      <c r="K30" t="s">
        <v>488</v>
      </c>
      <c r="L30">
        <v>1191</v>
      </c>
      <c r="N30">
        <v>1013</v>
      </c>
      <c r="O30" t="s">
        <v>486</v>
      </c>
      <c r="P30" t="s">
        <v>486</v>
      </c>
      <c r="Q30">
        <v>1</v>
      </c>
      <c r="W30">
        <v>0</v>
      </c>
      <c r="X30">
        <v>-1417349443</v>
      </c>
      <c r="Y30">
        <v>0.31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6</v>
      </c>
      <c r="AT30">
        <v>0.31</v>
      </c>
      <c r="AU30" t="s">
        <v>6</v>
      </c>
      <c r="AV30">
        <v>2</v>
      </c>
      <c r="AW30">
        <v>2</v>
      </c>
      <c r="AX30">
        <v>27703801</v>
      </c>
      <c r="AY30">
        <v>1</v>
      </c>
      <c r="AZ30">
        <v>2048</v>
      </c>
      <c r="BA30">
        <v>32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Y30*Source!I44</f>
        <v>5.8900000000000001E-2</v>
      </c>
      <c r="CY30">
        <f>AD30</f>
        <v>0</v>
      </c>
      <c r="CZ30">
        <f>AH30</f>
        <v>0</v>
      </c>
      <c r="DA30">
        <f>AL30</f>
        <v>1</v>
      </c>
      <c r="DB30">
        <v>0</v>
      </c>
    </row>
    <row r="31" spans="1:106" x14ac:dyDescent="0.2">
      <c r="A31">
        <f>ROW(Source!A44)</f>
        <v>44</v>
      </c>
      <c r="B31">
        <v>27703374</v>
      </c>
      <c r="C31">
        <v>27703799</v>
      </c>
      <c r="D31">
        <v>25230220</v>
      </c>
      <c r="E31">
        <v>1</v>
      </c>
      <c r="F31">
        <v>1</v>
      </c>
      <c r="G31">
        <v>1</v>
      </c>
      <c r="H31">
        <v>2</v>
      </c>
      <c r="I31" t="s">
        <v>509</v>
      </c>
      <c r="J31" t="s">
        <v>510</v>
      </c>
      <c r="K31" t="s">
        <v>511</v>
      </c>
      <c r="L31">
        <v>1368</v>
      </c>
      <c r="N31">
        <v>1011</v>
      </c>
      <c r="O31" t="s">
        <v>492</v>
      </c>
      <c r="P31" t="s">
        <v>492</v>
      </c>
      <c r="Q31">
        <v>1</v>
      </c>
      <c r="W31">
        <v>0</v>
      </c>
      <c r="X31">
        <v>-1718674368</v>
      </c>
      <c r="Y31">
        <v>0.1134</v>
      </c>
      <c r="AA31">
        <v>0</v>
      </c>
      <c r="AB31">
        <v>111.99</v>
      </c>
      <c r="AC31">
        <v>13.5</v>
      </c>
      <c r="AD31">
        <v>0</v>
      </c>
      <c r="AE31">
        <v>0</v>
      </c>
      <c r="AF31">
        <v>111.99</v>
      </c>
      <c r="AG31">
        <v>13.5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1</v>
      </c>
      <c r="AP31">
        <v>1</v>
      </c>
      <c r="AQ31">
        <v>0</v>
      </c>
      <c r="AR31">
        <v>0</v>
      </c>
      <c r="AS31" t="s">
        <v>6</v>
      </c>
      <c r="AT31">
        <v>0.12</v>
      </c>
      <c r="AU31" t="s">
        <v>65</v>
      </c>
      <c r="AV31">
        <v>0</v>
      </c>
      <c r="AW31">
        <v>2</v>
      </c>
      <c r="AX31">
        <v>27703802</v>
      </c>
      <c r="AY31">
        <v>1</v>
      </c>
      <c r="AZ31">
        <v>0</v>
      </c>
      <c r="BA31">
        <v>33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Y31*Source!I44</f>
        <v>2.1545999999999999E-2</v>
      </c>
      <c r="CY31">
        <f>AB31</f>
        <v>111.99</v>
      </c>
      <c r="CZ31">
        <f>AF31</f>
        <v>111.99</v>
      </c>
      <c r="DA31">
        <f>AJ31</f>
        <v>1</v>
      </c>
      <c r="DB31">
        <v>0</v>
      </c>
    </row>
    <row r="32" spans="1:106" x14ac:dyDescent="0.2">
      <c r="A32">
        <f>ROW(Source!A44)</f>
        <v>44</v>
      </c>
      <c r="B32">
        <v>27703374</v>
      </c>
      <c r="C32">
        <v>27703799</v>
      </c>
      <c r="D32">
        <v>25230420</v>
      </c>
      <c r="E32">
        <v>1</v>
      </c>
      <c r="F32">
        <v>1</v>
      </c>
      <c r="G32">
        <v>1</v>
      </c>
      <c r="H32">
        <v>2</v>
      </c>
      <c r="I32" t="s">
        <v>512</v>
      </c>
      <c r="J32" t="s">
        <v>513</v>
      </c>
      <c r="K32" t="s">
        <v>514</v>
      </c>
      <c r="L32">
        <v>1368</v>
      </c>
      <c r="N32">
        <v>1011</v>
      </c>
      <c r="O32" t="s">
        <v>492</v>
      </c>
      <c r="P32" t="s">
        <v>492</v>
      </c>
      <c r="Q32">
        <v>1</v>
      </c>
      <c r="W32">
        <v>0</v>
      </c>
      <c r="X32">
        <v>1544661785</v>
      </c>
      <c r="Y32">
        <v>9.9508499999999991</v>
      </c>
      <c r="AA32">
        <v>0</v>
      </c>
      <c r="AB32">
        <v>6.9</v>
      </c>
      <c r="AC32">
        <v>0</v>
      </c>
      <c r="AD32">
        <v>0</v>
      </c>
      <c r="AE32">
        <v>0</v>
      </c>
      <c r="AF32">
        <v>6.9</v>
      </c>
      <c r="AG32">
        <v>0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6</v>
      </c>
      <c r="AT32">
        <v>10.53</v>
      </c>
      <c r="AU32" t="s">
        <v>65</v>
      </c>
      <c r="AV32">
        <v>0</v>
      </c>
      <c r="AW32">
        <v>2</v>
      </c>
      <c r="AX32">
        <v>27703803</v>
      </c>
      <c r="AY32">
        <v>1</v>
      </c>
      <c r="AZ32">
        <v>0</v>
      </c>
      <c r="BA32">
        <v>34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Y32*Source!I44</f>
        <v>1.8906614999999998</v>
      </c>
      <c r="CY32">
        <f>AB32</f>
        <v>6.9</v>
      </c>
      <c r="CZ32">
        <f>AF32</f>
        <v>6.9</v>
      </c>
      <c r="DA32">
        <f>AJ32</f>
        <v>1</v>
      </c>
      <c r="DB32">
        <v>0</v>
      </c>
    </row>
    <row r="33" spans="1:106" x14ac:dyDescent="0.2">
      <c r="A33">
        <f>ROW(Source!A44)</f>
        <v>44</v>
      </c>
      <c r="B33">
        <v>27703374</v>
      </c>
      <c r="C33">
        <v>27703799</v>
      </c>
      <c r="D33">
        <v>25231607</v>
      </c>
      <c r="E33">
        <v>1</v>
      </c>
      <c r="F33">
        <v>1</v>
      </c>
      <c r="G33">
        <v>1</v>
      </c>
      <c r="H33">
        <v>2</v>
      </c>
      <c r="I33" t="s">
        <v>497</v>
      </c>
      <c r="J33" t="s">
        <v>498</v>
      </c>
      <c r="K33" t="s">
        <v>499</v>
      </c>
      <c r="L33">
        <v>1368</v>
      </c>
      <c r="N33">
        <v>1011</v>
      </c>
      <c r="O33" t="s">
        <v>492</v>
      </c>
      <c r="P33" t="s">
        <v>492</v>
      </c>
      <c r="Q33">
        <v>1</v>
      </c>
      <c r="W33">
        <v>0</v>
      </c>
      <c r="X33">
        <v>1372534845</v>
      </c>
      <c r="Y33">
        <v>0.17954999999999999</v>
      </c>
      <c r="AA33">
        <v>0</v>
      </c>
      <c r="AB33">
        <v>65.709999999999994</v>
      </c>
      <c r="AC33">
        <v>11.6</v>
      </c>
      <c r="AD33">
        <v>0</v>
      </c>
      <c r="AE33">
        <v>0</v>
      </c>
      <c r="AF33">
        <v>65.709999999999994</v>
      </c>
      <c r="AG33">
        <v>11.6</v>
      </c>
      <c r="AH33">
        <v>0</v>
      </c>
      <c r="AI33">
        <v>1</v>
      </c>
      <c r="AJ33">
        <v>1</v>
      </c>
      <c r="AK33">
        <v>1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6</v>
      </c>
      <c r="AT33">
        <v>0.19</v>
      </c>
      <c r="AU33" t="s">
        <v>65</v>
      </c>
      <c r="AV33">
        <v>0</v>
      </c>
      <c r="AW33">
        <v>2</v>
      </c>
      <c r="AX33">
        <v>27703804</v>
      </c>
      <c r="AY33">
        <v>1</v>
      </c>
      <c r="AZ33">
        <v>0</v>
      </c>
      <c r="BA33">
        <v>35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Y33*Source!I44</f>
        <v>3.4114499999999999E-2</v>
      </c>
      <c r="CY33">
        <f>AB33</f>
        <v>65.709999999999994</v>
      </c>
      <c r="CZ33">
        <f>AF33</f>
        <v>65.709999999999994</v>
      </c>
      <c r="DA33">
        <f>AJ33</f>
        <v>1</v>
      </c>
      <c r="DB33">
        <v>0</v>
      </c>
    </row>
    <row r="34" spans="1:106" x14ac:dyDescent="0.2">
      <c r="A34">
        <f>ROW(Source!A44)</f>
        <v>44</v>
      </c>
      <c r="B34">
        <v>27703374</v>
      </c>
      <c r="C34">
        <v>27703799</v>
      </c>
      <c r="D34">
        <v>25231842</v>
      </c>
      <c r="E34">
        <v>1</v>
      </c>
      <c r="F34">
        <v>1</v>
      </c>
      <c r="G34">
        <v>1</v>
      </c>
      <c r="H34">
        <v>2</v>
      </c>
      <c r="I34" t="s">
        <v>515</v>
      </c>
      <c r="J34" t="s">
        <v>516</v>
      </c>
      <c r="K34" t="s">
        <v>517</v>
      </c>
      <c r="L34">
        <v>1368</v>
      </c>
      <c r="N34">
        <v>1011</v>
      </c>
      <c r="O34" t="s">
        <v>492</v>
      </c>
      <c r="P34" t="s">
        <v>492</v>
      </c>
      <c r="Q34">
        <v>1</v>
      </c>
      <c r="W34">
        <v>0</v>
      </c>
      <c r="X34">
        <v>792402865</v>
      </c>
      <c r="Y34">
        <v>1.7577000000000003</v>
      </c>
      <c r="AA34">
        <v>0</v>
      </c>
      <c r="AB34">
        <v>1.2</v>
      </c>
      <c r="AC34">
        <v>0</v>
      </c>
      <c r="AD34">
        <v>0</v>
      </c>
      <c r="AE34">
        <v>0</v>
      </c>
      <c r="AF34">
        <v>1.2</v>
      </c>
      <c r="AG34">
        <v>0</v>
      </c>
      <c r="AH34">
        <v>0</v>
      </c>
      <c r="AI34">
        <v>1</v>
      </c>
      <c r="AJ34">
        <v>1</v>
      </c>
      <c r="AK34">
        <v>1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6</v>
      </c>
      <c r="AT34">
        <v>1.86</v>
      </c>
      <c r="AU34" t="s">
        <v>65</v>
      </c>
      <c r="AV34">
        <v>0</v>
      </c>
      <c r="AW34">
        <v>2</v>
      </c>
      <c r="AX34">
        <v>27703805</v>
      </c>
      <c r="AY34">
        <v>1</v>
      </c>
      <c r="AZ34">
        <v>0</v>
      </c>
      <c r="BA34">
        <v>36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Y34*Source!I44</f>
        <v>0.33396300000000007</v>
      </c>
      <c r="CY34">
        <f>AB34</f>
        <v>1.2</v>
      </c>
      <c r="CZ34">
        <f>AF34</f>
        <v>1.2</v>
      </c>
      <c r="DA34">
        <f>AJ34</f>
        <v>1</v>
      </c>
      <c r="DB34">
        <v>0</v>
      </c>
    </row>
    <row r="35" spans="1:106" x14ac:dyDescent="0.2">
      <c r="A35">
        <f>ROW(Source!A44)</f>
        <v>44</v>
      </c>
      <c r="B35">
        <v>27703374</v>
      </c>
      <c r="C35">
        <v>27703799</v>
      </c>
      <c r="D35">
        <v>25231889</v>
      </c>
      <c r="E35">
        <v>1</v>
      </c>
      <c r="F35">
        <v>1</v>
      </c>
      <c r="G35">
        <v>1</v>
      </c>
      <c r="H35">
        <v>2</v>
      </c>
      <c r="I35" t="s">
        <v>518</v>
      </c>
      <c r="J35" t="s">
        <v>519</v>
      </c>
      <c r="K35" t="s">
        <v>520</v>
      </c>
      <c r="L35">
        <v>1368</v>
      </c>
      <c r="N35">
        <v>1011</v>
      </c>
      <c r="O35" t="s">
        <v>492</v>
      </c>
      <c r="P35" t="s">
        <v>492</v>
      </c>
      <c r="Q35">
        <v>1</v>
      </c>
      <c r="W35">
        <v>0</v>
      </c>
      <c r="X35">
        <v>1323835807</v>
      </c>
      <c r="Y35">
        <v>1.9183499999999998</v>
      </c>
      <c r="AA35">
        <v>0</v>
      </c>
      <c r="AB35">
        <v>12.31</v>
      </c>
      <c r="AC35">
        <v>0</v>
      </c>
      <c r="AD35">
        <v>0</v>
      </c>
      <c r="AE35">
        <v>0</v>
      </c>
      <c r="AF35">
        <v>12.31</v>
      </c>
      <c r="AG35">
        <v>0</v>
      </c>
      <c r="AH35">
        <v>0</v>
      </c>
      <c r="AI35">
        <v>1</v>
      </c>
      <c r="AJ35">
        <v>1</v>
      </c>
      <c r="AK35">
        <v>1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6</v>
      </c>
      <c r="AT35">
        <v>2.0299999999999998</v>
      </c>
      <c r="AU35" t="s">
        <v>65</v>
      </c>
      <c r="AV35">
        <v>0</v>
      </c>
      <c r="AW35">
        <v>2</v>
      </c>
      <c r="AX35">
        <v>27703806</v>
      </c>
      <c r="AY35">
        <v>1</v>
      </c>
      <c r="AZ35">
        <v>0</v>
      </c>
      <c r="BA35">
        <v>37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Y35*Source!I44</f>
        <v>0.36448649999999994</v>
      </c>
      <c r="CY35">
        <f>AB35</f>
        <v>12.31</v>
      </c>
      <c r="CZ35">
        <f>AF35</f>
        <v>12.31</v>
      </c>
      <c r="DA35">
        <f>AJ35</f>
        <v>1</v>
      </c>
      <c r="DB35">
        <v>0</v>
      </c>
    </row>
    <row r="36" spans="1:106" x14ac:dyDescent="0.2">
      <c r="A36">
        <f>ROW(Source!A44)</f>
        <v>44</v>
      </c>
      <c r="B36">
        <v>27703374</v>
      </c>
      <c r="C36">
        <v>27703799</v>
      </c>
      <c r="D36">
        <v>25148328</v>
      </c>
      <c r="E36">
        <v>1</v>
      </c>
      <c r="F36">
        <v>1</v>
      </c>
      <c r="G36">
        <v>1</v>
      </c>
      <c r="H36">
        <v>3</v>
      </c>
      <c r="I36" t="s">
        <v>521</v>
      </c>
      <c r="J36" t="s">
        <v>522</v>
      </c>
      <c r="K36" t="s">
        <v>523</v>
      </c>
      <c r="L36">
        <v>1339</v>
      </c>
      <c r="N36">
        <v>1007</v>
      </c>
      <c r="O36" t="s">
        <v>92</v>
      </c>
      <c r="P36" t="s">
        <v>92</v>
      </c>
      <c r="Q36">
        <v>1</v>
      </c>
      <c r="W36">
        <v>0</v>
      </c>
      <c r="X36">
        <v>1262771840</v>
      </c>
      <c r="Y36">
        <v>0</v>
      </c>
      <c r="AA36">
        <v>6.22</v>
      </c>
      <c r="AB36">
        <v>0</v>
      </c>
      <c r="AC36">
        <v>0</v>
      </c>
      <c r="AD36">
        <v>0</v>
      </c>
      <c r="AE36">
        <v>6.22</v>
      </c>
      <c r="AF36">
        <v>0</v>
      </c>
      <c r="AG36">
        <v>0</v>
      </c>
      <c r="AH36">
        <v>0</v>
      </c>
      <c r="AI36">
        <v>1</v>
      </c>
      <c r="AJ36">
        <v>1</v>
      </c>
      <c r="AK36">
        <v>1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6</v>
      </c>
      <c r="AT36">
        <v>1.5</v>
      </c>
      <c r="AU36" t="s">
        <v>44</v>
      </c>
      <c r="AV36">
        <v>0</v>
      </c>
      <c r="AW36">
        <v>2</v>
      </c>
      <c r="AX36">
        <v>27703807</v>
      </c>
      <c r="AY36">
        <v>1</v>
      </c>
      <c r="AZ36">
        <v>0</v>
      </c>
      <c r="BA36">
        <v>38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Y36*Source!I44</f>
        <v>0</v>
      </c>
      <c r="CY36">
        <f t="shared" ref="CY36:CY46" si="0">AA36</f>
        <v>6.22</v>
      </c>
      <c r="CZ36">
        <f t="shared" ref="CZ36:CZ46" si="1">AE36</f>
        <v>6.22</v>
      </c>
      <c r="DA36">
        <f t="shared" ref="DA36:DA46" si="2">AI36</f>
        <v>1</v>
      </c>
      <c r="DB36">
        <v>0</v>
      </c>
    </row>
    <row r="37" spans="1:106" x14ac:dyDescent="0.2">
      <c r="A37">
        <f>ROW(Source!A44)</f>
        <v>44</v>
      </c>
      <c r="B37">
        <v>27703374</v>
      </c>
      <c r="C37">
        <v>27703799</v>
      </c>
      <c r="D37">
        <v>25148335</v>
      </c>
      <c r="E37">
        <v>1</v>
      </c>
      <c r="F37">
        <v>1</v>
      </c>
      <c r="G37">
        <v>1</v>
      </c>
      <c r="H37">
        <v>3</v>
      </c>
      <c r="I37" t="s">
        <v>524</v>
      </c>
      <c r="J37" t="s">
        <v>525</v>
      </c>
      <c r="K37" t="s">
        <v>526</v>
      </c>
      <c r="L37">
        <v>1346</v>
      </c>
      <c r="N37">
        <v>1009</v>
      </c>
      <c r="O37" t="s">
        <v>147</v>
      </c>
      <c r="P37" t="s">
        <v>147</v>
      </c>
      <c r="Q37">
        <v>1</v>
      </c>
      <c r="W37">
        <v>0</v>
      </c>
      <c r="X37">
        <v>1721895514</v>
      </c>
      <c r="Y37">
        <v>0</v>
      </c>
      <c r="AA37">
        <v>6.09</v>
      </c>
      <c r="AB37">
        <v>0</v>
      </c>
      <c r="AC37">
        <v>0</v>
      </c>
      <c r="AD37">
        <v>0</v>
      </c>
      <c r="AE37">
        <v>6.09</v>
      </c>
      <c r="AF37">
        <v>0</v>
      </c>
      <c r="AG37">
        <v>0</v>
      </c>
      <c r="AH37">
        <v>0</v>
      </c>
      <c r="AI37">
        <v>1</v>
      </c>
      <c r="AJ37">
        <v>1</v>
      </c>
      <c r="AK37">
        <v>1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6</v>
      </c>
      <c r="AT37">
        <v>0.45</v>
      </c>
      <c r="AU37" t="s">
        <v>44</v>
      </c>
      <c r="AV37">
        <v>0</v>
      </c>
      <c r="AW37">
        <v>2</v>
      </c>
      <c r="AX37">
        <v>27703808</v>
      </c>
      <c r="AY37">
        <v>1</v>
      </c>
      <c r="AZ37">
        <v>0</v>
      </c>
      <c r="BA37">
        <v>39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Y37*Source!I44</f>
        <v>0</v>
      </c>
      <c r="CY37">
        <f t="shared" si="0"/>
        <v>6.09</v>
      </c>
      <c r="CZ37">
        <f t="shared" si="1"/>
        <v>6.09</v>
      </c>
      <c r="DA37">
        <f t="shared" si="2"/>
        <v>1</v>
      </c>
      <c r="DB37">
        <v>0</v>
      </c>
    </row>
    <row r="38" spans="1:106" x14ac:dyDescent="0.2">
      <c r="A38">
        <f>ROW(Source!A44)</f>
        <v>44</v>
      </c>
      <c r="B38">
        <v>27703374</v>
      </c>
      <c r="C38">
        <v>27703799</v>
      </c>
      <c r="D38">
        <v>25151428</v>
      </c>
      <c r="E38">
        <v>1</v>
      </c>
      <c r="F38">
        <v>1</v>
      </c>
      <c r="G38">
        <v>1</v>
      </c>
      <c r="H38">
        <v>3</v>
      </c>
      <c r="I38" t="s">
        <v>527</v>
      </c>
      <c r="J38" t="s">
        <v>528</v>
      </c>
      <c r="K38" t="s">
        <v>529</v>
      </c>
      <c r="L38">
        <v>1348</v>
      </c>
      <c r="N38">
        <v>1009</v>
      </c>
      <c r="O38" t="s">
        <v>30</v>
      </c>
      <c r="P38" t="s">
        <v>30</v>
      </c>
      <c r="Q38">
        <v>1000</v>
      </c>
      <c r="W38">
        <v>0</v>
      </c>
      <c r="X38">
        <v>1225357214</v>
      </c>
      <c r="Y38">
        <v>0</v>
      </c>
      <c r="AA38">
        <v>10749</v>
      </c>
      <c r="AB38">
        <v>0</v>
      </c>
      <c r="AC38">
        <v>0</v>
      </c>
      <c r="AD38">
        <v>0</v>
      </c>
      <c r="AE38">
        <v>10749</v>
      </c>
      <c r="AF38">
        <v>0</v>
      </c>
      <c r="AG38">
        <v>0</v>
      </c>
      <c r="AH38">
        <v>0</v>
      </c>
      <c r="AI38">
        <v>1</v>
      </c>
      <c r="AJ38">
        <v>1</v>
      </c>
      <c r="AK38">
        <v>1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6</v>
      </c>
      <c r="AT38">
        <v>1.4E-3</v>
      </c>
      <c r="AU38" t="s">
        <v>44</v>
      </c>
      <c r="AV38">
        <v>0</v>
      </c>
      <c r="AW38">
        <v>2</v>
      </c>
      <c r="AX38">
        <v>27703809</v>
      </c>
      <c r="AY38">
        <v>1</v>
      </c>
      <c r="AZ38">
        <v>0</v>
      </c>
      <c r="BA38">
        <v>40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Y38*Source!I44</f>
        <v>0</v>
      </c>
      <c r="CY38">
        <f t="shared" si="0"/>
        <v>10749</v>
      </c>
      <c r="CZ38">
        <f t="shared" si="1"/>
        <v>10749</v>
      </c>
      <c r="DA38">
        <f t="shared" si="2"/>
        <v>1</v>
      </c>
      <c r="DB38">
        <v>0</v>
      </c>
    </row>
    <row r="39" spans="1:106" x14ac:dyDescent="0.2">
      <c r="A39">
        <f>ROW(Source!A44)</f>
        <v>44</v>
      </c>
      <c r="B39">
        <v>27703374</v>
      </c>
      <c r="C39">
        <v>27703799</v>
      </c>
      <c r="D39">
        <v>25152615</v>
      </c>
      <c r="E39">
        <v>1</v>
      </c>
      <c r="F39">
        <v>1</v>
      </c>
      <c r="G39">
        <v>1</v>
      </c>
      <c r="H39">
        <v>3</v>
      </c>
      <c r="I39" t="s">
        <v>530</v>
      </c>
      <c r="J39" t="s">
        <v>531</v>
      </c>
      <c r="K39" t="s">
        <v>532</v>
      </c>
      <c r="L39">
        <v>1348</v>
      </c>
      <c r="N39">
        <v>1009</v>
      </c>
      <c r="O39" t="s">
        <v>30</v>
      </c>
      <c r="P39" t="s">
        <v>30</v>
      </c>
      <c r="Q39">
        <v>1000</v>
      </c>
      <c r="W39">
        <v>0</v>
      </c>
      <c r="X39">
        <v>-437906794</v>
      </c>
      <c r="Y39">
        <v>0</v>
      </c>
      <c r="AA39">
        <v>9040.01</v>
      </c>
      <c r="AB39">
        <v>0</v>
      </c>
      <c r="AC39">
        <v>0</v>
      </c>
      <c r="AD39">
        <v>0</v>
      </c>
      <c r="AE39">
        <v>9040.01</v>
      </c>
      <c r="AF39">
        <v>0</v>
      </c>
      <c r="AG39">
        <v>0</v>
      </c>
      <c r="AH39">
        <v>0</v>
      </c>
      <c r="AI39">
        <v>1</v>
      </c>
      <c r="AJ39">
        <v>1</v>
      </c>
      <c r="AK39">
        <v>1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6</v>
      </c>
      <c r="AT39">
        <v>3.3E-3</v>
      </c>
      <c r="AU39" t="s">
        <v>44</v>
      </c>
      <c r="AV39">
        <v>0</v>
      </c>
      <c r="AW39">
        <v>2</v>
      </c>
      <c r="AX39">
        <v>27703810</v>
      </c>
      <c r="AY39">
        <v>1</v>
      </c>
      <c r="AZ39">
        <v>0</v>
      </c>
      <c r="BA39">
        <v>41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Y39*Source!I44</f>
        <v>0</v>
      </c>
      <c r="CY39">
        <f t="shared" si="0"/>
        <v>9040.01</v>
      </c>
      <c r="CZ39">
        <f t="shared" si="1"/>
        <v>9040.01</v>
      </c>
      <c r="DA39">
        <f t="shared" si="2"/>
        <v>1</v>
      </c>
      <c r="DB39">
        <v>0</v>
      </c>
    </row>
    <row r="40" spans="1:106" x14ac:dyDescent="0.2">
      <c r="A40">
        <f>ROW(Source!A44)</f>
        <v>44</v>
      </c>
      <c r="B40">
        <v>27703374</v>
      </c>
      <c r="C40">
        <v>27703799</v>
      </c>
      <c r="D40">
        <v>25152713</v>
      </c>
      <c r="E40">
        <v>1</v>
      </c>
      <c r="F40">
        <v>1</v>
      </c>
      <c r="G40">
        <v>1</v>
      </c>
      <c r="H40">
        <v>3</v>
      </c>
      <c r="I40" t="s">
        <v>500</v>
      </c>
      <c r="J40" t="s">
        <v>501</v>
      </c>
      <c r="K40" t="s">
        <v>502</v>
      </c>
      <c r="L40">
        <v>1348</v>
      </c>
      <c r="N40">
        <v>1009</v>
      </c>
      <c r="O40" t="s">
        <v>30</v>
      </c>
      <c r="P40" t="s">
        <v>30</v>
      </c>
      <c r="Q40">
        <v>1000</v>
      </c>
      <c r="W40">
        <v>0</v>
      </c>
      <c r="X40">
        <v>1174701286</v>
      </c>
      <c r="Y40">
        <v>0</v>
      </c>
      <c r="AA40">
        <v>11978</v>
      </c>
      <c r="AB40">
        <v>0</v>
      </c>
      <c r="AC40">
        <v>0</v>
      </c>
      <c r="AD40">
        <v>0</v>
      </c>
      <c r="AE40">
        <v>11978</v>
      </c>
      <c r="AF40">
        <v>0</v>
      </c>
      <c r="AG40">
        <v>0</v>
      </c>
      <c r="AH40">
        <v>0</v>
      </c>
      <c r="AI40">
        <v>1</v>
      </c>
      <c r="AJ40">
        <v>1</v>
      </c>
      <c r="AK40">
        <v>1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6</v>
      </c>
      <c r="AT40">
        <v>1.0000000000000001E-5</v>
      </c>
      <c r="AU40" t="s">
        <v>44</v>
      </c>
      <c r="AV40">
        <v>0</v>
      </c>
      <c r="AW40">
        <v>2</v>
      </c>
      <c r="AX40">
        <v>27703811</v>
      </c>
      <c r="AY40">
        <v>1</v>
      </c>
      <c r="AZ40">
        <v>0</v>
      </c>
      <c r="BA40">
        <v>42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Y40*Source!I44</f>
        <v>0</v>
      </c>
      <c r="CY40">
        <f t="shared" si="0"/>
        <v>11978</v>
      </c>
      <c r="CZ40">
        <f t="shared" si="1"/>
        <v>11978</v>
      </c>
      <c r="DA40">
        <f t="shared" si="2"/>
        <v>1</v>
      </c>
      <c r="DB40">
        <v>0</v>
      </c>
    </row>
    <row r="41" spans="1:106" x14ac:dyDescent="0.2">
      <c r="A41">
        <f>ROW(Source!A44)</f>
        <v>44</v>
      </c>
      <c r="B41">
        <v>27703374</v>
      </c>
      <c r="C41">
        <v>27703799</v>
      </c>
      <c r="D41">
        <v>25153693</v>
      </c>
      <c r="E41">
        <v>1</v>
      </c>
      <c r="F41">
        <v>1</v>
      </c>
      <c r="G41">
        <v>1</v>
      </c>
      <c r="H41">
        <v>3</v>
      </c>
      <c r="I41" t="s">
        <v>533</v>
      </c>
      <c r="J41" t="s">
        <v>534</v>
      </c>
      <c r="K41" t="s">
        <v>535</v>
      </c>
      <c r="L41">
        <v>1348</v>
      </c>
      <c r="N41">
        <v>1009</v>
      </c>
      <c r="O41" t="s">
        <v>30</v>
      </c>
      <c r="P41" t="s">
        <v>30</v>
      </c>
      <c r="Q41">
        <v>1000</v>
      </c>
      <c r="W41">
        <v>0</v>
      </c>
      <c r="X41">
        <v>-2116243625</v>
      </c>
      <c r="Y41">
        <v>0</v>
      </c>
      <c r="AA41">
        <v>37900</v>
      </c>
      <c r="AB41">
        <v>0</v>
      </c>
      <c r="AC41">
        <v>0</v>
      </c>
      <c r="AD41">
        <v>0</v>
      </c>
      <c r="AE41">
        <v>37900</v>
      </c>
      <c r="AF41">
        <v>0</v>
      </c>
      <c r="AG41">
        <v>0</v>
      </c>
      <c r="AH41">
        <v>0</v>
      </c>
      <c r="AI41">
        <v>1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1</v>
      </c>
      <c r="AQ41">
        <v>0</v>
      </c>
      <c r="AR41">
        <v>0</v>
      </c>
      <c r="AS41" t="s">
        <v>6</v>
      </c>
      <c r="AT41">
        <v>1E-4</v>
      </c>
      <c r="AU41" t="s">
        <v>44</v>
      </c>
      <c r="AV41">
        <v>0</v>
      </c>
      <c r="AW41">
        <v>2</v>
      </c>
      <c r="AX41">
        <v>27703812</v>
      </c>
      <c r="AY41">
        <v>1</v>
      </c>
      <c r="AZ41">
        <v>0</v>
      </c>
      <c r="BA41">
        <v>43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Y41*Source!I44</f>
        <v>0</v>
      </c>
      <c r="CY41">
        <f t="shared" si="0"/>
        <v>37900</v>
      </c>
      <c r="CZ41">
        <f t="shared" si="1"/>
        <v>37900</v>
      </c>
      <c r="DA41">
        <f t="shared" si="2"/>
        <v>1</v>
      </c>
      <c r="DB41">
        <v>0</v>
      </c>
    </row>
    <row r="42" spans="1:106" x14ac:dyDescent="0.2">
      <c r="A42">
        <f>ROW(Source!A44)</f>
        <v>44</v>
      </c>
      <c r="B42">
        <v>27703374</v>
      </c>
      <c r="C42">
        <v>27703799</v>
      </c>
      <c r="D42">
        <v>25173443</v>
      </c>
      <c r="E42">
        <v>1</v>
      </c>
      <c r="F42">
        <v>1</v>
      </c>
      <c r="G42">
        <v>1</v>
      </c>
      <c r="H42">
        <v>3</v>
      </c>
      <c r="I42" t="s">
        <v>536</v>
      </c>
      <c r="J42" t="s">
        <v>537</v>
      </c>
      <c r="K42" t="s">
        <v>538</v>
      </c>
      <c r="L42">
        <v>1302</v>
      </c>
      <c r="N42">
        <v>1003</v>
      </c>
      <c r="O42" t="s">
        <v>539</v>
      </c>
      <c r="P42" t="s">
        <v>539</v>
      </c>
      <c r="Q42">
        <v>10</v>
      </c>
      <c r="W42">
        <v>0</v>
      </c>
      <c r="X42">
        <v>-1640127157</v>
      </c>
      <c r="Y42">
        <v>0</v>
      </c>
      <c r="AA42">
        <v>50.24</v>
      </c>
      <c r="AB42">
        <v>0</v>
      </c>
      <c r="AC42">
        <v>0</v>
      </c>
      <c r="AD42">
        <v>0</v>
      </c>
      <c r="AE42">
        <v>50.24</v>
      </c>
      <c r="AF42">
        <v>0</v>
      </c>
      <c r="AG42">
        <v>0</v>
      </c>
      <c r="AH42">
        <v>0</v>
      </c>
      <c r="AI42">
        <v>1</v>
      </c>
      <c r="AJ42">
        <v>1</v>
      </c>
      <c r="AK42">
        <v>1</v>
      </c>
      <c r="AL42">
        <v>1</v>
      </c>
      <c r="AN42">
        <v>0</v>
      </c>
      <c r="AO42">
        <v>1</v>
      </c>
      <c r="AP42">
        <v>1</v>
      </c>
      <c r="AQ42">
        <v>0</v>
      </c>
      <c r="AR42">
        <v>0</v>
      </c>
      <c r="AS42" t="s">
        <v>6</v>
      </c>
      <c r="AT42">
        <v>1.8700000000000001E-2</v>
      </c>
      <c r="AU42" t="s">
        <v>44</v>
      </c>
      <c r="AV42">
        <v>0</v>
      </c>
      <c r="AW42">
        <v>2</v>
      </c>
      <c r="AX42">
        <v>27703814</v>
      </c>
      <c r="AY42">
        <v>1</v>
      </c>
      <c r="AZ42">
        <v>0</v>
      </c>
      <c r="BA42">
        <v>45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Y42*Source!I44</f>
        <v>0</v>
      </c>
      <c r="CY42">
        <f t="shared" si="0"/>
        <v>50.24</v>
      </c>
      <c r="CZ42">
        <f t="shared" si="1"/>
        <v>50.24</v>
      </c>
      <c r="DA42">
        <f t="shared" si="2"/>
        <v>1</v>
      </c>
      <c r="DB42">
        <v>0</v>
      </c>
    </row>
    <row r="43" spans="1:106" x14ac:dyDescent="0.2">
      <c r="A43">
        <f>ROW(Source!A44)</f>
        <v>44</v>
      </c>
      <c r="B43">
        <v>27703374</v>
      </c>
      <c r="C43">
        <v>27703799</v>
      </c>
      <c r="D43">
        <v>25173801</v>
      </c>
      <c r="E43">
        <v>1</v>
      </c>
      <c r="F43">
        <v>1</v>
      </c>
      <c r="G43">
        <v>1</v>
      </c>
      <c r="H43">
        <v>3</v>
      </c>
      <c r="I43" t="s">
        <v>540</v>
      </c>
      <c r="J43" t="s">
        <v>541</v>
      </c>
      <c r="K43" t="s">
        <v>542</v>
      </c>
      <c r="L43">
        <v>1348</v>
      </c>
      <c r="N43">
        <v>1009</v>
      </c>
      <c r="O43" t="s">
        <v>30</v>
      </c>
      <c r="P43" t="s">
        <v>30</v>
      </c>
      <c r="Q43">
        <v>1000</v>
      </c>
      <c r="W43">
        <v>0</v>
      </c>
      <c r="X43">
        <v>-1396314973</v>
      </c>
      <c r="Y43">
        <v>0</v>
      </c>
      <c r="AA43">
        <v>4455.2</v>
      </c>
      <c r="AB43">
        <v>0</v>
      </c>
      <c r="AC43">
        <v>0</v>
      </c>
      <c r="AD43">
        <v>0</v>
      </c>
      <c r="AE43">
        <v>4455.2</v>
      </c>
      <c r="AF43">
        <v>0</v>
      </c>
      <c r="AG43">
        <v>0</v>
      </c>
      <c r="AH43">
        <v>0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6</v>
      </c>
      <c r="AT43">
        <v>3.0000000000000001E-5</v>
      </c>
      <c r="AU43" t="s">
        <v>44</v>
      </c>
      <c r="AV43">
        <v>0</v>
      </c>
      <c r="AW43">
        <v>2</v>
      </c>
      <c r="AX43">
        <v>27703815</v>
      </c>
      <c r="AY43">
        <v>1</v>
      </c>
      <c r="AZ43">
        <v>0</v>
      </c>
      <c r="BA43">
        <v>46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Y43*Source!I44</f>
        <v>0</v>
      </c>
      <c r="CY43">
        <f t="shared" si="0"/>
        <v>4455.2</v>
      </c>
      <c r="CZ43">
        <f t="shared" si="1"/>
        <v>4455.2</v>
      </c>
      <c r="DA43">
        <f t="shared" si="2"/>
        <v>1</v>
      </c>
      <c r="DB43">
        <v>0</v>
      </c>
    </row>
    <row r="44" spans="1:106" x14ac:dyDescent="0.2">
      <c r="A44">
        <f>ROW(Source!A44)</f>
        <v>44</v>
      </c>
      <c r="B44">
        <v>27703374</v>
      </c>
      <c r="C44">
        <v>27703799</v>
      </c>
      <c r="D44">
        <v>25174560</v>
      </c>
      <c r="E44">
        <v>1</v>
      </c>
      <c r="F44">
        <v>1</v>
      </c>
      <c r="G44">
        <v>1</v>
      </c>
      <c r="H44">
        <v>3</v>
      </c>
      <c r="I44" t="s">
        <v>543</v>
      </c>
      <c r="J44" t="s">
        <v>544</v>
      </c>
      <c r="K44" t="s">
        <v>545</v>
      </c>
      <c r="L44">
        <v>1348</v>
      </c>
      <c r="N44">
        <v>1009</v>
      </c>
      <c r="O44" t="s">
        <v>30</v>
      </c>
      <c r="P44" t="s">
        <v>30</v>
      </c>
      <c r="Q44">
        <v>1000</v>
      </c>
      <c r="W44">
        <v>0</v>
      </c>
      <c r="X44">
        <v>900832145</v>
      </c>
      <c r="Y44">
        <v>0</v>
      </c>
      <c r="AA44">
        <v>4920</v>
      </c>
      <c r="AB44">
        <v>0</v>
      </c>
      <c r="AC44">
        <v>0</v>
      </c>
      <c r="AD44">
        <v>0</v>
      </c>
      <c r="AE44">
        <v>4920</v>
      </c>
      <c r="AF44">
        <v>0</v>
      </c>
      <c r="AG44">
        <v>0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6</v>
      </c>
      <c r="AT44">
        <v>1.9400000000000001E-3</v>
      </c>
      <c r="AU44" t="s">
        <v>44</v>
      </c>
      <c r="AV44">
        <v>0</v>
      </c>
      <c r="AW44">
        <v>2</v>
      </c>
      <c r="AX44">
        <v>27703816</v>
      </c>
      <c r="AY44">
        <v>1</v>
      </c>
      <c r="AZ44">
        <v>0</v>
      </c>
      <c r="BA44">
        <v>47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Y44*Source!I44</f>
        <v>0</v>
      </c>
      <c r="CY44">
        <f t="shared" si="0"/>
        <v>4920</v>
      </c>
      <c r="CZ44">
        <f t="shared" si="1"/>
        <v>4920</v>
      </c>
      <c r="DA44">
        <f t="shared" si="2"/>
        <v>1</v>
      </c>
      <c r="DB44">
        <v>0</v>
      </c>
    </row>
    <row r="45" spans="1:106" x14ac:dyDescent="0.2">
      <c r="A45">
        <f>ROW(Source!A44)</f>
        <v>44</v>
      </c>
      <c r="B45">
        <v>27703374</v>
      </c>
      <c r="C45">
        <v>27703799</v>
      </c>
      <c r="D45">
        <v>25186091</v>
      </c>
      <c r="E45">
        <v>1</v>
      </c>
      <c r="F45">
        <v>1</v>
      </c>
      <c r="G45">
        <v>1</v>
      </c>
      <c r="H45">
        <v>3</v>
      </c>
      <c r="I45" t="s">
        <v>546</v>
      </c>
      <c r="J45" t="s">
        <v>547</v>
      </c>
      <c r="K45" t="s">
        <v>548</v>
      </c>
      <c r="L45">
        <v>1348</v>
      </c>
      <c r="N45">
        <v>1009</v>
      </c>
      <c r="O45" t="s">
        <v>30</v>
      </c>
      <c r="P45" t="s">
        <v>30</v>
      </c>
      <c r="Q45">
        <v>1000</v>
      </c>
      <c r="W45">
        <v>0</v>
      </c>
      <c r="X45">
        <v>-1655298345</v>
      </c>
      <c r="Y45">
        <v>0</v>
      </c>
      <c r="AA45">
        <v>15620</v>
      </c>
      <c r="AB45">
        <v>0</v>
      </c>
      <c r="AC45">
        <v>0</v>
      </c>
      <c r="AD45">
        <v>0</v>
      </c>
      <c r="AE45">
        <v>15620</v>
      </c>
      <c r="AF45">
        <v>0</v>
      </c>
      <c r="AG45">
        <v>0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6</v>
      </c>
      <c r="AT45">
        <v>3.1E-4</v>
      </c>
      <c r="AU45" t="s">
        <v>44</v>
      </c>
      <c r="AV45">
        <v>0</v>
      </c>
      <c r="AW45">
        <v>2</v>
      </c>
      <c r="AX45">
        <v>27703817</v>
      </c>
      <c r="AY45">
        <v>1</v>
      </c>
      <c r="AZ45">
        <v>0</v>
      </c>
      <c r="BA45">
        <v>48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Y45*Source!I44</f>
        <v>0</v>
      </c>
      <c r="CY45">
        <f t="shared" si="0"/>
        <v>15620</v>
      </c>
      <c r="CZ45">
        <f t="shared" si="1"/>
        <v>15620</v>
      </c>
      <c r="DA45">
        <f t="shared" si="2"/>
        <v>1</v>
      </c>
      <c r="DB45">
        <v>0</v>
      </c>
    </row>
    <row r="46" spans="1:106" x14ac:dyDescent="0.2">
      <c r="A46">
        <f>ROW(Source!A44)</f>
        <v>44</v>
      </c>
      <c r="B46">
        <v>27703374</v>
      </c>
      <c r="C46">
        <v>27703799</v>
      </c>
      <c r="D46">
        <v>25187286</v>
      </c>
      <c r="E46">
        <v>1</v>
      </c>
      <c r="F46">
        <v>1</v>
      </c>
      <c r="G46">
        <v>1</v>
      </c>
      <c r="H46">
        <v>3</v>
      </c>
      <c r="I46" t="s">
        <v>549</v>
      </c>
      <c r="J46" t="s">
        <v>550</v>
      </c>
      <c r="K46" t="s">
        <v>551</v>
      </c>
      <c r="L46">
        <v>1348</v>
      </c>
      <c r="N46">
        <v>1009</v>
      </c>
      <c r="O46" t="s">
        <v>30</v>
      </c>
      <c r="P46" t="s">
        <v>30</v>
      </c>
      <c r="Q46">
        <v>1000</v>
      </c>
      <c r="W46">
        <v>0</v>
      </c>
      <c r="X46">
        <v>-639604785</v>
      </c>
      <c r="Y46">
        <v>0</v>
      </c>
      <c r="AA46">
        <v>9420</v>
      </c>
      <c r="AB46">
        <v>0</v>
      </c>
      <c r="AC46">
        <v>0</v>
      </c>
      <c r="AD46">
        <v>0</v>
      </c>
      <c r="AE46">
        <v>9420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1</v>
      </c>
      <c r="AP46">
        <v>1</v>
      </c>
      <c r="AQ46">
        <v>0</v>
      </c>
      <c r="AR46">
        <v>0</v>
      </c>
      <c r="AS46" t="s">
        <v>6</v>
      </c>
      <c r="AT46">
        <v>5.9999999999999995E-4</v>
      </c>
      <c r="AU46" t="s">
        <v>44</v>
      </c>
      <c r="AV46">
        <v>0</v>
      </c>
      <c r="AW46">
        <v>2</v>
      </c>
      <c r="AX46">
        <v>27703818</v>
      </c>
      <c r="AY46">
        <v>1</v>
      </c>
      <c r="AZ46">
        <v>0</v>
      </c>
      <c r="BA46">
        <v>49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Y46*Source!I44</f>
        <v>0</v>
      </c>
      <c r="CY46">
        <f t="shared" si="0"/>
        <v>9420</v>
      </c>
      <c r="CZ46">
        <f t="shared" si="1"/>
        <v>9420</v>
      </c>
      <c r="DA46">
        <f t="shared" si="2"/>
        <v>1</v>
      </c>
      <c r="DB46">
        <v>0</v>
      </c>
    </row>
    <row r="47" spans="1:106" x14ac:dyDescent="0.2">
      <c r="A47">
        <f>ROW(Source!A45)</f>
        <v>45</v>
      </c>
      <c r="B47">
        <v>27703388</v>
      </c>
      <c r="C47">
        <v>27703799</v>
      </c>
      <c r="D47">
        <v>25413300</v>
      </c>
      <c r="E47">
        <v>1</v>
      </c>
      <c r="F47">
        <v>1</v>
      </c>
      <c r="G47">
        <v>1</v>
      </c>
      <c r="H47">
        <v>1</v>
      </c>
      <c r="I47" t="s">
        <v>484</v>
      </c>
      <c r="J47" t="s">
        <v>6</v>
      </c>
      <c r="K47" t="s">
        <v>485</v>
      </c>
      <c r="L47">
        <v>1191</v>
      </c>
      <c r="N47">
        <v>1013</v>
      </c>
      <c r="O47" t="s">
        <v>486</v>
      </c>
      <c r="P47" t="s">
        <v>486</v>
      </c>
      <c r="Q47">
        <v>1</v>
      </c>
      <c r="W47">
        <v>0</v>
      </c>
      <c r="X47">
        <v>-400197608</v>
      </c>
      <c r="Y47">
        <v>47.996549999999999</v>
      </c>
      <c r="AA47">
        <v>0</v>
      </c>
      <c r="AB47">
        <v>0</v>
      </c>
      <c r="AC47">
        <v>0</v>
      </c>
      <c r="AD47">
        <v>8.5299999999999994</v>
      </c>
      <c r="AE47">
        <v>0</v>
      </c>
      <c r="AF47">
        <v>0</v>
      </c>
      <c r="AG47">
        <v>0</v>
      </c>
      <c r="AH47">
        <v>8.5299999999999994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6</v>
      </c>
      <c r="AT47">
        <v>50.79</v>
      </c>
      <c r="AU47" t="s">
        <v>65</v>
      </c>
      <c r="AV47">
        <v>1</v>
      </c>
      <c r="AW47">
        <v>2</v>
      </c>
      <c r="AX47">
        <v>27703800</v>
      </c>
      <c r="AY47">
        <v>1</v>
      </c>
      <c r="AZ47">
        <v>0</v>
      </c>
      <c r="BA47">
        <v>50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Y47*Source!I45</f>
        <v>9.1193445000000004</v>
      </c>
      <c r="CY47">
        <f>AD47</f>
        <v>8.5299999999999994</v>
      </c>
      <c r="CZ47">
        <f>AH47</f>
        <v>8.5299999999999994</v>
      </c>
      <c r="DA47">
        <f>AL47</f>
        <v>1</v>
      </c>
      <c r="DB47">
        <v>0</v>
      </c>
    </row>
    <row r="48" spans="1:106" x14ac:dyDescent="0.2">
      <c r="A48">
        <f>ROW(Source!A45)</f>
        <v>45</v>
      </c>
      <c r="B48">
        <v>27703388</v>
      </c>
      <c r="C48">
        <v>27703799</v>
      </c>
      <c r="D48">
        <v>25412928</v>
      </c>
      <c r="E48">
        <v>1</v>
      </c>
      <c r="F48">
        <v>1</v>
      </c>
      <c r="G48">
        <v>1</v>
      </c>
      <c r="H48">
        <v>1</v>
      </c>
      <c r="I48" t="s">
        <v>487</v>
      </c>
      <c r="J48" t="s">
        <v>6</v>
      </c>
      <c r="K48" t="s">
        <v>488</v>
      </c>
      <c r="L48">
        <v>1191</v>
      </c>
      <c r="N48">
        <v>1013</v>
      </c>
      <c r="O48" t="s">
        <v>486</v>
      </c>
      <c r="P48" t="s">
        <v>486</v>
      </c>
      <c r="Q48">
        <v>1</v>
      </c>
      <c r="W48">
        <v>0</v>
      </c>
      <c r="X48">
        <v>-1417349443</v>
      </c>
      <c r="Y48">
        <v>0.31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1</v>
      </c>
      <c r="AJ48">
        <v>1</v>
      </c>
      <c r="AK48">
        <v>1</v>
      </c>
      <c r="AL48">
        <v>1</v>
      </c>
      <c r="AN48">
        <v>0</v>
      </c>
      <c r="AO48">
        <v>1</v>
      </c>
      <c r="AP48">
        <v>0</v>
      </c>
      <c r="AQ48">
        <v>0</v>
      </c>
      <c r="AR48">
        <v>0</v>
      </c>
      <c r="AS48" t="s">
        <v>6</v>
      </c>
      <c r="AT48">
        <v>0.31</v>
      </c>
      <c r="AU48" t="s">
        <v>6</v>
      </c>
      <c r="AV48">
        <v>2</v>
      </c>
      <c r="AW48">
        <v>2</v>
      </c>
      <c r="AX48">
        <v>27703801</v>
      </c>
      <c r="AY48">
        <v>1</v>
      </c>
      <c r="AZ48">
        <v>2048</v>
      </c>
      <c r="BA48">
        <v>51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Y48*Source!I45</f>
        <v>5.8900000000000001E-2</v>
      </c>
      <c r="CY48">
        <f>AD48</f>
        <v>0</v>
      </c>
      <c r="CZ48">
        <f>AH48</f>
        <v>0</v>
      </c>
      <c r="DA48">
        <f>AL48</f>
        <v>1</v>
      </c>
      <c r="DB48">
        <v>0</v>
      </c>
    </row>
    <row r="49" spans="1:106" x14ac:dyDescent="0.2">
      <c r="A49">
        <f>ROW(Source!A45)</f>
        <v>45</v>
      </c>
      <c r="B49">
        <v>27703388</v>
      </c>
      <c r="C49">
        <v>27703799</v>
      </c>
      <c r="D49">
        <v>25230220</v>
      </c>
      <c r="E49">
        <v>1</v>
      </c>
      <c r="F49">
        <v>1</v>
      </c>
      <c r="G49">
        <v>1</v>
      </c>
      <c r="H49">
        <v>2</v>
      </c>
      <c r="I49" t="s">
        <v>509</v>
      </c>
      <c r="J49" t="s">
        <v>510</v>
      </c>
      <c r="K49" t="s">
        <v>511</v>
      </c>
      <c r="L49">
        <v>1368</v>
      </c>
      <c r="N49">
        <v>1011</v>
      </c>
      <c r="O49" t="s">
        <v>492</v>
      </c>
      <c r="P49" t="s">
        <v>492</v>
      </c>
      <c r="Q49">
        <v>1</v>
      </c>
      <c r="W49">
        <v>0</v>
      </c>
      <c r="X49">
        <v>-1718674368</v>
      </c>
      <c r="Y49">
        <v>0.1134</v>
      </c>
      <c r="AA49">
        <v>0</v>
      </c>
      <c r="AB49">
        <v>111.99</v>
      </c>
      <c r="AC49">
        <v>13.5</v>
      </c>
      <c r="AD49">
        <v>0</v>
      </c>
      <c r="AE49">
        <v>0</v>
      </c>
      <c r="AF49">
        <v>111.99</v>
      </c>
      <c r="AG49">
        <v>13.5</v>
      </c>
      <c r="AH49">
        <v>0</v>
      </c>
      <c r="AI49">
        <v>1</v>
      </c>
      <c r="AJ49">
        <v>1</v>
      </c>
      <c r="AK49">
        <v>1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6</v>
      </c>
      <c r="AT49">
        <v>0.12</v>
      </c>
      <c r="AU49" t="s">
        <v>65</v>
      </c>
      <c r="AV49">
        <v>0</v>
      </c>
      <c r="AW49">
        <v>2</v>
      </c>
      <c r="AX49">
        <v>27703802</v>
      </c>
      <c r="AY49">
        <v>1</v>
      </c>
      <c r="AZ49">
        <v>0</v>
      </c>
      <c r="BA49">
        <v>52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Y49*Source!I45</f>
        <v>2.1545999999999999E-2</v>
      </c>
      <c r="CY49">
        <f>AB49</f>
        <v>111.99</v>
      </c>
      <c r="CZ49">
        <f>AF49</f>
        <v>111.99</v>
      </c>
      <c r="DA49">
        <f>AJ49</f>
        <v>1</v>
      </c>
      <c r="DB49">
        <v>0</v>
      </c>
    </row>
    <row r="50" spans="1:106" x14ac:dyDescent="0.2">
      <c r="A50">
        <f>ROW(Source!A45)</f>
        <v>45</v>
      </c>
      <c r="B50">
        <v>27703388</v>
      </c>
      <c r="C50">
        <v>27703799</v>
      </c>
      <c r="D50">
        <v>25230420</v>
      </c>
      <c r="E50">
        <v>1</v>
      </c>
      <c r="F50">
        <v>1</v>
      </c>
      <c r="G50">
        <v>1</v>
      </c>
      <c r="H50">
        <v>2</v>
      </c>
      <c r="I50" t="s">
        <v>512</v>
      </c>
      <c r="J50" t="s">
        <v>513</v>
      </c>
      <c r="K50" t="s">
        <v>514</v>
      </c>
      <c r="L50">
        <v>1368</v>
      </c>
      <c r="N50">
        <v>1011</v>
      </c>
      <c r="O50" t="s">
        <v>492</v>
      </c>
      <c r="P50" t="s">
        <v>492</v>
      </c>
      <c r="Q50">
        <v>1</v>
      </c>
      <c r="W50">
        <v>0</v>
      </c>
      <c r="X50">
        <v>1544661785</v>
      </c>
      <c r="Y50">
        <v>9.9508499999999991</v>
      </c>
      <c r="AA50">
        <v>0</v>
      </c>
      <c r="AB50">
        <v>6.9</v>
      </c>
      <c r="AC50">
        <v>0</v>
      </c>
      <c r="AD50">
        <v>0</v>
      </c>
      <c r="AE50">
        <v>0</v>
      </c>
      <c r="AF50">
        <v>6.9</v>
      </c>
      <c r="AG50">
        <v>0</v>
      </c>
      <c r="AH50">
        <v>0</v>
      </c>
      <c r="AI50">
        <v>1</v>
      </c>
      <c r="AJ50">
        <v>1</v>
      </c>
      <c r="AK50">
        <v>1</v>
      </c>
      <c r="AL50">
        <v>1</v>
      </c>
      <c r="AN50">
        <v>0</v>
      </c>
      <c r="AO50">
        <v>1</v>
      </c>
      <c r="AP50">
        <v>1</v>
      </c>
      <c r="AQ50">
        <v>0</v>
      </c>
      <c r="AR50">
        <v>0</v>
      </c>
      <c r="AS50" t="s">
        <v>6</v>
      </c>
      <c r="AT50">
        <v>10.53</v>
      </c>
      <c r="AU50" t="s">
        <v>65</v>
      </c>
      <c r="AV50">
        <v>0</v>
      </c>
      <c r="AW50">
        <v>2</v>
      </c>
      <c r="AX50">
        <v>27703803</v>
      </c>
      <c r="AY50">
        <v>1</v>
      </c>
      <c r="AZ50">
        <v>0</v>
      </c>
      <c r="BA50">
        <v>53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Y50*Source!I45</f>
        <v>1.8906614999999998</v>
      </c>
      <c r="CY50">
        <f>AB50</f>
        <v>6.9</v>
      </c>
      <c r="CZ50">
        <f>AF50</f>
        <v>6.9</v>
      </c>
      <c r="DA50">
        <f>AJ50</f>
        <v>1</v>
      </c>
      <c r="DB50">
        <v>0</v>
      </c>
    </row>
    <row r="51" spans="1:106" x14ac:dyDescent="0.2">
      <c r="A51">
        <f>ROW(Source!A45)</f>
        <v>45</v>
      </c>
      <c r="B51">
        <v>27703388</v>
      </c>
      <c r="C51">
        <v>27703799</v>
      </c>
      <c r="D51">
        <v>25231607</v>
      </c>
      <c r="E51">
        <v>1</v>
      </c>
      <c r="F51">
        <v>1</v>
      </c>
      <c r="G51">
        <v>1</v>
      </c>
      <c r="H51">
        <v>2</v>
      </c>
      <c r="I51" t="s">
        <v>497</v>
      </c>
      <c r="J51" t="s">
        <v>498</v>
      </c>
      <c r="K51" t="s">
        <v>499</v>
      </c>
      <c r="L51">
        <v>1368</v>
      </c>
      <c r="N51">
        <v>1011</v>
      </c>
      <c r="O51" t="s">
        <v>492</v>
      </c>
      <c r="P51" t="s">
        <v>492</v>
      </c>
      <c r="Q51">
        <v>1</v>
      </c>
      <c r="W51">
        <v>0</v>
      </c>
      <c r="X51">
        <v>1372534845</v>
      </c>
      <c r="Y51">
        <v>0.17954999999999999</v>
      </c>
      <c r="AA51">
        <v>0</v>
      </c>
      <c r="AB51">
        <v>65.709999999999994</v>
      </c>
      <c r="AC51">
        <v>11.6</v>
      </c>
      <c r="AD51">
        <v>0</v>
      </c>
      <c r="AE51">
        <v>0</v>
      </c>
      <c r="AF51">
        <v>65.709999999999994</v>
      </c>
      <c r="AG51">
        <v>11.6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6</v>
      </c>
      <c r="AT51">
        <v>0.19</v>
      </c>
      <c r="AU51" t="s">
        <v>65</v>
      </c>
      <c r="AV51">
        <v>0</v>
      </c>
      <c r="AW51">
        <v>2</v>
      </c>
      <c r="AX51">
        <v>27703804</v>
      </c>
      <c r="AY51">
        <v>1</v>
      </c>
      <c r="AZ51">
        <v>0</v>
      </c>
      <c r="BA51">
        <v>54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Y51*Source!I45</f>
        <v>3.4114499999999999E-2</v>
      </c>
      <c r="CY51">
        <f>AB51</f>
        <v>65.709999999999994</v>
      </c>
      <c r="CZ51">
        <f>AF51</f>
        <v>65.709999999999994</v>
      </c>
      <c r="DA51">
        <f>AJ51</f>
        <v>1</v>
      </c>
      <c r="DB51">
        <v>0</v>
      </c>
    </row>
    <row r="52" spans="1:106" x14ac:dyDescent="0.2">
      <c r="A52">
        <f>ROW(Source!A45)</f>
        <v>45</v>
      </c>
      <c r="B52">
        <v>27703388</v>
      </c>
      <c r="C52">
        <v>27703799</v>
      </c>
      <c r="D52">
        <v>25231842</v>
      </c>
      <c r="E52">
        <v>1</v>
      </c>
      <c r="F52">
        <v>1</v>
      </c>
      <c r="G52">
        <v>1</v>
      </c>
      <c r="H52">
        <v>2</v>
      </c>
      <c r="I52" t="s">
        <v>515</v>
      </c>
      <c r="J52" t="s">
        <v>516</v>
      </c>
      <c r="K52" t="s">
        <v>517</v>
      </c>
      <c r="L52">
        <v>1368</v>
      </c>
      <c r="N52">
        <v>1011</v>
      </c>
      <c r="O52" t="s">
        <v>492</v>
      </c>
      <c r="P52" t="s">
        <v>492</v>
      </c>
      <c r="Q52">
        <v>1</v>
      </c>
      <c r="W52">
        <v>0</v>
      </c>
      <c r="X52">
        <v>792402865</v>
      </c>
      <c r="Y52">
        <v>1.7577000000000003</v>
      </c>
      <c r="AA52">
        <v>0</v>
      </c>
      <c r="AB52">
        <v>1.2</v>
      </c>
      <c r="AC52">
        <v>0</v>
      </c>
      <c r="AD52">
        <v>0</v>
      </c>
      <c r="AE52">
        <v>0</v>
      </c>
      <c r="AF52">
        <v>1.2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1</v>
      </c>
      <c r="AP52">
        <v>1</v>
      </c>
      <c r="AQ52">
        <v>0</v>
      </c>
      <c r="AR52">
        <v>0</v>
      </c>
      <c r="AS52" t="s">
        <v>6</v>
      </c>
      <c r="AT52">
        <v>1.86</v>
      </c>
      <c r="AU52" t="s">
        <v>65</v>
      </c>
      <c r="AV52">
        <v>0</v>
      </c>
      <c r="AW52">
        <v>2</v>
      </c>
      <c r="AX52">
        <v>27703805</v>
      </c>
      <c r="AY52">
        <v>1</v>
      </c>
      <c r="AZ52">
        <v>0</v>
      </c>
      <c r="BA52">
        <v>55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Y52*Source!I45</f>
        <v>0.33396300000000007</v>
      </c>
      <c r="CY52">
        <f>AB52</f>
        <v>1.2</v>
      </c>
      <c r="CZ52">
        <f>AF52</f>
        <v>1.2</v>
      </c>
      <c r="DA52">
        <f>AJ52</f>
        <v>1</v>
      </c>
      <c r="DB52">
        <v>0</v>
      </c>
    </row>
    <row r="53" spans="1:106" x14ac:dyDescent="0.2">
      <c r="A53">
        <f>ROW(Source!A45)</f>
        <v>45</v>
      </c>
      <c r="B53">
        <v>27703388</v>
      </c>
      <c r="C53">
        <v>27703799</v>
      </c>
      <c r="D53">
        <v>25231889</v>
      </c>
      <c r="E53">
        <v>1</v>
      </c>
      <c r="F53">
        <v>1</v>
      </c>
      <c r="G53">
        <v>1</v>
      </c>
      <c r="H53">
        <v>2</v>
      </c>
      <c r="I53" t="s">
        <v>518</v>
      </c>
      <c r="J53" t="s">
        <v>519</v>
      </c>
      <c r="K53" t="s">
        <v>520</v>
      </c>
      <c r="L53">
        <v>1368</v>
      </c>
      <c r="N53">
        <v>1011</v>
      </c>
      <c r="O53" t="s">
        <v>492</v>
      </c>
      <c r="P53" t="s">
        <v>492</v>
      </c>
      <c r="Q53">
        <v>1</v>
      </c>
      <c r="W53">
        <v>0</v>
      </c>
      <c r="X53">
        <v>1323835807</v>
      </c>
      <c r="Y53">
        <v>1.9183499999999998</v>
      </c>
      <c r="AA53">
        <v>0</v>
      </c>
      <c r="AB53">
        <v>12.31</v>
      </c>
      <c r="AC53">
        <v>0</v>
      </c>
      <c r="AD53">
        <v>0</v>
      </c>
      <c r="AE53">
        <v>0</v>
      </c>
      <c r="AF53">
        <v>12.31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6</v>
      </c>
      <c r="AT53">
        <v>2.0299999999999998</v>
      </c>
      <c r="AU53" t="s">
        <v>65</v>
      </c>
      <c r="AV53">
        <v>0</v>
      </c>
      <c r="AW53">
        <v>2</v>
      </c>
      <c r="AX53">
        <v>27703806</v>
      </c>
      <c r="AY53">
        <v>1</v>
      </c>
      <c r="AZ53">
        <v>0</v>
      </c>
      <c r="BA53">
        <v>56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Y53*Source!I45</f>
        <v>0.36448649999999994</v>
      </c>
      <c r="CY53">
        <f>AB53</f>
        <v>12.31</v>
      </c>
      <c r="CZ53">
        <f>AF53</f>
        <v>12.31</v>
      </c>
      <c r="DA53">
        <f>AJ53</f>
        <v>1</v>
      </c>
      <c r="DB53">
        <v>0</v>
      </c>
    </row>
    <row r="54" spans="1:106" x14ac:dyDescent="0.2">
      <c r="A54">
        <f>ROW(Source!A45)</f>
        <v>45</v>
      </c>
      <c r="B54">
        <v>27703388</v>
      </c>
      <c r="C54">
        <v>27703799</v>
      </c>
      <c r="D54">
        <v>25148328</v>
      </c>
      <c r="E54">
        <v>1</v>
      </c>
      <c r="F54">
        <v>1</v>
      </c>
      <c r="G54">
        <v>1</v>
      </c>
      <c r="H54">
        <v>3</v>
      </c>
      <c r="I54" t="s">
        <v>521</v>
      </c>
      <c r="J54" t="s">
        <v>522</v>
      </c>
      <c r="K54" t="s">
        <v>523</v>
      </c>
      <c r="L54">
        <v>1339</v>
      </c>
      <c r="N54">
        <v>1007</v>
      </c>
      <c r="O54" t="s">
        <v>92</v>
      </c>
      <c r="P54" t="s">
        <v>92</v>
      </c>
      <c r="Q54">
        <v>1</v>
      </c>
      <c r="W54">
        <v>0</v>
      </c>
      <c r="X54">
        <v>1262771840</v>
      </c>
      <c r="Y54">
        <v>0</v>
      </c>
      <c r="AA54">
        <v>6.22</v>
      </c>
      <c r="AB54">
        <v>0</v>
      </c>
      <c r="AC54">
        <v>0</v>
      </c>
      <c r="AD54">
        <v>0</v>
      </c>
      <c r="AE54">
        <v>6.22</v>
      </c>
      <c r="AF54">
        <v>0</v>
      </c>
      <c r="AG54">
        <v>0</v>
      </c>
      <c r="AH54">
        <v>0</v>
      </c>
      <c r="AI54">
        <v>1</v>
      </c>
      <c r="AJ54">
        <v>1</v>
      </c>
      <c r="AK54">
        <v>1</v>
      </c>
      <c r="AL54">
        <v>1</v>
      </c>
      <c r="AN54">
        <v>0</v>
      </c>
      <c r="AO54">
        <v>1</v>
      </c>
      <c r="AP54">
        <v>1</v>
      </c>
      <c r="AQ54">
        <v>0</v>
      </c>
      <c r="AR54">
        <v>0</v>
      </c>
      <c r="AS54" t="s">
        <v>6</v>
      </c>
      <c r="AT54">
        <v>1.5</v>
      </c>
      <c r="AU54" t="s">
        <v>44</v>
      </c>
      <c r="AV54">
        <v>0</v>
      </c>
      <c r="AW54">
        <v>2</v>
      </c>
      <c r="AX54">
        <v>27703807</v>
      </c>
      <c r="AY54">
        <v>1</v>
      </c>
      <c r="AZ54">
        <v>0</v>
      </c>
      <c r="BA54">
        <v>57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Y54*Source!I45</f>
        <v>0</v>
      </c>
      <c r="CY54">
        <f t="shared" ref="CY54:CY64" si="3">AA54</f>
        <v>6.22</v>
      </c>
      <c r="CZ54">
        <f t="shared" ref="CZ54:CZ64" si="4">AE54</f>
        <v>6.22</v>
      </c>
      <c r="DA54">
        <f t="shared" ref="DA54:DA64" si="5">AI54</f>
        <v>1</v>
      </c>
      <c r="DB54">
        <v>0</v>
      </c>
    </row>
    <row r="55" spans="1:106" x14ac:dyDescent="0.2">
      <c r="A55">
        <f>ROW(Source!A45)</f>
        <v>45</v>
      </c>
      <c r="B55">
        <v>27703388</v>
      </c>
      <c r="C55">
        <v>27703799</v>
      </c>
      <c r="D55">
        <v>25148335</v>
      </c>
      <c r="E55">
        <v>1</v>
      </c>
      <c r="F55">
        <v>1</v>
      </c>
      <c r="G55">
        <v>1</v>
      </c>
      <c r="H55">
        <v>3</v>
      </c>
      <c r="I55" t="s">
        <v>524</v>
      </c>
      <c r="J55" t="s">
        <v>525</v>
      </c>
      <c r="K55" t="s">
        <v>526</v>
      </c>
      <c r="L55">
        <v>1346</v>
      </c>
      <c r="N55">
        <v>1009</v>
      </c>
      <c r="O55" t="s">
        <v>147</v>
      </c>
      <c r="P55" t="s">
        <v>147</v>
      </c>
      <c r="Q55">
        <v>1</v>
      </c>
      <c r="W55">
        <v>0</v>
      </c>
      <c r="X55">
        <v>1721895514</v>
      </c>
      <c r="Y55">
        <v>0</v>
      </c>
      <c r="AA55">
        <v>6.09</v>
      </c>
      <c r="AB55">
        <v>0</v>
      </c>
      <c r="AC55">
        <v>0</v>
      </c>
      <c r="AD55">
        <v>0</v>
      </c>
      <c r="AE55">
        <v>6.09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6</v>
      </c>
      <c r="AT55">
        <v>0.45</v>
      </c>
      <c r="AU55" t="s">
        <v>44</v>
      </c>
      <c r="AV55">
        <v>0</v>
      </c>
      <c r="AW55">
        <v>2</v>
      </c>
      <c r="AX55">
        <v>27703808</v>
      </c>
      <c r="AY55">
        <v>1</v>
      </c>
      <c r="AZ55">
        <v>0</v>
      </c>
      <c r="BA55">
        <v>58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Y55*Source!I45</f>
        <v>0</v>
      </c>
      <c r="CY55">
        <f t="shared" si="3"/>
        <v>6.09</v>
      </c>
      <c r="CZ55">
        <f t="shared" si="4"/>
        <v>6.09</v>
      </c>
      <c r="DA55">
        <f t="shared" si="5"/>
        <v>1</v>
      </c>
      <c r="DB55">
        <v>0</v>
      </c>
    </row>
    <row r="56" spans="1:106" x14ac:dyDescent="0.2">
      <c r="A56">
        <f>ROW(Source!A45)</f>
        <v>45</v>
      </c>
      <c r="B56">
        <v>27703388</v>
      </c>
      <c r="C56">
        <v>27703799</v>
      </c>
      <c r="D56">
        <v>25151428</v>
      </c>
      <c r="E56">
        <v>1</v>
      </c>
      <c r="F56">
        <v>1</v>
      </c>
      <c r="G56">
        <v>1</v>
      </c>
      <c r="H56">
        <v>3</v>
      </c>
      <c r="I56" t="s">
        <v>527</v>
      </c>
      <c r="J56" t="s">
        <v>528</v>
      </c>
      <c r="K56" t="s">
        <v>529</v>
      </c>
      <c r="L56">
        <v>1348</v>
      </c>
      <c r="N56">
        <v>1009</v>
      </c>
      <c r="O56" t="s">
        <v>30</v>
      </c>
      <c r="P56" t="s">
        <v>30</v>
      </c>
      <c r="Q56">
        <v>1000</v>
      </c>
      <c r="W56">
        <v>0</v>
      </c>
      <c r="X56">
        <v>1225357214</v>
      </c>
      <c r="Y56">
        <v>0</v>
      </c>
      <c r="AA56">
        <v>10749</v>
      </c>
      <c r="AB56">
        <v>0</v>
      </c>
      <c r="AC56">
        <v>0</v>
      </c>
      <c r="AD56">
        <v>0</v>
      </c>
      <c r="AE56">
        <v>10749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1</v>
      </c>
      <c r="AQ56">
        <v>0</v>
      </c>
      <c r="AR56">
        <v>0</v>
      </c>
      <c r="AS56" t="s">
        <v>6</v>
      </c>
      <c r="AT56">
        <v>1.4E-3</v>
      </c>
      <c r="AU56" t="s">
        <v>44</v>
      </c>
      <c r="AV56">
        <v>0</v>
      </c>
      <c r="AW56">
        <v>2</v>
      </c>
      <c r="AX56">
        <v>27703809</v>
      </c>
      <c r="AY56">
        <v>1</v>
      </c>
      <c r="AZ56">
        <v>0</v>
      </c>
      <c r="BA56">
        <v>59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Y56*Source!I45</f>
        <v>0</v>
      </c>
      <c r="CY56">
        <f t="shared" si="3"/>
        <v>10749</v>
      </c>
      <c r="CZ56">
        <f t="shared" si="4"/>
        <v>10749</v>
      </c>
      <c r="DA56">
        <f t="shared" si="5"/>
        <v>1</v>
      </c>
      <c r="DB56">
        <v>0</v>
      </c>
    </row>
    <row r="57" spans="1:106" x14ac:dyDescent="0.2">
      <c r="A57">
        <f>ROW(Source!A45)</f>
        <v>45</v>
      </c>
      <c r="B57">
        <v>27703388</v>
      </c>
      <c r="C57">
        <v>27703799</v>
      </c>
      <c r="D57">
        <v>25152615</v>
      </c>
      <c r="E57">
        <v>1</v>
      </c>
      <c r="F57">
        <v>1</v>
      </c>
      <c r="G57">
        <v>1</v>
      </c>
      <c r="H57">
        <v>3</v>
      </c>
      <c r="I57" t="s">
        <v>530</v>
      </c>
      <c r="J57" t="s">
        <v>531</v>
      </c>
      <c r="K57" t="s">
        <v>532</v>
      </c>
      <c r="L57">
        <v>1348</v>
      </c>
      <c r="N57">
        <v>1009</v>
      </c>
      <c r="O57" t="s">
        <v>30</v>
      </c>
      <c r="P57" t="s">
        <v>30</v>
      </c>
      <c r="Q57">
        <v>1000</v>
      </c>
      <c r="W57">
        <v>0</v>
      </c>
      <c r="X57">
        <v>-437906794</v>
      </c>
      <c r="Y57">
        <v>0</v>
      </c>
      <c r="AA57">
        <v>9040.01</v>
      </c>
      <c r="AB57">
        <v>0</v>
      </c>
      <c r="AC57">
        <v>0</v>
      </c>
      <c r="AD57">
        <v>0</v>
      </c>
      <c r="AE57">
        <v>9040.01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1</v>
      </c>
      <c r="AP57">
        <v>1</v>
      </c>
      <c r="AQ57">
        <v>0</v>
      </c>
      <c r="AR57">
        <v>0</v>
      </c>
      <c r="AS57" t="s">
        <v>6</v>
      </c>
      <c r="AT57">
        <v>3.3E-3</v>
      </c>
      <c r="AU57" t="s">
        <v>44</v>
      </c>
      <c r="AV57">
        <v>0</v>
      </c>
      <c r="AW57">
        <v>2</v>
      </c>
      <c r="AX57">
        <v>27703810</v>
      </c>
      <c r="AY57">
        <v>1</v>
      </c>
      <c r="AZ57">
        <v>0</v>
      </c>
      <c r="BA57">
        <v>60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Y57*Source!I45</f>
        <v>0</v>
      </c>
      <c r="CY57">
        <f t="shared" si="3"/>
        <v>9040.01</v>
      </c>
      <c r="CZ57">
        <f t="shared" si="4"/>
        <v>9040.01</v>
      </c>
      <c r="DA57">
        <f t="shared" si="5"/>
        <v>1</v>
      </c>
      <c r="DB57">
        <v>0</v>
      </c>
    </row>
    <row r="58" spans="1:106" x14ac:dyDescent="0.2">
      <c r="A58">
        <f>ROW(Source!A45)</f>
        <v>45</v>
      </c>
      <c r="B58">
        <v>27703388</v>
      </c>
      <c r="C58">
        <v>27703799</v>
      </c>
      <c r="D58">
        <v>25152713</v>
      </c>
      <c r="E58">
        <v>1</v>
      </c>
      <c r="F58">
        <v>1</v>
      </c>
      <c r="G58">
        <v>1</v>
      </c>
      <c r="H58">
        <v>3</v>
      </c>
      <c r="I58" t="s">
        <v>500</v>
      </c>
      <c r="J58" t="s">
        <v>501</v>
      </c>
      <c r="K58" t="s">
        <v>502</v>
      </c>
      <c r="L58">
        <v>1348</v>
      </c>
      <c r="N58">
        <v>1009</v>
      </c>
      <c r="O58" t="s">
        <v>30</v>
      </c>
      <c r="P58" t="s">
        <v>30</v>
      </c>
      <c r="Q58">
        <v>1000</v>
      </c>
      <c r="W58">
        <v>0</v>
      </c>
      <c r="X58">
        <v>1174701286</v>
      </c>
      <c r="Y58">
        <v>0</v>
      </c>
      <c r="AA58">
        <v>11978</v>
      </c>
      <c r="AB58">
        <v>0</v>
      </c>
      <c r="AC58">
        <v>0</v>
      </c>
      <c r="AD58">
        <v>0</v>
      </c>
      <c r="AE58">
        <v>11978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6</v>
      </c>
      <c r="AT58">
        <v>1.0000000000000001E-5</v>
      </c>
      <c r="AU58" t="s">
        <v>44</v>
      </c>
      <c r="AV58">
        <v>0</v>
      </c>
      <c r="AW58">
        <v>2</v>
      </c>
      <c r="AX58">
        <v>27703811</v>
      </c>
      <c r="AY58">
        <v>1</v>
      </c>
      <c r="AZ58">
        <v>0</v>
      </c>
      <c r="BA58">
        <v>61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Y58*Source!I45</f>
        <v>0</v>
      </c>
      <c r="CY58">
        <f t="shared" si="3"/>
        <v>11978</v>
      </c>
      <c r="CZ58">
        <f t="shared" si="4"/>
        <v>11978</v>
      </c>
      <c r="DA58">
        <f t="shared" si="5"/>
        <v>1</v>
      </c>
      <c r="DB58">
        <v>0</v>
      </c>
    </row>
    <row r="59" spans="1:106" x14ac:dyDescent="0.2">
      <c r="A59">
        <f>ROW(Source!A45)</f>
        <v>45</v>
      </c>
      <c r="B59">
        <v>27703388</v>
      </c>
      <c r="C59">
        <v>27703799</v>
      </c>
      <c r="D59">
        <v>25153693</v>
      </c>
      <c r="E59">
        <v>1</v>
      </c>
      <c r="F59">
        <v>1</v>
      </c>
      <c r="G59">
        <v>1</v>
      </c>
      <c r="H59">
        <v>3</v>
      </c>
      <c r="I59" t="s">
        <v>533</v>
      </c>
      <c r="J59" t="s">
        <v>534</v>
      </c>
      <c r="K59" t="s">
        <v>535</v>
      </c>
      <c r="L59">
        <v>1348</v>
      </c>
      <c r="N59">
        <v>1009</v>
      </c>
      <c r="O59" t="s">
        <v>30</v>
      </c>
      <c r="P59" t="s">
        <v>30</v>
      </c>
      <c r="Q59">
        <v>1000</v>
      </c>
      <c r="W59">
        <v>0</v>
      </c>
      <c r="X59">
        <v>-2116243625</v>
      </c>
      <c r="Y59">
        <v>0</v>
      </c>
      <c r="AA59">
        <v>37900</v>
      </c>
      <c r="AB59">
        <v>0</v>
      </c>
      <c r="AC59">
        <v>0</v>
      </c>
      <c r="AD59">
        <v>0</v>
      </c>
      <c r="AE59">
        <v>37900</v>
      </c>
      <c r="AF59">
        <v>0</v>
      </c>
      <c r="AG59">
        <v>0</v>
      </c>
      <c r="AH59">
        <v>0</v>
      </c>
      <c r="AI59">
        <v>1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1</v>
      </c>
      <c r="AQ59">
        <v>0</v>
      </c>
      <c r="AR59">
        <v>0</v>
      </c>
      <c r="AS59" t="s">
        <v>6</v>
      </c>
      <c r="AT59">
        <v>1E-4</v>
      </c>
      <c r="AU59" t="s">
        <v>44</v>
      </c>
      <c r="AV59">
        <v>0</v>
      </c>
      <c r="AW59">
        <v>2</v>
      </c>
      <c r="AX59">
        <v>27703812</v>
      </c>
      <c r="AY59">
        <v>1</v>
      </c>
      <c r="AZ59">
        <v>0</v>
      </c>
      <c r="BA59">
        <v>62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Y59*Source!I45</f>
        <v>0</v>
      </c>
      <c r="CY59">
        <f t="shared" si="3"/>
        <v>37900</v>
      </c>
      <c r="CZ59">
        <f t="shared" si="4"/>
        <v>37900</v>
      </c>
      <c r="DA59">
        <f t="shared" si="5"/>
        <v>1</v>
      </c>
      <c r="DB59">
        <v>0</v>
      </c>
    </row>
    <row r="60" spans="1:106" x14ac:dyDescent="0.2">
      <c r="A60">
        <f>ROW(Source!A45)</f>
        <v>45</v>
      </c>
      <c r="B60">
        <v>27703388</v>
      </c>
      <c r="C60">
        <v>27703799</v>
      </c>
      <c r="D60">
        <v>25173443</v>
      </c>
      <c r="E60">
        <v>1</v>
      </c>
      <c r="F60">
        <v>1</v>
      </c>
      <c r="G60">
        <v>1</v>
      </c>
      <c r="H60">
        <v>3</v>
      </c>
      <c r="I60" t="s">
        <v>536</v>
      </c>
      <c r="J60" t="s">
        <v>537</v>
      </c>
      <c r="K60" t="s">
        <v>538</v>
      </c>
      <c r="L60">
        <v>1302</v>
      </c>
      <c r="N60">
        <v>1003</v>
      </c>
      <c r="O60" t="s">
        <v>539</v>
      </c>
      <c r="P60" t="s">
        <v>539</v>
      </c>
      <c r="Q60">
        <v>10</v>
      </c>
      <c r="W60">
        <v>0</v>
      </c>
      <c r="X60">
        <v>-1640127157</v>
      </c>
      <c r="Y60">
        <v>0</v>
      </c>
      <c r="AA60">
        <v>50.24</v>
      </c>
      <c r="AB60">
        <v>0</v>
      </c>
      <c r="AC60">
        <v>0</v>
      </c>
      <c r="AD60">
        <v>0</v>
      </c>
      <c r="AE60">
        <v>50.24</v>
      </c>
      <c r="AF60">
        <v>0</v>
      </c>
      <c r="AG60">
        <v>0</v>
      </c>
      <c r="AH60">
        <v>0</v>
      </c>
      <c r="AI60">
        <v>1</v>
      </c>
      <c r="AJ60">
        <v>1</v>
      </c>
      <c r="AK60">
        <v>1</v>
      </c>
      <c r="AL60">
        <v>1</v>
      </c>
      <c r="AN60">
        <v>0</v>
      </c>
      <c r="AO60">
        <v>1</v>
      </c>
      <c r="AP60">
        <v>1</v>
      </c>
      <c r="AQ60">
        <v>0</v>
      </c>
      <c r="AR60">
        <v>0</v>
      </c>
      <c r="AS60" t="s">
        <v>6</v>
      </c>
      <c r="AT60">
        <v>1.8700000000000001E-2</v>
      </c>
      <c r="AU60" t="s">
        <v>44</v>
      </c>
      <c r="AV60">
        <v>0</v>
      </c>
      <c r="AW60">
        <v>2</v>
      </c>
      <c r="AX60">
        <v>27703814</v>
      </c>
      <c r="AY60">
        <v>1</v>
      </c>
      <c r="AZ60">
        <v>0</v>
      </c>
      <c r="BA60">
        <v>64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Y60*Source!I45</f>
        <v>0</v>
      </c>
      <c r="CY60">
        <f t="shared" si="3"/>
        <v>50.24</v>
      </c>
      <c r="CZ60">
        <f t="shared" si="4"/>
        <v>50.24</v>
      </c>
      <c r="DA60">
        <f t="shared" si="5"/>
        <v>1</v>
      </c>
      <c r="DB60">
        <v>0</v>
      </c>
    </row>
    <row r="61" spans="1:106" x14ac:dyDescent="0.2">
      <c r="A61">
        <f>ROW(Source!A45)</f>
        <v>45</v>
      </c>
      <c r="B61">
        <v>27703388</v>
      </c>
      <c r="C61">
        <v>27703799</v>
      </c>
      <c r="D61">
        <v>25173801</v>
      </c>
      <c r="E61">
        <v>1</v>
      </c>
      <c r="F61">
        <v>1</v>
      </c>
      <c r="G61">
        <v>1</v>
      </c>
      <c r="H61">
        <v>3</v>
      </c>
      <c r="I61" t="s">
        <v>540</v>
      </c>
      <c r="J61" t="s">
        <v>541</v>
      </c>
      <c r="K61" t="s">
        <v>542</v>
      </c>
      <c r="L61">
        <v>1348</v>
      </c>
      <c r="N61">
        <v>1009</v>
      </c>
      <c r="O61" t="s">
        <v>30</v>
      </c>
      <c r="P61" t="s">
        <v>30</v>
      </c>
      <c r="Q61">
        <v>1000</v>
      </c>
      <c r="W61">
        <v>0</v>
      </c>
      <c r="X61">
        <v>-1396314973</v>
      </c>
      <c r="Y61">
        <v>0</v>
      </c>
      <c r="AA61">
        <v>4455.2</v>
      </c>
      <c r="AB61">
        <v>0</v>
      </c>
      <c r="AC61">
        <v>0</v>
      </c>
      <c r="AD61">
        <v>0</v>
      </c>
      <c r="AE61">
        <v>4455.2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1</v>
      </c>
      <c r="AQ61">
        <v>0</v>
      </c>
      <c r="AR61">
        <v>0</v>
      </c>
      <c r="AS61" t="s">
        <v>6</v>
      </c>
      <c r="AT61">
        <v>3.0000000000000001E-5</v>
      </c>
      <c r="AU61" t="s">
        <v>44</v>
      </c>
      <c r="AV61">
        <v>0</v>
      </c>
      <c r="AW61">
        <v>2</v>
      </c>
      <c r="AX61">
        <v>27703815</v>
      </c>
      <c r="AY61">
        <v>1</v>
      </c>
      <c r="AZ61">
        <v>0</v>
      </c>
      <c r="BA61">
        <v>65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Y61*Source!I45</f>
        <v>0</v>
      </c>
      <c r="CY61">
        <f t="shared" si="3"/>
        <v>4455.2</v>
      </c>
      <c r="CZ61">
        <f t="shared" si="4"/>
        <v>4455.2</v>
      </c>
      <c r="DA61">
        <f t="shared" si="5"/>
        <v>1</v>
      </c>
      <c r="DB61">
        <v>0</v>
      </c>
    </row>
    <row r="62" spans="1:106" x14ac:dyDescent="0.2">
      <c r="A62">
        <f>ROW(Source!A45)</f>
        <v>45</v>
      </c>
      <c r="B62">
        <v>27703388</v>
      </c>
      <c r="C62">
        <v>27703799</v>
      </c>
      <c r="D62">
        <v>25174560</v>
      </c>
      <c r="E62">
        <v>1</v>
      </c>
      <c r="F62">
        <v>1</v>
      </c>
      <c r="G62">
        <v>1</v>
      </c>
      <c r="H62">
        <v>3</v>
      </c>
      <c r="I62" t="s">
        <v>543</v>
      </c>
      <c r="J62" t="s">
        <v>544</v>
      </c>
      <c r="K62" t="s">
        <v>545</v>
      </c>
      <c r="L62">
        <v>1348</v>
      </c>
      <c r="N62">
        <v>1009</v>
      </c>
      <c r="O62" t="s">
        <v>30</v>
      </c>
      <c r="P62" t="s">
        <v>30</v>
      </c>
      <c r="Q62">
        <v>1000</v>
      </c>
      <c r="W62">
        <v>0</v>
      </c>
      <c r="X62">
        <v>900832145</v>
      </c>
      <c r="Y62">
        <v>0</v>
      </c>
      <c r="AA62">
        <v>4920</v>
      </c>
      <c r="AB62">
        <v>0</v>
      </c>
      <c r="AC62">
        <v>0</v>
      </c>
      <c r="AD62">
        <v>0</v>
      </c>
      <c r="AE62">
        <v>4920</v>
      </c>
      <c r="AF62">
        <v>0</v>
      </c>
      <c r="AG62">
        <v>0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1</v>
      </c>
      <c r="AQ62">
        <v>0</v>
      </c>
      <c r="AR62">
        <v>0</v>
      </c>
      <c r="AS62" t="s">
        <v>6</v>
      </c>
      <c r="AT62">
        <v>1.9400000000000001E-3</v>
      </c>
      <c r="AU62" t="s">
        <v>44</v>
      </c>
      <c r="AV62">
        <v>0</v>
      </c>
      <c r="AW62">
        <v>2</v>
      </c>
      <c r="AX62">
        <v>27703816</v>
      </c>
      <c r="AY62">
        <v>1</v>
      </c>
      <c r="AZ62">
        <v>0</v>
      </c>
      <c r="BA62">
        <v>66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Y62*Source!I45</f>
        <v>0</v>
      </c>
      <c r="CY62">
        <f t="shared" si="3"/>
        <v>4920</v>
      </c>
      <c r="CZ62">
        <f t="shared" si="4"/>
        <v>4920</v>
      </c>
      <c r="DA62">
        <f t="shared" si="5"/>
        <v>1</v>
      </c>
      <c r="DB62">
        <v>0</v>
      </c>
    </row>
    <row r="63" spans="1:106" x14ac:dyDescent="0.2">
      <c r="A63">
        <f>ROW(Source!A45)</f>
        <v>45</v>
      </c>
      <c r="B63">
        <v>27703388</v>
      </c>
      <c r="C63">
        <v>27703799</v>
      </c>
      <c r="D63">
        <v>25186091</v>
      </c>
      <c r="E63">
        <v>1</v>
      </c>
      <c r="F63">
        <v>1</v>
      </c>
      <c r="G63">
        <v>1</v>
      </c>
      <c r="H63">
        <v>3</v>
      </c>
      <c r="I63" t="s">
        <v>546</v>
      </c>
      <c r="J63" t="s">
        <v>547</v>
      </c>
      <c r="K63" t="s">
        <v>548</v>
      </c>
      <c r="L63">
        <v>1348</v>
      </c>
      <c r="N63">
        <v>1009</v>
      </c>
      <c r="O63" t="s">
        <v>30</v>
      </c>
      <c r="P63" t="s">
        <v>30</v>
      </c>
      <c r="Q63">
        <v>1000</v>
      </c>
      <c r="W63">
        <v>0</v>
      </c>
      <c r="X63">
        <v>-1655298345</v>
      </c>
      <c r="Y63">
        <v>0</v>
      </c>
      <c r="AA63">
        <v>15620</v>
      </c>
      <c r="AB63">
        <v>0</v>
      </c>
      <c r="AC63">
        <v>0</v>
      </c>
      <c r="AD63">
        <v>0</v>
      </c>
      <c r="AE63">
        <v>15620</v>
      </c>
      <c r="AF63">
        <v>0</v>
      </c>
      <c r="AG63">
        <v>0</v>
      </c>
      <c r="AH63">
        <v>0</v>
      </c>
      <c r="AI63">
        <v>1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1</v>
      </c>
      <c r="AQ63">
        <v>0</v>
      </c>
      <c r="AR63">
        <v>0</v>
      </c>
      <c r="AS63" t="s">
        <v>6</v>
      </c>
      <c r="AT63">
        <v>3.1E-4</v>
      </c>
      <c r="AU63" t="s">
        <v>44</v>
      </c>
      <c r="AV63">
        <v>0</v>
      </c>
      <c r="AW63">
        <v>2</v>
      </c>
      <c r="AX63">
        <v>27703817</v>
      </c>
      <c r="AY63">
        <v>1</v>
      </c>
      <c r="AZ63">
        <v>0</v>
      </c>
      <c r="BA63">
        <v>67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Y63*Source!I45</f>
        <v>0</v>
      </c>
      <c r="CY63">
        <f t="shared" si="3"/>
        <v>15620</v>
      </c>
      <c r="CZ63">
        <f t="shared" si="4"/>
        <v>15620</v>
      </c>
      <c r="DA63">
        <f t="shared" si="5"/>
        <v>1</v>
      </c>
      <c r="DB63">
        <v>0</v>
      </c>
    </row>
    <row r="64" spans="1:106" x14ac:dyDescent="0.2">
      <c r="A64">
        <f>ROW(Source!A45)</f>
        <v>45</v>
      </c>
      <c r="B64">
        <v>27703388</v>
      </c>
      <c r="C64">
        <v>27703799</v>
      </c>
      <c r="D64">
        <v>25187286</v>
      </c>
      <c r="E64">
        <v>1</v>
      </c>
      <c r="F64">
        <v>1</v>
      </c>
      <c r="G64">
        <v>1</v>
      </c>
      <c r="H64">
        <v>3</v>
      </c>
      <c r="I64" t="s">
        <v>549</v>
      </c>
      <c r="J64" t="s">
        <v>550</v>
      </c>
      <c r="K64" t="s">
        <v>551</v>
      </c>
      <c r="L64">
        <v>1348</v>
      </c>
      <c r="N64">
        <v>1009</v>
      </c>
      <c r="O64" t="s">
        <v>30</v>
      </c>
      <c r="P64" t="s">
        <v>30</v>
      </c>
      <c r="Q64">
        <v>1000</v>
      </c>
      <c r="W64">
        <v>0</v>
      </c>
      <c r="X64">
        <v>-639604785</v>
      </c>
      <c r="Y64">
        <v>0</v>
      </c>
      <c r="AA64">
        <v>9420</v>
      </c>
      <c r="AB64">
        <v>0</v>
      </c>
      <c r="AC64">
        <v>0</v>
      </c>
      <c r="AD64">
        <v>0</v>
      </c>
      <c r="AE64">
        <v>9420</v>
      </c>
      <c r="AF64">
        <v>0</v>
      </c>
      <c r="AG64">
        <v>0</v>
      </c>
      <c r="AH64">
        <v>0</v>
      </c>
      <c r="AI64">
        <v>1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1</v>
      </c>
      <c r="AQ64">
        <v>0</v>
      </c>
      <c r="AR64">
        <v>0</v>
      </c>
      <c r="AS64" t="s">
        <v>6</v>
      </c>
      <c r="AT64">
        <v>5.9999999999999995E-4</v>
      </c>
      <c r="AU64" t="s">
        <v>44</v>
      </c>
      <c r="AV64">
        <v>0</v>
      </c>
      <c r="AW64">
        <v>2</v>
      </c>
      <c r="AX64">
        <v>27703818</v>
      </c>
      <c r="AY64">
        <v>1</v>
      </c>
      <c r="AZ64">
        <v>0</v>
      </c>
      <c r="BA64">
        <v>68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Y64*Source!I45</f>
        <v>0</v>
      </c>
      <c r="CY64">
        <f t="shared" si="3"/>
        <v>9420</v>
      </c>
      <c r="CZ64">
        <f t="shared" si="4"/>
        <v>9420</v>
      </c>
      <c r="DA64">
        <f t="shared" si="5"/>
        <v>1</v>
      </c>
      <c r="DB64">
        <v>0</v>
      </c>
    </row>
    <row r="65" spans="1:106" x14ac:dyDescent="0.2">
      <c r="A65">
        <f>ROW(Source!A46)</f>
        <v>46</v>
      </c>
      <c r="B65">
        <v>27703374</v>
      </c>
      <c r="C65">
        <v>27703821</v>
      </c>
      <c r="D65">
        <v>25416200</v>
      </c>
      <c r="E65">
        <v>1</v>
      </c>
      <c r="F65">
        <v>1</v>
      </c>
      <c r="G65">
        <v>1</v>
      </c>
      <c r="H65">
        <v>1</v>
      </c>
      <c r="I65" t="s">
        <v>552</v>
      </c>
      <c r="J65" t="s">
        <v>6</v>
      </c>
      <c r="K65" t="s">
        <v>553</v>
      </c>
      <c r="L65">
        <v>1191</v>
      </c>
      <c r="N65">
        <v>1013</v>
      </c>
      <c r="O65" t="s">
        <v>486</v>
      </c>
      <c r="P65" t="s">
        <v>486</v>
      </c>
      <c r="Q65">
        <v>1</v>
      </c>
      <c r="W65">
        <v>0</v>
      </c>
      <c r="X65">
        <v>371339561</v>
      </c>
      <c r="Y65">
        <v>119.49649999999998</v>
      </c>
      <c r="AA65">
        <v>0</v>
      </c>
      <c r="AB65">
        <v>0</v>
      </c>
      <c r="AC65">
        <v>0</v>
      </c>
      <c r="AD65">
        <v>8.09</v>
      </c>
      <c r="AE65">
        <v>0</v>
      </c>
      <c r="AF65">
        <v>0</v>
      </c>
      <c r="AG65">
        <v>0</v>
      </c>
      <c r="AH65">
        <v>8.09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 t="s">
        <v>6</v>
      </c>
      <c r="AT65">
        <v>103.91</v>
      </c>
      <c r="AU65" t="s">
        <v>22</v>
      </c>
      <c r="AV65">
        <v>1</v>
      </c>
      <c r="AW65">
        <v>2</v>
      </c>
      <c r="AX65">
        <v>27703822</v>
      </c>
      <c r="AY65">
        <v>1</v>
      </c>
      <c r="AZ65">
        <v>0</v>
      </c>
      <c r="BA65">
        <v>69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Y65*Source!I46</f>
        <v>8.1974598999999984</v>
      </c>
      <c r="CY65">
        <f>AD65</f>
        <v>8.09</v>
      </c>
      <c r="CZ65">
        <f>AH65</f>
        <v>8.09</v>
      </c>
      <c r="DA65">
        <f>AL65</f>
        <v>1</v>
      </c>
      <c r="DB65">
        <v>0</v>
      </c>
    </row>
    <row r="66" spans="1:106" x14ac:dyDescent="0.2">
      <c r="A66">
        <f>ROW(Source!A46)</f>
        <v>46</v>
      </c>
      <c r="B66">
        <v>27703374</v>
      </c>
      <c r="C66">
        <v>27703821</v>
      </c>
      <c r="D66">
        <v>25412928</v>
      </c>
      <c r="E66">
        <v>1</v>
      </c>
      <c r="F66">
        <v>1</v>
      </c>
      <c r="G66">
        <v>1</v>
      </c>
      <c r="H66">
        <v>1</v>
      </c>
      <c r="I66" t="s">
        <v>487</v>
      </c>
      <c r="J66" t="s">
        <v>6</v>
      </c>
      <c r="K66" t="s">
        <v>488</v>
      </c>
      <c r="L66">
        <v>1191</v>
      </c>
      <c r="N66">
        <v>1013</v>
      </c>
      <c r="O66" t="s">
        <v>486</v>
      </c>
      <c r="P66" t="s">
        <v>486</v>
      </c>
      <c r="Q66">
        <v>1</v>
      </c>
      <c r="W66">
        <v>0</v>
      </c>
      <c r="X66">
        <v>-1417349443</v>
      </c>
      <c r="Y66">
        <v>7.74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1</v>
      </c>
      <c r="AP66">
        <v>0</v>
      </c>
      <c r="AQ66">
        <v>0</v>
      </c>
      <c r="AR66">
        <v>0</v>
      </c>
      <c r="AS66" t="s">
        <v>6</v>
      </c>
      <c r="AT66">
        <v>7.74</v>
      </c>
      <c r="AU66" t="s">
        <v>6</v>
      </c>
      <c r="AV66">
        <v>2</v>
      </c>
      <c r="AW66">
        <v>2</v>
      </c>
      <c r="AX66">
        <v>27703823</v>
      </c>
      <c r="AY66">
        <v>1</v>
      </c>
      <c r="AZ66">
        <v>2048</v>
      </c>
      <c r="BA66">
        <v>70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Y66*Source!I46</f>
        <v>0.53096399999999999</v>
      </c>
      <c r="CY66">
        <f>AD66</f>
        <v>0</v>
      </c>
      <c r="CZ66">
        <f>AH66</f>
        <v>0</v>
      </c>
      <c r="DA66">
        <f>AL66</f>
        <v>1</v>
      </c>
      <c r="DB66">
        <v>0</v>
      </c>
    </row>
    <row r="67" spans="1:106" x14ac:dyDescent="0.2">
      <c r="A67">
        <f>ROW(Source!A46)</f>
        <v>46</v>
      </c>
      <c r="B67">
        <v>27703374</v>
      </c>
      <c r="C67">
        <v>27703821</v>
      </c>
      <c r="D67">
        <v>25230514</v>
      </c>
      <c r="E67">
        <v>1</v>
      </c>
      <c r="F67">
        <v>1</v>
      </c>
      <c r="G67">
        <v>1</v>
      </c>
      <c r="H67">
        <v>2</v>
      </c>
      <c r="I67" t="s">
        <v>489</v>
      </c>
      <c r="J67" t="s">
        <v>490</v>
      </c>
      <c r="K67" t="s">
        <v>491</v>
      </c>
      <c r="L67">
        <v>1368</v>
      </c>
      <c r="N67">
        <v>1011</v>
      </c>
      <c r="O67" t="s">
        <v>492</v>
      </c>
      <c r="P67" t="s">
        <v>492</v>
      </c>
      <c r="Q67">
        <v>1</v>
      </c>
      <c r="W67">
        <v>0</v>
      </c>
      <c r="X67">
        <v>1188625873</v>
      </c>
      <c r="Y67">
        <v>8.9009999999999998</v>
      </c>
      <c r="AA67">
        <v>0</v>
      </c>
      <c r="AB67">
        <v>31.26</v>
      </c>
      <c r="AC67">
        <v>13.5</v>
      </c>
      <c r="AD67">
        <v>0</v>
      </c>
      <c r="AE67">
        <v>0</v>
      </c>
      <c r="AF67">
        <v>31.26</v>
      </c>
      <c r="AG67">
        <v>13.5</v>
      </c>
      <c r="AH67">
        <v>0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1</v>
      </c>
      <c r="AQ67">
        <v>0</v>
      </c>
      <c r="AR67">
        <v>0</v>
      </c>
      <c r="AS67" t="s">
        <v>6</v>
      </c>
      <c r="AT67">
        <v>7.74</v>
      </c>
      <c r="AU67" t="s">
        <v>22</v>
      </c>
      <c r="AV67">
        <v>0</v>
      </c>
      <c r="AW67">
        <v>2</v>
      </c>
      <c r="AX67">
        <v>27703824</v>
      </c>
      <c r="AY67">
        <v>1</v>
      </c>
      <c r="AZ67">
        <v>0</v>
      </c>
      <c r="BA67">
        <v>71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Y67*Source!I46</f>
        <v>0.61060859999999995</v>
      </c>
      <c r="CY67">
        <f>AB67</f>
        <v>31.26</v>
      </c>
      <c r="CZ67">
        <f>AF67</f>
        <v>31.26</v>
      </c>
      <c r="DA67">
        <f>AJ67</f>
        <v>1</v>
      </c>
      <c r="DB67">
        <v>0</v>
      </c>
    </row>
    <row r="68" spans="1:106" x14ac:dyDescent="0.2">
      <c r="A68">
        <f>ROW(Source!A47)</f>
        <v>47</v>
      </c>
      <c r="B68">
        <v>27703388</v>
      </c>
      <c r="C68">
        <v>27703821</v>
      </c>
      <c r="D68">
        <v>25416200</v>
      </c>
      <c r="E68">
        <v>1</v>
      </c>
      <c r="F68">
        <v>1</v>
      </c>
      <c r="G68">
        <v>1</v>
      </c>
      <c r="H68">
        <v>1</v>
      </c>
      <c r="I68" t="s">
        <v>552</v>
      </c>
      <c r="J68" t="s">
        <v>6</v>
      </c>
      <c r="K68" t="s">
        <v>553</v>
      </c>
      <c r="L68">
        <v>1191</v>
      </c>
      <c r="N68">
        <v>1013</v>
      </c>
      <c r="O68" t="s">
        <v>486</v>
      </c>
      <c r="P68" t="s">
        <v>486</v>
      </c>
      <c r="Q68">
        <v>1</v>
      </c>
      <c r="W68">
        <v>0</v>
      </c>
      <c r="X68">
        <v>371339561</v>
      </c>
      <c r="Y68">
        <v>119.49649999999998</v>
      </c>
      <c r="AA68">
        <v>0</v>
      </c>
      <c r="AB68">
        <v>0</v>
      </c>
      <c r="AC68">
        <v>0</v>
      </c>
      <c r="AD68">
        <v>8.09</v>
      </c>
      <c r="AE68">
        <v>0</v>
      </c>
      <c r="AF68">
        <v>0</v>
      </c>
      <c r="AG68">
        <v>0</v>
      </c>
      <c r="AH68">
        <v>8.09</v>
      </c>
      <c r="AI68">
        <v>1</v>
      </c>
      <c r="AJ68">
        <v>1</v>
      </c>
      <c r="AK68">
        <v>1</v>
      </c>
      <c r="AL68">
        <v>1</v>
      </c>
      <c r="AN68">
        <v>0</v>
      </c>
      <c r="AO68">
        <v>1</v>
      </c>
      <c r="AP68">
        <v>1</v>
      </c>
      <c r="AQ68">
        <v>0</v>
      </c>
      <c r="AR68">
        <v>0</v>
      </c>
      <c r="AS68" t="s">
        <v>6</v>
      </c>
      <c r="AT68">
        <v>103.91</v>
      </c>
      <c r="AU68" t="s">
        <v>22</v>
      </c>
      <c r="AV68">
        <v>1</v>
      </c>
      <c r="AW68">
        <v>2</v>
      </c>
      <c r="AX68">
        <v>27703822</v>
      </c>
      <c r="AY68">
        <v>1</v>
      </c>
      <c r="AZ68">
        <v>0</v>
      </c>
      <c r="BA68">
        <v>72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Y68*Source!I47</f>
        <v>8.1974598999999984</v>
      </c>
      <c r="CY68">
        <f>AD68</f>
        <v>8.09</v>
      </c>
      <c r="CZ68">
        <f>AH68</f>
        <v>8.09</v>
      </c>
      <c r="DA68">
        <f>AL68</f>
        <v>1</v>
      </c>
      <c r="DB68">
        <v>0</v>
      </c>
    </row>
    <row r="69" spans="1:106" x14ac:dyDescent="0.2">
      <c r="A69">
        <f>ROW(Source!A47)</f>
        <v>47</v>
      </c>
      <c r="B69">
        <v>27703388</v>
      </c>
      <c r="C69">
        <v>27703821</v>
      </c>
      <c r="D69">
        <v>25412928</v>
      </c>
      <c r="E69">
        <v>1</v>
      </c>
      <c r="F69">
        <v>1</v>
      </c>
      <c r="G69">
        <v>1</v>
      </c>
      <c r="H69">
        <v>1</v>
      </c>
      <c r="I69" t="s">
        <v>487</v>
      </c>
      <c r="J69" t="s">
        <v>6</v>
      </c>
      <c r="K69" t="s">
        <v>488</v>
      </c>
      <c r="L69">
        <v>1191</v>
      </c>
      <c r="N69">
        <v>1013</v>
      </c>
      <c r="O69" t="s">
        <v>486</v>
      </c>
      <c r="P69" t="s">
        <v>486</v>
      </c>
      <c r="Q69">
        <v>1</v>
      </c>
      <c r="W69">
        <v>0</v>
      </c>
      <c r="X69">
        <v>-1417349443</v>
      </c>
      <c r="Y69">
        <v>7.74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1</v>
      </c>
      <c r="AJ69">
        <v>1</v>
      </c>
      <c r="AK69">
        <v>1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6</v>
      </c>
      <c r="AT69">
        <v>7.74</v>
      </c>
      <c r="AU69" t="s">
        <v>6</v>
      </c>
      <c r="AV69">
        <v>2</v>
      </c>
      <c r="AW69">
        <v>2</v>
      </c>
      <c r="AX69">
        <v>27703823</v>
      </c>
      <c r="AY69">
        <v>1</v>
      </c>
      <c r="AZ69">
        <v>2048</v>
      </c>
      <c r="BA69">
        <v>73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Y69*Source!I47</f>
        <v>0.53096399999999999</v>
      </c>
      <c r="CY69">
        <f>AD69</f>
        <v>0</v>
      </c>
      <c r="CZ69">
        <f>AH69</f>
        <v>0</v>
      </c>
      <c r="DA69">
        <f>AL69</f>
        <v>1</v>
      </c>
      <c r="DB69">
        <v>0</v>
      </c>
    </row>
    <row r="70" spans="1:106" x14ac:dyDescent="0.2">
      <c r="A70">
        <f>ROW(Source!A47)</f>
        <v>47</v>
      </c>
      <c r="B70">
        <v>27703388</v>
      </c>
      <c r="C70">
        <v>27703821</v>
      </c>
      <c r="D70">
        <v>25230514</v>
      </c>
      <c r="E70">
        <v>1</v>
      </c>
      <c r="F70">
        <v>1</v>
      </c>
      <c r="G70">
        <v>1</v>
      </c>
      <c r="H70">
        <v>2</v>
      </c>
      <c r="I70" t="s">
        <v>489</v>
      </c>
      <c r="J70" t="s">
        <v>490</v>
      </c>
      <c r="K70" t="s">
        <v>491</v>
      </c>
      <c r="L70">
        <v>1368</v>
      </c>
      <c r="N70">
        <v>1011</v>
      </c>
      <c r="O70" t="s">
        <v>492</v>
      </c>
      <c r="P70" t="s">
        <v>492</v>
      </c>
      <c r="Q70">
        <v>1</v>
      </c>
      <c r="W70">
        <v>0</v>
      </c>
      <c r="X70">
        <v>1188625873</v>
      </c>
      <c r="Y70">
        <v>8.9009999999999998</v>
      </c>
      <c r="AA70">
        <v>0</v>
      </c>
      <c r="AB70">
        <v>31.26</v>
      </c>
      <c r="AC70">
        <v>13.5</v>
      </c>
      <c r="AD70">
        <v>0</v>
      </c>
      <c r="AE70">
        <v>0</v>
      </c>
      <c r="AF70">
        <v>31.26</v>
      </c>
      <c r="AG70">
        <v>13.5</v>
      </c>
      <c r="AH70">
        <v>0</v>
      </c>
      <c r="AI70">
        <v>1</v>
      </c>
      <c r="AJ70">
        <v>1</v>
      </c>
      <c r="AK70">
        <v>1</v>
      </c>
      <c r="AL70">
        <v>1</v>
      </c>
      <c r="AN70">
        <v>0</v>
      </c>
      <c r="AO70">
        <v>1</v>
      </c>
      <c r="AP70">
        <v>1</v>
      </c>
      <c r="AQ70">
        <v>0</v>
      </c>
      <c r="AR70">
        <v>0</v>
      </c>
      <c r="AS70" t="s">
        <v>6</v>
      </c>
      <c r="AT70">
        <v>7.74</v>
      </c>
      <c r="AU70" t="s">
        <v>22</v>
      </c>
      <c r="AV70">
        <v>0</v>
      </c>
      <c r="AW70">
        <v>2</v>
      </c>
      <c r="AX70">
        <v>27703824</v>
      </c>
      <c r="AY70">
        <v>1</v>
      </c>
      <c r="AZ70">
        <v>0</v>
      </c>
      <c r="BA70">
        <v>74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Y70*Source!I47</f>
        <v>0.61060859999999995</v>
      </c>
      <c r="CY70">
        <f>AB70</f>
        <v>31.26</v>
      </c>
      <c r="CZ70">
        <f>AF70</f>
        <v>31.26</v>
      </c>
      <c r="DA70">
        <f>AJ70</f>
        <v>1</v>
      </c>
      <c r="DB70">
        <v>0</v>
      </c>
    </row>
    <row r="71" spans="1:106" x14ac:dyDescent="0.2">
      <c r="A71">
        <f>ROW(Source!A48)</f>
        <v>48</v>
      </c>
      <c r="B71">
        <v>27703374</v>
      </c>
      <c r="C71">
        <v>27703825</v>
      </c>
      <c r="D71">
        <v>25428833</v>
      </c>
      <c r="E71">
        <v>1</v>
      </c>
      <c r="F71">
        <v>1</v>
      </c>
      <c r="G71">
        <v>1</v>
      </c>
      <c r="H71">
        <v>1</v>
      </c>
      <c r="I71" t="s">
        <v>554</v>
      </c>
      <c r="J71" t="s">
        <v>6</v>
      </c>
      <c r="K71" t="s">
        <v>555</v>
      </c>
      <c r="L71">
        <v>1191</v>
      </c>
      <c r="N71">
        <v>1013</v>
      </c>
      <c r="O71" t="s">
        <v>486</v>
      </c>
      <c r="P71" t="s">
        <v>486</v>
      </c>
      <c r="Q71">
        <v>1</v>
      </c>
      <c r="W71">
        <v>0</v>
      </c>
      <c r="X71">
        <v>912892513</v>
      </c>
      <c r="Y71">
        <v>2.2680000000000002</v>
      </c>
      <c r="AA71">
        <v>0</v>
      </c>
      <c r="AB71">
        <v>0</v>
      </c>
      <c r="AC71">
        <v>0</v>
      </c>
      <c r="AD71">
        <v>9.92</v>
      </c>
      <c r="AE71">
        <v>0</v>
      </c>
      <c r="AF71">
        <v>0</v>
      </c>
      <c r="AG71">
        <v>0</v>
      </c>
      <c r="AH71">
        <v>9.92</v>
      </c>
      <c r="AI71">
        <v>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1</v>
      </c>
      <c r="AQ71">
        <v>0</v>
      </c>
      <c r="AR71">
        <v>0</v>
      </c>
      <c r="AS71" t="s">
        <v>6</v>
      </c>
      <c r="AT71">
        <v>2.4</v>
      </c>
      <c r="AU71" t="s">
        <v>65</v>
      </c>
      <c r="AV71">
        <v>1</v>
      </c>
      <c r="AW71">
        <v>2</v>
      </c>
      <c r="AX71">
        <v>27703826</v>
      </c>
      <c r="AY71">
        <v>1</v>
      </c>
      <c r="AZ71">
        <v>0</v>
      </c>
      <c r="BA71">
        <v>75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Y71*Source!I48</f>
        <v>28.418040000000001</v>
      </c>
      <c r="CY71">
        <f>AD71</f>
        <v>9.92</v>
      </c>
      <c r="CZ71">
        <f>AH71</f>
        <v>9.92</v>
      </c>
      <c r="DA71">
        <f>AL71</f>
        <v>1</v>
      </c>
      <c r="DB71">
        <v>0</v>
      </c>
    </row>
    <row r="72" spans="1:106" x14ac:dyDescent="0.2">
      <c r="A72">
        <f>ROW(Source!A48)</f>
        <v>48</v>
      </c>
      <c r="B72">
        <v>27703374</v>
      </c>
      <c r="C72">
        <v>27703825</v>
      </c>
      <c r="D72">
        <v>25412928</v>
      </c>
      <c r="E72">
        <v>1</v>
      </c>
      <c r="F72">
        <v>1</v>
      </c>
      <c r="G72">
        <v>1</v>
      </c>
      <c r="H72">
        <v>1</v>
      </c>
      <c r="I72" t="s">
        <v>487</v>
      </c>
      <c r="J72" t="s">
        <v>6</v>
      </c>
      <c r="K72" t="s">
        <v>488</v>
      </c>
      <c r="L72">
        <v>1191</v>
      </c>
      <c r="N72">
        <v>1013</v>
      </c>
      <c r="O72" t="s">
        <v>486</v>
      </c>
      <c r="P72" t="s">
        <v>486</v>
      </c>
      <c r="Q72">
        <v>1</v>
      </c>
      <c r="W72">
        <v>0</v>
      </c>
      <c r="X72">
        <v>-1417349443</v>
      </c>
      <c r="Y72">
        <v>0.17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1</v>
      </c>
      <c r="AJ72">
        <v>1</v>
      </c>
      <c r="AK72">
        <v>1</v>
      </c>
      <c r="AL72">
        <v>1</v>
      </c>
      <c r="AN72">
        <v>0</v>
      </c>
      <c r="AO72">
        <v>1</v>
      </c>
      <c r="AP72">
        <v>0</v>
      </c>
      <c r="AQ72">
        <v>0</v>
      </c>
      <c r="AR72">
        <v>0</v>
      </c>
      <c r="AS72" t="s">
        <v>6</v>
      </c>
      <c r="AT72">
        <v>0.17</v>
      </c>
      <c r="AU72" t="s">
        <v>6</v>
      </c>
      <c r="AV72">
        <v>2</v>
      </c>
      <c r="AW72">
        <v>2</v>
      </c>
      <c r="AX72">
        <v>27703827</v>
      </c>
      <c r="AY72">
        <v>1</v>
      </c>
      <c r="AZ72">
        <v>2048</v>
      </c>
      <c r="BA72">
        <v>76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Y72*Source!I48</f>
        <v>2.1301000000000001</v>
      </c>
      <c r="CY72">
        <f>AD72</f>
        <v>0</v>
      </c>
      <c r="CZ72">
        <f>AH72</f>
        <v>0</v>
      </c>
      <c r="DA72">
        <f>AL72</f>
        <v>1</v>
      </c>
      <c r="DB72">
        <v>0</v>
      </c>
    </row>
    <row r="73" spans="1:106" x14ac:dyDescent="0.2">
      <c r="A73">
        <f>ROW(Source!A48)</f>
        <v>48</v>
      </c>
      <c r="B73">
        <v>27703374</v>
      </c>
      <c r="C73">
        <v>27703825</v>
      </c>
      <c r="D73">
        <v>25231607</v>
      </c>
      <c r="E73">
        <v>1</v>
      </c>
      <c r="F73">
        <v>1</v>
      </c>
      <c r="G73">
        <v>1</v>
      </c>
      <c r="H73">
        <v>2</v>
      </c>
      <c r="I73" t="s">
        <v>497</v>
      </c>
      <c r="J73" t="s">
        <v>498</v>
      </c>
      <c r="K73" t="s">
        <v>499</v>
      </c>
      <c r="L73">
        <v>1368</v>
      </c>
      <c r="N73">
        <v>1011</v>
      </c>
      <c r="O73" t="s">
        <v>492</v>
      </c>
      <c r="P73" t="s">
        <v>492</v>
      </c>
      <c r="Q73">
        <v>1</v>
      </c>
      <c r="W73">
        <v>0</v>
      </c>
      <c r="X73">
        <v>1372534845</v>
      </c>
      <c r="Y73">
        <v>0.16065000000000002</v>
      </c>
      <c r="AA73">
        <v>0</v>
      </c>
      <c r="AB73">
        <v>65.709999999999994</v>
      </c>
      <c r="AC73">
        <v>11.6</v>
      </c>
      <c r="AD73">
        <v>0</v>
      </c>
      <c r="AE73">
        <v>0</v>
      </c>
      <c r="AF73">
        <v>65.709999999999994</v>
      </c>
      <c r="AG73">
        <v>11.6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1</v>
      </c>
      <c r="AQ73">
        <v>0</v>
      </c>
      <c r="AR73">
        <v>0</v>
      </c>
      <c r="AS73" t="s">
        <v>6</v>
      </c>
      <c r="AT73">
        <v>0.17</v>
      </c>
      <c r="AU73" t="s">
        <v>65</v>
      </c>
      <c r="AV73">
        <v>0</v>
      </c>
      <c r="AW73">
        <v>2</v>
      </c>
      <c r="AX73">
        <v>27703828</v>
      </c>
      <c r="AY73">
        <v>1</v>
      </c>
      <c r="AZ73">
        <v>0</v>
      </c>
      <c r="BA73">
        <v>77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Y73*Source!I48</f>
        <v>2.0129445000000001</v>
      </c>
      <c r="CY73">
        <f>AB73</f>
        <v>65.709999999999994</v>
      </c>
      <c r="CZ73">
        <f>AF73</f>
        <v>65.709999999999994</v>
      </c>
      <c r="DA73">
        <f>AJ73</f>
        <v>1</v>
      </c>
      <c r="DB73">
        <v>0</v>
      </c>
    </row>
    <row r="74" spans="1:106" x14ac:dyDescent="0.2">
      <c r="A74">
        <f>ROW(Source!A48)</f>
        <v>48</v>
      </c>
      <c r="B74">
        <v>27703374</v>
      </c>
      <c r="C74">
        <v>27703825</v>
      </c>
      <c r="D74">
        <v>25231911</v>
      </c>
      <c r="E74">
        <v>1</v>
      </c>
      <c r="F74">
        <v>1</v>
      </c>
      <c r="G74">
        <v>1</v>
      </c>
      <c r="H74">
        <v>2</v>
      </c>
      <c r="I74" t="s">
        <v>556</v>
      </c>
      <c r="J74" t="s">
        <v>557</v>
      </c>
      <c r="K74" t="s">
        <v>558</v>
      </c>
      <c r="L74">
        <v>1368</v>
      </c>
      <c r="N74">
        <v>1011</v>
      </c>
      <c r="O74" t="s">
        <v>492</v>
      </c>
      <c r="P74" t="s">
        <v>492</v>
      </c>
      <c r="Q74">
        <v>1</v>
      </c>
      <c r="W74">
        <v>0</v>
      </c>
      <c r="X74">
        <v>-353815937</v>
      </c>
      <c r="Y74">
        <v>0.378</v>
      </c>
      <c r="AA74">
        <v>0</v>
      </c>
      <c r="AB74">
        <v>8.1</v>
      </c>
      <c r="AC74">
        <v>0</v>
      </c>
      <c r="AD74">
        <v>0</v>
      </c>
      <c r="AE74">
        <v>0</v>
      </c>
      <c r="AF74">
        <v>8.1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1</v>
      </c>
      <c r="AQ74">
        <v>0</v>
      </c>
      <c r="AR74">
        <v>0</v>
      </c>
      <c r="AS74" t="s">
        <v>6</v>
      </c>
      <c r="AT74">
        <v>0.4</v>
      </c>
      <c r="AU74" t="s">
        <v>65</v>
      </c>
      <c r="AV74">
        <v>0</v>
      </c>
      <c r="AW74">
        <v>2</v>
      </c>
      <c r="AX74">
        <v>27703829</v>
      </c>
      <c r="AY74">
        <v>1</v>
      </c>
      <c r="AZ74">
        <v>0</v>
      </c>
      <c r="BA74">
        <v>78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Y74*Source!I48</f>
        <v>4.7363400000000002</v>
      </c>
      <c r="CY74">
        <f>AB74</f>
        <v>8.1</v>
      </c>
      <c r="CZ74">
        <f>AF74</f>
        <v>8.1</v>
      </c>
      <c r="DA74">
        <f>AJ74</f>
        <v>1</v>
      </c>
      <c r="DB74">
        <v>0</v>
      </c>
    </row>
    <row r="75" spans="1:106" x14ac:dyDescent="0.2">
      <c r="A75">
        <f>ROW(Source!A48)</f>
        <v>48</v>
      </c>
      <c r="B75">
        <v>27703374</v>
      </c>
      <c r="C75">
        <v>27703825</v>
      </c>
      <c r="D75">
        <v>25151425</v>
      </c>
      <c r="E75">
        <v>1</v>
      </c>
      <c r="F75">
        <v>1</v>
      </c>
      <c r="G75">
        <v>1</v>
      </c>
      <c r="H75">
        <v>3</v>
      </c>
      <c r="I75" t="s">
        <v>559</v>
      </c>
      <c r="J75" t="s">
        <v>560</v>
      </c>
      <c r="K75" t="s">
        <v>561</v>
      </c>
      <c r="L75">
        <v>1348</v>
      </c>
      <c r="N75">
        <v>1009</v>
      </c>
      <c r="O75" t="s">
        <v>30</v>
      </c>
      <c r="P75" t="s">
        <v>30</v>
      </c>
      <c r="Q75">
        <v>1000</v>
      </c>
      <c r="W75">
        <v>0</v>
      </c>
      <c r="X75">
        <v>-714836380</v>
      </c>
      <c r="Y75">
        <v>0</v>
      </c>
      <c r="AA75">
        <v>10315.01</v>
      </c>
      <c r="AB75">
        <v>0</v>
      </c>
      <c r="AC75">
        <v>0</v>
      </c>
      <c r="AD75">
        <v>0</v>
      </c>
      <c r="AE75">
        <v>10315.01</v>
      </c>
      <c r="AF75">
        <v>0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1</v>
      </c>
      <c r="AQ75">
        <v>0</v>
      </c>
      <c r="AR75">
        <v>0</v>
      </c>
      <c r="AS75" t="s">
        <v>6</v>
      </c>
      <c r="AT75">
        <v>1E-4</v>
      </c>
      <c r="AU75" t="s">
        <v>44</v>
      </c>
      <c r="AV75">
        <v>0</v>
      </c>
      <c r="AW75">
        <v>2</v>
      </c>
      <c r="AX75">
        <v>27703831</v>
      </c>
      <c r="AY75">
        <v>1</v>
      </c>
      <c r="AZ75">
        <v>0</v>
      </c>
      <c r="BA75">
        <v>80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Y75*Source!I48</f>
        <v>0</v>
      </c>
      <c r="CY75">
        <f>AA75</f>
        <v>10315.01</v>
      </c>
      <c r="CZ75">
        <f>AE75</f>
        <v>10315.01</v>
      </c>
      <c r="DA75">
        <f>AI75</f>
        <v>1</v>
      </c>
      <c r="DB75">
        <v>0</v>
      </c>
    </row>
    <row r="76" spans="1:106" x14ac:dyDescent="0.2">
      <c r="A76">
        <f>ROW(Source!A48)</f>
        <v>48</v>
      </c>
      <c r="B76">
        <v>27703374</v>
      </c>
      <c r="C76">
        <v>27703825</v>
      </c>
      <c r="D76">
        <v>25174666</v>
      </c>
      <c r="E76">
        <v>1</v>
      </c>
      <c r="F76">
        <v>1</v>
      </c>
      <c r="G76">
        <v>1</v>
      </c>
      <c r="H76">
        <v>3</v>
      </c>
      <c r="I76" t="s">
        <v>562</v>
      </c>
      <c r="J76" t="s">
        <v>563</v>
      </c>
      <c r="K76" t="s">
        <v>564</v>
      </c>
      <c r="L76">
        <v>1348</v>
      </c>
      <c r="N76">
        <v>1009</v>
      </c>
      <c r="O76" t="s">
        <v>30</v>
      </c>
      <c r="P76" t="s">
        <v>30</v>
      </c>
      <c r="Q76">
        <v>1000</v>
      </c>
      <c r="W76">
        <v>0</v>
      </c>
      <c r="X76">
        <v>-751617735</v>
      </c>
      <c r="Y76">
        <v>0</v>
      </c>
      <c r="AA76">
        <v>5804</v>
      </c>
      <c r="AB76">
        <v>0</v>
      </c>
      <c r="AC76">
        <v>0</v>
      </c>
      <c r="AD76">
        <v>0</v>
      </c>
      <c r="AE76">
        <v>5804</v>
      </c>
      <c r="AF76">
        <v>0</v>
      </c>
      <c r="AG76">
        <v>0</v>
      </c>
      <c r="AH76">
        <v>0</v>
      </c>
      <c r="AI76">
        <v>1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1</v>
      </c>
      <c r="AQ76">
        <v>0</v>
      </c>
      <c r="AR76">
        <v>0</v>
      </c>
      <c r="AS76" t="s">
        <v>6</v>
      </c>
      <c r="AT76">
        <v>3.0000000000000001E-3</v>
      </c>
      <c r="AU76" t="s">
        <v>44</v>
      </c>
      <c r="AV76">
        <v>0</v>
      </c>
      <c r="AW76">
        <v>2</v>
      </c>
      <c r="AX76">
        <v>27703833</v>
      </c>
      <c r="AY76">
        <v>1</v>
      </c>
      <c r="AZ76">
        <v>0</v>
      </c>
      <c r="BA76">
        <v>82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Y76*Source!I48</f>
        <v>0</v>
      </c>
      <c r="CY76">
        <f>AA76</f>
        <v>5804</v>
      </c>
      <c r="CZ76">
        <f>AE76</f>
        <v>5804</v>
      </c>
      <c r="DA76">
        <f>AI76</f>
        <v>1</v>
      </c>
      <c r="DB76">
        <v>0</v>
      </c>
    </row>
    <row r="77" spans="1:106" x14ac:dyDescent="0.2">
      <c r="A77">
        <f>ROW(Source!A48)</f>
        <v>48</v>
      </c>
      <c r="B77">
        <v>27703374</v>
      </c>
      <c r="C77">
        <v>27703825</v>
      </c>
      <c r="D77">
        <v>25186953</v>
      </c>
      <c r="E77">
        <v>1</v>
      </c>
      <c r="F77">
        <v>1</v>
      </c>
      <c r="G77">
        <v>1</v>
      </c>
      <c r="H77">
        <v>3</v>
      </c>
      <c r="I77" t="s">
        <v>565</v>
      </c>
      <c r="J77" t="s">
        <v>566</v>
      </c>
      <c r="K77" t="s">
        <v>567</v>
      </c>
      <c r="L77">
        <v>1354</v>
      </c>
      <c r="N77">
        <v>1010</v>
      </c>
      <c r="O77" t="s">
        <v>136</v>
      </c>
      <c r="P77" t="s">
        <v>136</v>
      </c>
      <c r="Q77">
        <v>1</v>
      </c>
      <c r="W77">
        <v>0</v>
      </c>
      <c r="X77">
        <v>-1075270488</v>
      </c>
      <c r="Y77">
        <v>0</v>
      </c>
      <c r="AA77">
        <v>72.8</v>
      </c>
      <c r="AB77">
        <v>0</v>
      </c>
      <c r="AC77">
        <v>0</v>
      </c>
      <c r="AD77">
        <v>0</v>
      </c>
      <c r="AE77">
        <v>72.8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6</v>
      </c>
      <c r="AT77">
        <v>0.1</v>
      </c>
      <c r="AU77" t="s">
        <v>44</v>
      </c>
      <c r="AV77">
        <v>0</v>
      </c>
      <c r="AW77">
        <v>2</v>
      </c>
      <c r="AX77">
        <v>27703834</v>
      </c>
      <c r="AY77">
        <v>1</v>
      </c>
      <c r="AZ77">
        <v>0</v>
      </c>
      <c r="BA77">
        <v>83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Y77*Source!I48</f>
        <v>0</v>
      </c>
      <c r="CY77">
        <f>AA77</f>
        <v>72.8</v>
      </c>
      <c r="CZ77">
        <f>AE77</f>
        <v>72.8</v>
      </c>
      <c r="DA77">
        <f>AI77</f>
        <v>1</v>
      </c>
      <c r="DB77">
        <v>0</v>
      </c>
    </row>
    <row r="78" spans="1:106" x14ac:dyDescent="0.2">
      <c r="A78">
        <f>ROW(Source!A49)</f>
        <v>49</v>
      </c>
      <c r="B78">
        <v>27703388</v>
      </c>
      <c r="C78">
        <v>27703825</v>
      </c>
      <c r="D78">
        <v>25428833</v>
      </c>
      <c r="E78">
        <v>1</v>
      </c>
      <c r="F78">
        <v>1</v>
      </c>
      <c r="G78">
        <v>1</v>
      </c>
      <c r="H78">
        <v>1</v>
      </c>
      <c r="I78" t="s">
        <v>554</v>
      </c>
      <c r="J78" t="s">
        <v>6</v>
      </c>
      <c r="K78" t="s">
        <v>555</v>
      </c>
      <c r="L78">
        <v>1191</v>
      </c>
      <c r="N78">
        <v>1013</v>
      </c>
      <c r="O78" t="s">
        <v>486</v>
      </c>
      <c r="P78" t="s">
        <v>486</v>
      </c>
      <c r="Q78">
        <v>1</v>
      </c>
      <c r="W78">
        <v>0</v>
      </c>
      <c r="X78">
        <v>912892513</v>
      </c>
      <c r="Y78">
        <v>2.2680000000000002</v>
      </c>
      <c r="AA78">
        <v>0</v>
      </c>
      <c r="AB78">
        <v>0</v>
      </c>
      <c r="AC78">
        <v>0</v>
      </c>
      <c r="AD78">
        <v>9.92</v>
      </c>
      <c r="AE78">
        <v>0</v>
      </c>
      <c r="AF78">
        <v>0</v>
      </c>
      <c r="AG78">
        <v>0</v>
      </c>
      <c r="AH78">
        <v>9.92</v>
      </c>
      <c r="AI78">
        <v>1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6</v>
      </c>
      <c r="AT78">
        <v>2.4</v>
      </c>
      <c r="AU78" t="s">
        <v>65</v>
      </c>
      <c r="AV78">
        <v>1</v>
      </c>
      <c r="AW78">
        <v>2</v>
      </c>
      <c r="AX78">
        <v>27703826</v>
      </c>
      <c r="AY78">
        <v>1</v>
      </c>
      <c r="AZ78">
        <v>0</v>
      </c>
      <c r="BA78">
        <v>84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Y78*Source!I49</f>
        <v>28.418040000000001</v>
      </c>
      <c r="CY78">
        <f>AD78</f>
        <v>9.92</v>
      </c>
      <c r="CZ78">
        <f>AH78</f>
        <v>9.92</v>
      </c>
      <c r="DA78">
        <f>AL78</f>
        <v>1</v>
      </c>
      <c r="DB78">
        <v>0</v>
      </c>
    </row>
    <row r="79" spans="1:106" x14ac:dyDescent="0.2">
      <c r="A79">
        <f>ROW(Source!A49)</f>
        <v>49</v>
      </c>
      <c r="B79">
        <v>27703388</v>
      </c>
      <c r="C79">
        <v>27703825</v>
      </c>
      <c r="D79">
        <v>25412928</v>
      </c>
      <c r="E79">
        <v>1</v>
      </c>
      <c r="F79">
        <v>1</v>
      </c>
      <c r="G79">
        <v>1</v>
      </c>
      <c r="H79">
        <v>1</v>
      </c>
      <c r="I79" t="s">
        <v>487</v>
      </c>
      <c r="J79" t="s">
        <v>6</v>
      </c>
      <c r="K79" t="s">
        <v>488</v>
      </c>
      <c r="L79">
        <v>1191</v>
      </c>
      <c r="N79">
        <v>1013</v>
      </c>
      <c r="O79" t="s">
        <v>486</v>
      </c>
      <c r="P79" t="s">
        <v>486</v>
      </c>
      <c r="Q79">
        <v>1</v>
      </c>
      <c r="W79">
        <v>0</v>
      </c>
      <c r="X79">
        <v>-1417349443</v>
      </c>
      <c r="Y79">
        <v>0.17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0</v>
      </c>
      <c r="AQ79">
        <v>0</v>
      </c>
      <c r="AR79">
        <v>0</v>
      </c>
      <c r="AS79" t="s">
        <v>6</v>
      </c>
      <c r="AT79">
        <v>0.17</v>
      </c>
      <c r="AU79" t="s">
        <v>6</v>
      </c>
      <c r="AV79">
        <v>2</v>
      </c>
      <c r="AW79">
        <v>2</v>
      </c>
      <c r="AX79">
        <v>27703827</v>
      </c>
      <c r="AY79">
        <v>1</v>
      </c>
      <c r="AZ79">
        <v>2048</v>
      </c>
      <c r="BA79">
        <v>85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Y79*Source!I49</f>
        <v>2.1301000000000001</v>
      </c>
      <c r="CY79">
        <f>AD79</f>
        <v>0</v>
      </c>
      <c r="CZ79">
        <f>AH79</f>
        <v>0</v>
      </c>
      <c r="DA79">
        <f>AL79</f>
        <v>1</v>
      </c>
      <c r="DB79">
        <v>0</v>
      </c>
    </row>
    <row r="80" spans="1:106" x14ac:dyDescent="0.2">
      <c r="A80">
        <f>ROW(Source!A49)</f>
        <v>49</v>
      </c>
      <c r="B80">
        <v>27703388</v>
      </c>
      <c r="C80">
        <v>27703825</v>
      </c>
      <c r="D80">
        <v>25231607</v>
      </c>
      <c r="E80">
        <v>1</v>
      </c>
      <c r="F80">
        <v>1</v>
      </c>
      <c r="G80">
        <v>1</v>
      </c>
      <c r="H80">
        <v>2</v>
      </c>
      <c r="I80" t="s">
        <v>497</v>
      </c>
      <c r="J80" t="s">
        <v>498</v>
      </c>
      <c r="K80" t="s">
        <v>499</v>
      </c>
      <c r="L80">
        <v>1368</v>
      </c>
      <c r="N80">
        <v>1011</v>
      </c>
      <c r="O80" t="s">
        <v>492</v>
      </c>
      <c r="P80" t="s">
        <v>492</v>
      </c>
      <c r="Q80">
        <v>1</v>
      </c>
      <c r="W80">
        <v>0</v>
      </c>
      <c r="X80">
        <v>1372534845</v>
      </c>
      <c r="Y80">
        <v>0.16065000000000002</v>
      </c>
      <c r="AA80">
        <v>0</v>
      </c>
      <c r="AB80">
        <v>65.709999999999994</v>
      </c>
      <c r="AC80">
        <v>11.6</v>
      </c>
      <c r="AD80">
        <v>0</v>
      </c>
      <c r="AE80">
        <v>0</v>
      </c>
      <c r="AF80">
        <v>65.709999999999994</v>
      </c>
      <c r="AG80">
        <v>11.6</v>
      </c>
      <c r="AH80">
        <v>0</v>
      </c>
      <c r="AI80">
        <v>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6</v>
      </c>
      <c r="AT80">
        <v>0.17</v>
      </c>
      <c r="AU80" t="s">
        <v>65</v>
      </c>
      <c r="AV80">
        <v>0</v>
      </c>
      <c r="AW80">
        <v>2</v>
      </c>
      <c r="AX80">
        <v>27703828</v>
      </c>
      <c r="AY80">
        <v>1</v>
      </c>
      <c r="AZ80">
        <v>0</v>
      </c>
      <c r="BA80">
        <v>86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Y80*Source!I49</f>
        <v>2.0129445000000001</v>
      </c>
      <c r="CY80">
        <f>AB80</f>
        <v>65.709999999999994</v>
      </c>
      <c r="CZ80">
        <f>AF80</f>
        <v>65.709999999999994</v>
      </c>
      <c r="DA80">
        <f>AJ80</f>
        <v>1</v>
      </c>
      <c r="DB80">
        <v>0</v>
      </c>
    </row>
    <row r="81" spans="1:106" x14ac:dyDescent="0.2">
      <c r="A81">
        <f>ROW(Source!A49)</f>
        <v>49</v>
      </c>
      <c r="B81">
        <v>27703388</v>
      </c>
      <c r="C81">
        <v>27703825</v>
      </c>
      <c r="D81">
        <v>25231911</v>
      </c>
      <c r="E81">
        <v>1</v>
      </c>
      <c r="F81">
        <v>1</v>
      </c>
      <c r="G81">
        <v>1</v>
      </c>
      <c r="H81">
        <v>2</v>
      </c>
      <c r="I81" t="s">
        <v>556</v>
      </c>
      <c r="J81" t="s">
        <v>557</v>
      </c>
      <c r="K81" t="s">
        <v>558</v>
      </c>
      <c r="L81">
        <v>1368</v>
      </c>
      <c r="N81">
        <v>1011</v>
      </c>
      <c r="O81" t="s">
        <v>492</v>
      </c>
      <c r="P81" t="s">
        <v>492</v>
      </c>
      <c r="Q81">
        <v>1</v>
      </c>
      <c r="W81">
        <v>0</v>
      </c>
      <c r="X81">
        <v>-353815937</v>
      </c>
      <c r="Y81">
        <v>0.378</v>
      </c>
      <c r="AA81">
        <v>0</v>
      </c>
      <c r="AB81">
        <v>8.1</v>
      </c>
      <c r="AC81">
        <v>0</v>
      </c>
      <c r="AD81">
        <v>0</v>
      </c>
      <c r="AE81">
        <v>0</v>
      </c>
      <c r="AF81">
        <v>8.1</v>
      </c>
      <c r="AG81">
        <v>0</v>
      </c>
      <c r="AH81">
        <v>0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6</v>
      </c>
      <c r="AT81">
        <v>0.4</v>
      </c>
      <c r="AU81" t="s">
        <v>65</v>
      </c>
      <c r="AV81">
        <v>0</v>
      </c>
      <c r="AW81">
        <v>2</v>
      </c>
      <c r="AX81">
        <v>27703829</v>
      </c>
      <c r="AY81">
        <v>1</v>
      </c>
      <c r="AZ81">
        <v>0</v>
      </c>
      <c r="BA81">
        <v>87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Y81*Source!I49</f>
        <v>4.7363400000000002</v>
      </c>
      <c r="CY81">
        <f>AB81</f>
        <v>8.1</v>
      </c>
      <c r="CZ81">
        <f>AF81</f>
        <v>8.1</v>
      </c>
      <c r="DA81">
        <f>AJ81</f>
        <v>1</v>
      </c>
      <c r="DB81">
        <v>0</v>
      </c>
    </row>
    <row r="82" spans="1:106" x14ac:dyDescent="0.2">
      <c r="A82">
        <f>ROW(Source!A49)</f>
        <v>49</v>
      </c>
      <c r="B82">
        <v>27703388</v>
      </c>
      <c r="C82">
        <v>27703825</v>
      </c>
      <c r="D82">
        <v>25151425</v>
      </c>
      <c r="E82">
        <v>1</v>
      </c>
      <c r="F82">
        <v>1</v>
      </c>
      <c r="G82">
        <v>1</v>
      </c>
      <c r="H82">
        <v>3</v>
      </c>
      <c r="I82" t="s">
        <v>559</v>
      </c>
      <c r="J82" t="s">
        <v>560</v>
      </c>
      <c r="K82" t="s">
        <v>561</v>
      </c>
      <c r="L82">
        <v>1348</v>
      </c>
      <c r="N82">
        <v>1009</v>
      </c>
      <c r="O82" t="s">
        <v>30</v>
      </c>
      <c r="P82" t="s">
        <v>30</v>
      </c>
      <c r="Q82">
        <v>1000</v>
      </c>
      <c r="W82">
        <v>0</v>
      </c>
      <c r="X82">
        <v>-714836380</v>
      </c>
      <c r="Y82">
        <v>0</v>
      </c>
      <c r="AA82">
        <v>10315.01</v>
      </c>
      <c r="AB82">
        <v>0</v>
      </c>
      <c r="AC82">
        <v>0</v>
      </c>
      <c r="AD82">
        <v>0</v>
      </c>
      <c r="AE82">
        <v>10315.01</v>
      </c>
      <c r="AF82">
        <v>0</v>
      </c>
      <c r="AG82">
        <v>0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1</v>
      </c>
      <c r="AP82">
        <v>1</v>
      </c>
      <c r="AQ82">
        <v>0</v>
      </c>
      <c r="AR82">
        <v>0</v>
      </c>
      <c r="AS82" t="s">
        <v>6</v>
      </c>
      <c r="AT82">
        <v>1E-4</v>
      </c>
      <c r="AU82" t="s">
        <v>44</v>
      </c>
      <c r="AV82">
        <v>0</v>
      </c>
      <c r="AW82">
        <v>2</v>
      </c>
      <c r="AX82">
        <v>27703831</v>
      </c>
      <c r="AY82">
        <v>1</v>
      </c>
      <c r="AZ82">
        <v>0</v>
      </c>
      <c r="BA82">
        <v>89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Y82*Source!I49</f>
        <v>0</v>
      </c>
      <c r="CY82">
        <f>AA82</f>
        <v>10315.01</v>
      </c>
      <c r="CZ82">
        <f>AE82</f>
        <v>10315.01</v>
      </c>
      <c r="DA82">
        <f>AI82</f>
        <v>1</v>
      </c>
      <c r="DB82">
        <v>0</v>
      </c>
    </row>
    <row r="83" spans="1:106" x14ac:dyDescent="0.2">
      <c r="A83">
        <f>ROW(Source!A49)</f>
        <v>49</v>
      </c>
      <c r="B83">
        <v>27703388</v>
      </c>
      <c r="C83">
        <v>27703825</v>
      </c>
      <c r="D83">
        <v>25174666</v>
      </c>
      <c r="E83">
        <v>1</v>
      </c>
      <c r="F83">
        <v>1</v>
      </c>
      <c r="G83">
        <v>1</v>
      </c>
      <c r="H83">
        <v>3</v>
      </c>
      <c r="I83" t="s">
        <v>562</v>
      </c>
      <c r="J83" t="s">
        <v>563</v>
      </c>
      <c r="K83" t="s">
        <v>564</v>
      </c>
      <c r="L83">
        <v>1348</v>
      </c>
      <c r="N83">
        <v>1009</v>
      </c>
      <c r="O83" t="s">
        <v>30</v>
      </c>
      <c r="P83" t="s">
        <v>30</v>
      </c>
      <c r="Q83">
        <v>1000</v>
      </c>
      <c r="W83">
        <v>0</v>
      </c>
      <c r="X83">
        <v>-751617735</v>
      </c>
      <c r="Y83">
        <v>0</v>
      </c>
      <c r="AA83">
        <v>5804</v>
      </c>
      <c r="AB83">
        <v>0</v>
      </c>
      <c r="AC83">
        <v>0</v>
      </c>
      <c r="AD83">
        <v>0</v>
      </c>
      <c r="AE83">
        <v>5804</v>
      </c>
      <c r="AF83">
        <v>0</v>
      </c>
      <c r="AG83">
        <v>0</v>
      </c>
      <c r="AH83">
        <v>0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6</v>
      </c>
      <c r="AT83">
        <v>3.0000000000000001E-3</v>
      </c>
      <c r="AU83" t="s">
        <v>44</v>
      </c>
      <c r="AV83">
        <v>0</v>
      </c>
      <c r="AW83">
        <v>2</v>
      </c>
      <c r="AX83">
        <v>27703833</v>
      </c>
      <c r="AY83">
        <v>1</v>
      </c>
      <c r="AZ83">
        <v>0</v>
      </c>
      <c r="BA83">
        <v>91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Y83*Source!I49</f>
        <v>0</v>
      </c>
      <c r="CY83">
        <f>AA83</f>
        <v>5804</v>
      </c>
      <c r="CZ83">
        <f>AE83</f>
        <v>5804</v>
      </c>
      <c r="DA83">
        <f>AI83</f>
        <v>1</v>
      </c>
      <c r="DB83">
        <v>0</v>
      </c>
    </row>
    <row r="84" spans="1:106" x14ac:dyDescent="0.2">
      <c r="A84">
        <f>ROW(Source!A49)</f>
        <v>49</v>
      </c>
      <c r="B84">
        <v>27703388</v>
      </c>
      <c r="C84">
        <v>27703825</v>
      </c>
      <c r="D84">
        <v>25186953</v>
      </c>
      <c r="E84">
        <v>1</v>
      </c>
      <c r="F84">
        <v>1</v>
      </c>
      <c r="G84">
        <v>1</v>
      </c>
      <c r="H84">
        <v>3</v>
      </c>
      <c r="I84" t="s">
        <v>565</v>
      </c>
      <c r="J84" t="s">
        <v>566</v>
      </c>
      <c r="K84" t="s">
        <v>567</v>
      </c>
      <c r="L84">
        <v>1354</v>
      </c>
      <c r="N84">
        <v>1010</v>
      </c>
      <c r="O84" t="s">
        <v>136</v>
      </c>
      <c r="P84" t="s">
        <v>136</v>
      </c>
      <c r="Q84">
        <v>1</v>
      </c>
      <c r="W84">
        <v>0</v>
      </c>
      <c r="X84">
        <v>-1075270488</v>
      </c>
      <c r="Y84">
        <v>0</v>
      </c>
      <c r="AA84">
        <v>72.8</v>
      </c>
      <c r="AB84">
        <v>0</v>
      </c>
      <c r="AC84">
        <v>0</v>
      </c>
      <c r="AD84">
        <v>0</v>
      </c>
      <c r="AE84">
        <v>72.8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6</v>
      </c>
      <c r="AT84">
        <v>0.1</v>
      </c>
      <c r="AU84" t="s">
        <v>44</v>
      </c>
      <c r="AV84">
        <v>0</v>
      </c>
      <c r="AW84">
        <v>2</v>
      </c>
      <c r="AX84">
        <v>27703834</v>
      </c>
      <c r="AY84">
        <v>1</v>
      </c>
      <c r="AZ84">
        <v>0</v>
      </c>
      <c r="BA84">
        <v>92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Y84*Source!I49</f>
        <v>0</v>
      </c>
      <c r="CY84">
        <f>AA84</f>
        <v>72.8</v>
      </c>
      <c r="CZ84">
        <f>AE84</f>
        <v>72.8</v>
      </c>
      <c r="DA84">
        <f>AI84</f>
        <v>1</v>
      </c>
      <c r="DB84">
        <v>0</v>
      </c>
    </row>
    <row r="85" spans="1:106" x14ac:dyDescent="0.2">
      <c r="A85">
        <f>ROW(Source!A50)</f>
        <v>50</v>
      </c>
      <c r="B85">
        <v>27703374</v>
      </c>
      <c r="C85">
        <v>27703843</v>
      </c>
      <c r="D85">
        <v>25413050</v>
      </c>
      <c r="E85">
        <v>1</v>
      </c>
      <c r="F85">
        <v>1</v>
      </c>
      <c r="G85">
        <v>1</v>
      </c>
      <c r="H85">
        <v>1</v>
      </c>
      <c r="I85" t="s">
        <v>568</v>
      </c>
      <c r="J85" t="s">
        <v>6</v>
      </c>
      <c r="K85" t="s">
        <v>569</v>
      </c>
      <c r="L85">
        <v>1191</v>
      </c>
      <c r="N85">
        <v>1013</v>
      </c>
      <c r="O85" t="s">
        <v>486</v>
      </c>
      <c r="P85" t="s">
        <v>486</v>
      </c>
      <c r="Q85">
        <v>1</v>
      </c>
      <c r="W85">
        <v>0</v>
      </c>
      <c r="X85">
        <v>735429535</v>
      </c>
      <c r="Y85">
        <v>26.242999999999999</v>
      </c>
      <c r="AA85">
        <v>0</v>
      </c>
      <c r="AB85">
        <v>0</v>
      </c>
      <c r="AC85">
        <v>0</v>
      </c>
      <c r="AD85">
        <v>7.8</v>
      </c>
      <c r="AE85">
        <v>0</v>
      </c>
      <c r="AF85">
        <v>0</v>
      </c>
      <c r="AG85">
        <v>0</v>
      </c>
      <c r="AH85">
        <v>7.8</v>
      </c>
      <c r="AI85">
        <v>1</v>
      </c>
      <c r="AJ85">
        <v>1</v>
      </c>
      <c r="AK85">
        <v>1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6</v>
      </c>
      <c r="AT85">
        <v>22.82</v>
      </c>
      <c r="AU85" t="s">
        <v>22</v>
      </c>
      <c r="AV85">
        <v>1</v>
      </c>
      <c r="AW85">
        <v>2</v>
      </c>
      <c r="AX85">
        <v>27703844</v>
      </c>
      <c r="AY85">
        <v>1</v>
      </c>
      <c r="AZ85">
        <v>0</v>
      </c>
      <c r="BA85">
        <v>93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Y85*Source!I50</f>
        <v>1.2911556</v>
      </c>
      <c r="CY85">
        <f>AD85</f>
        <v>7.8</v>
      </c>
      <c r="CZ85">
        <f>AH85</f>
        <v>7.8</v>
      </c>
      <c r="DA85">
        <f>AL85</f>
        <v>1</v>
      </c>
      <c r="DB85">
        <v>0</v>
      </c>
    </row>
    <row r="86" spans="1:106" x14ac:dyDescent="0.2">
      <c r="A86">
        <f>ROW(Source!A51)</f>
        <v>51</v>
      </c>
      <c r="B86">
        <v>27703388</v>
      </c>
      <c r="C86">
        <v>27703843</v>
      </c>
      <c r="D86">
        <v>25413050</v>
      </c>
      <c r="E86">
        <v>1</v>
      </c>
      <c r="F86">
        <v>1</v>
      </c>
      <c r="G86">
        <v>1</v>
      </c>
      <c r="H86">
        <v>1</v>
      </c>
      <c r="I86" t="s">
        <v>568</v>
      </c>
      <c r="J86" t="s">
        <v>6</v>
      </c>
      <c r="K86" t="s">
        <v>569</v>
      </c>
      <c r="L86">
        <v>1191</v>
      </c>
      <c r="N86">
        <v>1013</v>
      </c>
      <c r="O86" t="s">
        <v>486</v>
      </c>
      <c r="P86" t="s">
        <v>486</v>
      </c>
      <c r="Q86">
        <v>1</v>
      </c>
      <c r="W86">
        <v>0</v>
      </c>
      <c r="X86">
        <v>735429535</v>
      </c>
      <c r="Y86">
        <v>26.242999999999999</v>
      </c>
      <c r="AA86">
        <v>0</v>
      </c>
      <c r="AB86">
        <v>0</v>
      </c>
      <c r="AC86">
        <v>0</v>
      </c>
      <c r="AD86">
        <v>7.8</v>
      </c>
      <c r="AE86">
        <v>0</v>
      </c>
      <c r="AF86">
        <v>0</v>
      </c>
      <c r="AG86">
        <v>0</v>
      </c>
      <c r="AH86">
        <v>7.8</v>
      </c>
      <c r="AI86">
        <v>1</v>
      </c>
      <c r="AJ86">
        <v>1</v>
      </c>
      <c r="AK86">
        <v>1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6</v>
      </c>
      <c r="AT86">
        <v>22.82</v>
      </c>
      <c r="AU86" t="s">
        <v>22</v>
      </c>
      <c r="AV86">
        <v>1</v>
      </c>
      <c r="AW86">
        <v>2</v>
      </c>
      <c r="AX86">
        <v>27703844</v>
      </c>
      <c r="AY86">
        <v>1</v>
      </c>
      <c r="AZ86">
        <v>0</v>
      </c>
      <c r="BA86">
        <v>94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Y86*Source!I51</f>
        <v>1.2911556</v>
      </c>
      <c r="CY86">
        <f>AD86</f>
        <v>7.8</v>
      </c>
      <c r="CZ86">
        <f>AH86</f>
        <v>7.8</v>
      </c>
      <c r="DA86">
        <f>AL86</f>
        <v>1</v>
      </c>
      <c r="DB86">
        <v>0</v>
      </c>
    </row>
    <row r="87" spans="1:106" x14ac:dyDescent="0.2">
      <c r="A87">
        <f>ROW(Source!A52)</f>
        <v>52</v>
      </c>
      <c r="B87">
        <v>27703374</v>
      </c>
      <c r="C87">
        <v>27703845</v>
      </c>
      <c r="D87">
        <v>25417632</v>
      </c>
      <c r="E87">
        <v>1</v>
      </c>
      <c r="F87">
        <v>1</v>
      </c>
      <c r="G87">
        <v>1</v>
      </c>
      <c r="H87">
        <v>1</v>
      </c>
      <c r="I87" t="s">
        <v>570</v>
      </c>
      <c r="J87" t="s">
        <v>6</v>
      </c>
      <c r="K87" t="s">
        <v>571</v>
      </c>
      <c r="L87">
        <v>1191</v>
      </c>
      <c r="N87">
        <v>1013</v>
      </c>
      <c r="O87" t="s">
        <v>486</v>
      </c>
      <c r="P87" t="s">
        <v>486</v>
      </c>
      <c r="Q87">
        <v>1</v>
      </c>
      <c r="W87">
        <v>0</v>
      </c>
      <c r="X87">
        <v>1010519658</v>
      </c>
      <c r="Y87">
        <v>108.98550000000002</v>
      </c>
      <c r="AA87">
        <v>0</v>
      </c>
      <c r="AB87">
        <v>0</v>
      </c>
      <c r="AC87">
        <v>0</v>
      </c>
      <c r="AD87">
        <v>8.64</v>
      </c>
      <c r="AE87">
        <v>0</v>
      </c>
      <c r="AF87">
        <v>0</v>
      </c>
      <c r="AG87">
        <v>0</v>
      </c>
      <c r="AH87">
        <v>8.64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6</v>
      </c>
      <c r="AT87">
        <v>70.2</v>
      </c>
      <c r="AU87" t="s">
        <v>57</v>
      </c>
      <c r="AV87">
        <v>1</v>
      </c>
      <c r="AW87">
        <v>2</v>
      </c>
      <c r="AX87">
        <v>27703846</v>
      </c>
      <c r="AY87">
        <v>1</v>
      </c>
      <c r="AZ87">
        <v>0</v>
      </c>
      <c r="BA87">
        <v>95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Y87*Source!I52</f>
        <v>19.617390000000004</v>
      </c>
      <c r="CY87">
        <f>AD87</f>
        <v>8.64</v>
      </c>
      <c r="CZ87">
        <f>AH87</f>
        <v>8.64</v>
      </c>
      <c r="DA87">
        <f>AL87</f>
        <v>1</v>
      </c>
      <c r="DB87">
        <v>0</v>
      </c>
    </row>
    <row r="88" spans="1:106" x14ac:dyDescent="0.2">
      <c r="A88">
        <f>ROW(Source!A52)</f>
        <v>52</v>
      </c>
      <c r="B88">
        <v>27703374</v>
      </c>
      <c r="C88">
        <v>27703845</v>
      </c>
      <c r="D88">
        <v>25412928</v>
      </c>
      <c r="E88">
        <v>1</v>
      </c>
      <c r="F88">
        <v>1</v>
      </c>
      <c r="G88">
        <v>1</v>
      </c>
      <c r="H88">
        <v>1</v>
      </c>
      <c r="I88" t="s">
        <v>487</v>
      </c>
      <c r="J88" t="s">
        <v>6</v>
      </c>
      <c r="K88" t="s">
        <v>488</v>
      </c>
      <c r="L88">
        <v>1191</v>
      </c>
      <c r="N88">
        <v>1013</v>
      </c>
      <c r="O88" t="s">
        <v>486</v>
      </c>
      <c r="P88" t="s">
        <v>486</v>
      </c>
      <c r="Q88">
        <v>1</v>
      </c>
      <c r="W88">
        <v>0</v>
      </c>
      <c r="X88">
        <v>-1417349443</v>
      </c>
      <c r="Y88">
        <v>0.18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0</v>
      </c>
      <c r="AQ88">
        <v>0</v>
      </c>
      <c r="AR88">
        <v>0</v>
      </c>
      <c r="AS88" t="s">
        <v>6</v>
      </c>
      <c r="AT88">
        <v>0.18</v>
      </c>
      <c r="AU88" t="s">
        <v>6</v>
      </c>
      <c r="AV88">
        <v>2</v>
      </c>
      <c r="AW88">
        <v>2</v>
      </c>
      <c r="AX88">
        <v>27703847</v>
      </c>
      <c r="AY88">
        <v>1</v>
      </c>
      <c r="AZ88">
        <v>2048</v>
      </c>
      <c r="BA88">
        <v>96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Y88*Source!I52</f>
        <v>3.2399999999999998E-2</v>
      </c>
      <c r="CY88">
        <f>AD88</f>
        <v>0</v>
      </c>
      <c r="CZ88">
        <f>AH88</f>
        <v>0</v>
      </c>
      <c r="DA88">
        <f>AL88</f>
        <v>1</v>
      </c>
      <c r="DB88">
        <v>0</v>
      </c>
    </row>
    <row r="89" spans="1:106" x14ac:dyDescent="0.2">
      <c r="A89">
        <f>ROW(Source!A52)</f>
        <v>52</v>
      </c>
      <c r="B89">
        <v>27703374</v>
      </c>
      <c r="C89">
        <v>27703845</v>
      </c>
      <c r="D89">
        <v>25231607</v>
      </c>
      <c r="E89">
        <v>1</v>
      </c>
      <c r="F89">
        <v>1</v>
      </c>
      <c r="G89">
        <v>1</v>
      </c>
      <c r="H89">
        <v>2</v>
      </c>
      <c r="I89" t="s">
        <v>497</v>
      </c>
      <c r="J89" t="s">
        <v>498</v>
      </c>
      <c r="K89" t="s">
        <v>499</v>
      </c>
      <c r="L89">
        <v>1368</v>
      </c>
      <c r="N89">
        <v>1011</v>
      </c>
      <c r="O89" t="s">
        <v>492</v>
      </c>
      <c r="P89" t="s">
        <v>492</v>
      </c>
      <c r="Q89">
        <v>1</v>
      </c>
      <c r="W89">
        <v>0</v>
      </c>
      <c r="X89">
        <v>1372534845</v>
      </c>
      <c r="Y89">
        <v>0.30374999999999996</v>
      </c>
      <c r="AA89">
        <v>0</v>
      </c>
      <c r="AB89">
        <v>65.709999999999994</v>
      </c>
      <c r="AC89">
        <v>11.6</v>
      </c>
      <c r="AD89">
        <v>0</v>
      </c>
      <c r="AE89">
        <v>0</v>
      </c>
      <c r="AF89">
        <v>65.709999999999994</v>
      </c>
      <c r="AG89">
        <v>11.6</v>
      </c>
      <c r="AH89">
        <v>0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1</v>
      </c>
      <c r="AP89">
        <v>1</v>
      </c>
      <c r="AQ89">
        <v>0</v>
      </c>
      <c r="AR89">
        <v>0</v>
      </c>
      <c r="AS89" t="s">
        <v>6</v>
      </c>
      <c r="AT89">
        <v>0.18</v>
      </c>
      <c r="AU89" t="s">
        <v>56</v>
      </c>
      <c r="AV89">
        <v>0</v>
      </c>
      <c r="AW89">
        <v>2</v>
      </c>
      <c r="AX89">
        <v>27703848</v>
      </c>
      <c r="AY89">
        <v>1</v>
      </c>
      <c r="AZ89">
        <v>0</v>
      </c>
      <c r="BA89">
        <v>97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Y89*Source!I52</f>
        <v>5.4674999999999994E-2</v>
      </c>
      <c r="CY89">
        <f>AB89</f>
        <v>65.709999999999994</v>
      </c>
      <c r="CZ89">
        <f>AF89</f>
        <v>65.709999999999994</v>
      </c>
      <c r="DA89">
        <f>AJ89</f>
        <v>1</v>
      </c>
      <c r="DB89">
        <v>0</v>
      </c>
    </row>
    <row r="90" spans="1:106" x14ac:dyDescent="0.2">
      <c r="A90">
        <f>ROW(Source!A52)</f>
        <v>52</v>
      </c>
      <c r="B90">
        <v>27703374</v>
      </c>
      <c r="C90">
        <v>27703845</v>
      </c>
      <c r="D90">
        <v>25153152</v>
      </c>
      <c r="E90">
        <v>1</v>
      </c>
      <c r="F90">
        <v>1</v>
      </c>
      <c r="G90">
        <v>1</v>
      </c>
      <c r="H90">
        <v>3</v>
      </c>
      <c r="I90" t="s">
        <v>90</v>
      </c>
      <c r="J90" t="s">
        <v>93</v>
      </c>
      <c r="K90" t="s">
        <v>91</v>
      </c>
      <c r="L90">
        <v>1339</v>
      </c>
      <c r="N90">
        <v>1007</v>
      </c>
      <c r="O90" t="s">
        <v>92</v>
      </c>
      <c r="P90" t="s">
        <v>92</v>
      </c>
      <c r="Q90">
        <v>1</v>
      </c>
      <c r="W90">
        <v>0</v>
      </c>
      <c r="X90">
        <v>-493139387</v>
      </c>
      <c r="Y90">
        <v>8.0000000000000002E-3</v>
      </c>
      <c r="AA90">
        <v>1100</v>
      </c>
      <c r="AB90">
        <v>0</v>
      </c>
      <c r="AC90">
        <v>0</v>
      </c>
      <c r="AD90">
        <v>0</v>
      </c>
      <c r="AE90">
        <v>1100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0</v>
      </c>
      <c r="AP90">
        <v>0</v>
      </c>
      <c r="AQ90">
        <v>0</v>
      </c>
      <c r="AR90">
        <v>0</v>
      </c>
      <c r="AS90" t="s">
        <v>6</v>
      </c>
      <c r="AT90">
        <v>8.0000000000000002E-3</v>
      </c>
      <c r="AU90" t="s">
        <v>6</v>
      </c>
      <c r="AV90">
        <v>0</v>
      </c>
      <c r="AW90">
        <v>1</v>
      </c>
      <c r="AX90">
        <v>-1</v>
      </c>
      <c r="AY90">
        <v>0</v>
      </c>
      <c r="AZ90">
        <v>0</v>
      </c>
      <c r="BA90" t="s">
        <v>6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Y90*Source!I52</f>
        <v>1.4399999999999999E-3</v>
      </c>
      <c r="CY90">
        <f>AA90</f>
        <v>1100</v>
      </c>
      <c r="CZ90">
        <f>AE90</f>
        <v>1100</v>
      </c>
      <c r="DA90">
        <f>AI90</f>
        <v>1</v>
      </c>
      <c r="DB90">
        <v>0</v>
      </c>
    </row>
    <row r="91" spans="1:106" x14ac:dyDescent="0.2">
      <c r="A91">
        <f>ROW(Source!A52)</f>
        <v>52</v>
      </c>
      <c r="B91">
        <v>27703374</v>
      </c>
      <c r="C91">
        <v>27703845</v>
      </c>
      <c r="D91">
        <v>25153154</v>
      </c>
      <c r="E91">
        <v>1</v>
      </c>
      <c r="F91">
        <v>1</v>
      </c>
      <c r="G91">
        <v>1</v>
      </c>
      <c r="H91">
        <v>3</v>
      </c>
      <c r="I91" t="s">
        <v>95</v>
      </c>
      <c r="J91" t="s">
        <v>97</v>
      </c>
      <c r="K91" t="s">
        <v>96</v>
      </c>
      <c r="L91">
        <v>1348</v>
      </c>
      <c r="N91">
        <v>1009</v>
      </c>
      <c r="O91" t="s">
        <v>30</v>
      </c>
      <c r="P91" t="s">
        <v>30</v>
      </c>
      <c r="Q91">
        <v>1000</v>
      </c>
      <c r="W91">
        <v>0</v>
      </c>
      <c r="X91">
        <v>-823871947</v>
      </c>
      <c r="Y91">
        <v>2.9000000000000001E-2</v>
      </c>
      <c r="AA91">
        <v>6102</v>
      </c>
      <c r="AB91">
        <v>0</v>
      </c>
      <c r="AC91">
        <v>0</v>
      </c>
      <c r="AD91">
        <v>0</v>
      </c>
      <c r="AE91">
        <v>6102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0</v>
      </c>
      <c r="AP91">
        <v>0</v>
      </c>
      <c r="AQ91">
        <v>0</v>
      </c>
      <c r="AR91">
        <v>0</v>
      </c>
      <c r="AS91" t="s">
        <v>6</v>
      </c>
      <c r="AT91">
        <v>2.9000000000000001E-2</v>
      </c>
      <c r="AU91" t="s">
        <v>6</v>
      </c>
      <c r="AV91">
        <v>0</v>
      </c>
      <c r="AW91">
        <v>1</v>
      </c>
      <c r="AX91">
        <v>-1</v>
      </c>
      <c r="AY91">
        <v>0</v>
      </c>
      <c r="AZ91">
        <v>0</v>
      </c>
      <c r="BA91" t="s">
        <v>6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Y91*Source!I52</f>
        <v>5.2199999999999998E-3</v>
      </c>
      <c r="CY91">
        <f>AA91</f>
        <v>6102</v>
      </c>
      <c r="CZ91">
        <f>AE91</f>
        <v>6102</v>
      </c>
      <c r="DA91">
        <f>AI91</f>
        <v>1</v>
      </c>
      <c r="DB91">
        <v>0</v>
      </c>
    </row>
    <row r="92" spans="1:106" x14ac:dyDescent="0.2">
      <c r="A92">
        <f>ROW(Source!A52)</f>
        <v>52</v>
      </c>
      <c r="B92">
        <v>27703374</v>
      </c>
      <c r="C92">
        <v>27703845</v>
      </c>
      <c r="D92">
        <v>25179891</v>
      </c>
      <c r="E92">
        <v>1</v>
      </c>
      <c r="F92">
        <v>1</v>
      </c>
      <c r="G92">
        <v>1</v>
      </c>
      <c r="H92">
        <v>3</v>
      </c>
      <c r="I92" t="s">
        <v>572</v>
      </c>
      <c r="J92" t="s">
        <v>573</v>
      </c>
      <c r="K92" t="s">
        <v>574</v>
      </c>
      <c r="L92">
        <v>1327</v>
      </c>
      <c r="N92">
        <v>1005</v>
      </c>
      <c r="O92" t="s">
        <v>54</v>
      </c>
      <c r="P92" t="s">
        <v>54</v>
      </c>
      <c r="Q92">
        <v>1</v>
      </c>
      <c r="W92">
        <v>0</v>
      </c>
      <c r="X92">
        <v>-995787451</v>
      </c>
      <c r="Y92">
        <v>5.5</v>
      </c>
      <c r="AA92">
        <v>35.22</v>
      </c>
      <c r="AB92">
        <v>0</v>
      </c>
      <c r="AC92">
        <v>0</v>
      </c>
      <c r="AD92">
        <v>0</v>
      </c>
      <c r="AE92">
        <v>35.22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1</v>
      </c>
      <c r="AL92">
        <v>1</v>
      </c>
      <c r="AN92">
        <v>0</v>
      </c>
      <c r="AO92">
        <v>1</v>
      </c>
      <c r="AP92">
        <v>0</v>
      </c>
      <c r="AQ92">
        <v>0</v>
      </c>
      <c r="AR92">
        <v>0</v>
      </c>
      <c r="AS92" t="s">
        <v>6</v>
      </c>
      <c r="AT92">
        <v>5.5</v>
      </c>
      <c r="AU92" t="s">
        <v>6</v>
      </c>
      <c r="AV92">
        <v>0</v>
      </c>
      <c r="AW92">
        <v>2</v>
      </c>
      <c r="AX92">
        <v>27703851</v>
      </c>
      <c r="AY92">
        <v>1</v>
      </c>
      <c r="AZ92">
        <v>0</v>
      </c>
      <c r="BA92">
        <v>100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Y92*Source!I52</f>
        <v>0.99</v>
      </c>
      <c r="CY92">
        <f>AA92</f>
        <v>35.22</v>
      </c>
      <c r="CZ92">
        <f>AE92</f>
        <v>35.22</v>
      </c>
      <c r="DA92">
        <f>AI92</f>
        <v>1</v>
      </c>
      <c r="DB92">
        <v>0</v>
      </c>
    </row>
    <row r="93" spans="1:106" x14ac:dyDescent="0.2">
      <c r="A93">
        <f>ROW(Source!A53)</f>
        <v>53</v>
      </c>
      <c r="B93">
        <v>27703388</v>
      </c>
      <c r="C93">
        <v>27703845</v>
      </c>
      <c r="D93">
        <v>25417632</v>
      </c>
      <c r="E93">
        <v>1</v>
      </c>
      <c r="F93">
        <v>1</v>
      </c>
      <c r="G93">
        <v>1</v>
      </c>
      <c r="H93">
        <v>1</v>
      </c>
      <c r="I93" t="s">
        <v>570</v>
      </c>
      <c r="J93" t="s">
        <v>6</v>
      </c>
      <c r="K93" t="s">
        <v>571</v>
      </c>
      <c r="L93">
        <v>1191</v>
      </c>
      <c r="N93">
        <v>1013</v>
      </c>
      <c r="O93" t="s">
        <v>486</v>
      </c>
      <c r="P93" t="s">
        <v>486</v>
      </c>
      <c r="Q93">
        <v>1</v>
      </c>
      <c r="W93">
        <v>0</v>
      </c>
      <c r="X93">
        <v>1010519658</v>
      </c>
      <c r="Y93">
        <v>108.98550000000002</v>
      </c>
      <c r="AA93">
        <v>0</v>
      </c>
      <c r="AB93">
        <v>0</v>
      </c>
      <c r="AC93">
        <v>0</v>
      </c>
      <c r="AD93">
        <v>8.64</v>
      </c>
      <c r="AE93">
        <v>0</v>
      </c>
      <c r="AF93">
        <v>0</v>
      </c>
      <c r="AG93">
        <v>0</v>
      </c>
      <c r="AH93">
        <v>8.64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1</v>
      </c>
      <c r="AQ93">
        <v>0</v>
      </c>
      <c r="AR93">
        <v>0</v>
      </c>
      <c r="AS93" t="s">
        <v>6</v>
      </c>
      <c r="AT93">
        <v>70.2</v>
      </c>
      <c r="AU93" t="s">
        <v>57</v>
      </c>
      <c r="AV93">
        <v>1</v>
      </c>
      <c r="AW93">
        <v>2</v>
      </c>
      <c r="AX93">
        <v>27703846</v>
      </c>
      <c r="AY93">
        <v>1</v>
      </c>
      <c r="AZ93">
        <v>0</v>
      </c>
      <c r="BA93">
        <v>101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Y93*Source!I53</f>
        <v>19.617390000000004</v>
      </c>
      <c r="CY93">
        <f>AD93</f>
        <v>8.64</v>
      </c>
      <c r="CZ93">
        <f>AH93</f>
        <v>8.64</v>
      </c>
      <c r="DA93">
        <f>AL93</f>
        <v>1</v>
      </c>
      <c r="DB93">
        <v>0</v>
      </c>
    </row>
    <row r="94" spans="1:106" x14ac:dyDescent="0.2">
      <c r="A94">
        <f>ROW(Source!A53)</f>
        <v>53</v>
      </c>
      <c r="B94">
        <v>27703388</v>
      </c>
      <c r="C94">
        <v>27703845</v>
      </c>
      <c r="D94">
        <v>25412928</v>
      </c>
      <c r="E94">
        <v>1</v>
      </c>
      <c r="F94">
        <v>1</v>
      </c>
      <c r="G94">
        <v>1</v>
      </c>
      <c r="H94">
        <v>1</v>
      </c>
      <c r="I94" t="s">
        <v>487</v>
      </c>
      <c r="J94" t="s">
        <v>6</v>
      </c>
      <c r="K94" t="s">
        <v>488</v>
      </c>
      <c r="L94">
        <v>1191</v>
      </c>
      <c r="N94">
        <v>1013</v>
      </c>
      <c r="O94" t="s">
        <v>486</v>
      </c>
      <c r="P94" t="s">
        <v>486</v>
      </c>
      <c r="Q94">
        <v>1</v>
      </c>
      <c r="W94">
        <v>0</v>
      </c>
      <c r="X94">
        <v>-1417349443</v>
      </c>
      <c r="Y94">
        <v>0.18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1</v>
      </c>
      <c r="AP94">
        <v>0</v>
      </c>
      <c r="AQ94">
        <v>0</v>
      </c>
      <c r="AR94">
        <v>0</v>
      </c>
      <c r="AS94" t="s">
        <v>6</v>
      </c>
      <c r="AT94">
        <v>0.18</v>
      </c>
      <c r="AU94" t="s">
        <v>6</v>
      </c>
      <c r="AV94">
        <v>2</v>
      </c>
      <c r="AW94">
        <v>2</v>
      </c>
      <c r="AX94">
        <v>27703847</v>
      </c>
      <c r="AY94">
        <v>1</v>
      </c>
      <c r="AZ94">
        <v>2048</v>
      </c>
      <c r="BA94">
        <v>102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Y94*Source!I53</f>
        <v>3.2399999999999998E-2</v>
      </c>
      <c r="CY94">
        <f>AD94</f>
        <v>0</v>
      </c>
      <c r="CZ94">
        <f>AH94</f>
        <v>0</v>
      </c>
      <c r="DA94">
        <f>AL94</f>
        <v>1</v>
      </c>
      <c r="DB94">
        <v>0</v>
      </c>
    </row>
    <row r="95" spans="1:106" x14ac:dyDescent="0.2">
      <c r="A95">
        <f>ROW(Source!A53)</f>
        <v>53</v>
      </c>
      <c r="B95">
        <v>27703388</v>
      </c>
      <c r="C95">
        <v>27703845</v>
      </c>
      <c r="D95">
        <v>25231607</v>
      </c>
      <c r="E95">
        <v>1</v>
      </c>
      <c r="F95">
        <v>1</v>
      </c>
      <c r="G95">
        <v>1</v>
      </c>
      <c r="H95">
        <v>2</v>
      </c>
      <c r="I95" t="s">
        <v>497</v>
      </c>
      <c r="J95" t="s">
        <v>498</v>
      </c>
      <c r="K95" t="s">
        <v>499</v>
      </c>
      <c r="L95">
        <v>1368</v>
      </c>
      <c r="N95">
        <v>1011</v>
      </c>
      <c r="O95" t="s">
        <v>492</v>
      </c>
      <c r="P95" t="s">
        <v>492</v>
      </c>
      <c r="Q95">
        <v>1</v>
      </c>
      <c r="W95">
        <v>0</v>
      </c>
      <c r="X95">
        <v>1372534845</v>
      </c>
      <c r="Y95">
        <v>0.30374999999999996</v>
      </c>
      <c r="AA95">
        <v>0</v>
      </c>
      <c r="AB95">
        <v>65.709999999999994</v>
      </c>
      <c r="AC95">
        <v>11.6</v>
      </c>
      <c r="AD95">
        <v>0</v>
      </c>
      <c r="AE95">
        <v>0</v>
      </c>
      <c r="AF95">
        <v>65.709999999999994</v>
      </c>
      <c r="AG95">
        <v>11.6</v>
      </c>
      <c r="AH95">
        <v>0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1</v>
      </c>
      <c r="AQ95">
        <v>0</v>
      </c>
      <c r="AR95">
        <v>0</v>
      </c>
      <c r="AS95" t="s">
        <v>6</v>
      </c>
      <c r="AT95">
        <v>0.18</v>
      </c>
      <c r="AU95" t="s">
        <v>56</v>
      </c>
      <c r="AV95">
        <v>0</v>
      </c>
      <c r="AW95">
        <v>2</v>
      </c>
      <c r="AX95">
        <v>27703848</v>
      </c>
      <c r="AY95">
        <v>1</v>
      </c>
      <c r="AZ95">
        <v>0</v>
      </c>
      <c r="BA95">
        <v>103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Y95*Source!I53</f>
        <v>5.4674999999999994E-2</v>
      </c>
      <c r="CY95">
        <f>AB95</f>
        <v>65.709999999999994</v>
      </c>
      <c r="CZ95">
        <f>AF95</f>
        <v>65.709999999999994</v>
      </c>
      <c r="DA95">
        <f>AJ95</f>
        <v>1</v>
      </c>
      <c r="DB95">
        <v>0</v>
      </c>
    </row>
    <row r="96" spans="1:106" x14ac:dyDescent="0.2">
      <c r="A96">
        <f>ROW(Source!A53)</f>
        <v>53</v>
      </c>
      <c r="B96">
        <v>27703388</v>
      </c>
      <c r="C96">
        <v>27703845</v>
      </c>
      <c r="D96">
        <v>25153152</v>
      </c>
      <c r="E96">
        <v>1</v>
      </c>
      <c r="F96">
        <v>1</v>
      </c>
      <c r="G96">
        <v>1</v>
      </c>
      <c r="H96">
        <v>3</v>
      </c>
      <c r="I96" t="s">
        <v>90</v>
      </c>
      <c r="J96" t="s">
        <v>93</v>
      </c>
      <c r="K96" t="s">
        <v>91</v>
      </c>
      <c r="L96">
        <v>1339</v>
      </c>
      <c r="N96">
        <v>1007</v>
      </c>
      <c r="O96" t="s">
        <v>92</v>
      </c>
      <c r="P96" t="s">
        <v>92</v>
      </c>
      <c r="Q96">
        <v>1</v>
      </c>
      <c r="W96">
        <v>0</v>
      </c>
      <c r="X96">
        <v>-493139387</v>
      </c>
      <c r="Y96">
        <v>8.0000000000000002E-3</v>
      </c>
      <c r="AA96">
        <v>1100</v>
      </c>
      <c r="AB96">
        <v>0</v>
      </c>
      <c r="AC96">
        <v>0</v>
      </c>
      <c r="AD96">
        <v>0</v>
      </c>
      <c r="AE96">
        <v>1100</v>
      </c>
      <c r="AF96">
        <v>0</v>
      </c>
      <c r="AG96">
        <v>0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0</v>
      </c>
      <c r="AP96">
        <v>0</v>
      </c>
      <c r="AQ96">
        <v>0</v>
      </c>
      <c r="AR96">
        <v>0</v>
      </c>
      <c r="AS96" t="s">
        <v>6</v>
      </c>
      <c r="AT96">
        <v>8.0000000000000002E-3</v>
      </c>
      <c r="AU96" t="s">
        <v>6</v>
      </c>
      <c r="AV96">
        <v>0</v>
      </c>
      <c r="AW96">
        <v>1</v>
      </c>
      <c r="AX96">
        <v>-1</v>
      </c>
      <c r="AY96">
        <v>0</v>
      </c>
      <c r="AZ96">
        <v>0</v>
      </c>
      <c r="BA96" t="s">
        <v>6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Y96*Source!I53</f>
        <v>1.4399999999999999E-3</v>
      </c>
      <c r="CY96">
        <f>AA96</f>
        <v>1100</v>
      </c>
      <c r="CZ96">
        <f>AE96</f>
        <v>1100</v>
      </c>
      <c r="DA96">
        <f>AI96</f>
        <v>1</v>
      </c>
      <c r="DB96">
        <v>0</v>
      </c>
    </row>
    <row r="97" spans="1:106" x14ac:dyDescent="0.2">
      <c r="A97">
        <f>ROW(Source!A53)</f>
        <v>53</v>
      </c>
      <c r="B97">
        <v>27703388</v>
      </c>
      <c r="C97">
        <v>27703845</v>
      </c>
      <c r="D97">
        <v>25153154</v>
      </c>
      <c r="E97">
        <v>1</v>
      </c>
      <c r="F97">
        <v>1</v>
      </c>
      <c r="G97">
        <v>1</v>
      </c>
      <c r="H97">
        <v>3</v>
      </c>
      <c r="I97" t="s">
        <v>95</v>
      </c>
      <c r="J97" t="s">
        <v>97</v>
      </c>
      <c r="K97" t="s">
        <v>96</v>
      </c>
      <c r="L97">
        <v>1348</v>
      </c>
      <c r="N97">
        <v>1009</v>
      </c>
      <c r="O97" t="s">
        <v>30</v>
      </c>
      <c r="P97" t="s">
        <v>30</v>
      </c>
      <c r="Q97">
        <v>1000</v>
      </c>
      <c r="W97">
        <v>0</v>
      </c>
      <c r="X97">
        <v>-823871947</v>
      </c>
      <c r="Y97">
        <v>2.9000000000000001E-2</v>
      </c>
      <c r="AA97">
        <v>6102</v>
      </c>
      <c r="AB97">
        <v>0</v>
      </c>
      <c r="AC97">
        <v>0</v>
      </c>
      <c r="AD97">
        <v>0</v>
      </c>
      <c r="AE97">
        <v>6102</v>
      </c>
      <c r="AF97">
        <v>0</v>
      </c>
      <c r="AG97">
        <v>0</v>
      </c>
      <c r="AH97">
        <v>0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0</v>
      </c>
      <c r="AP97">
        <v>0</v>
      </c>
      <c r="AQ97">
        <v>0</v>
      </c>
      <c r="AR97">
        <v>0</v>
      </c>
      <c r="AS97" t="s">
        <v>6</v>
      </c>
      <c r="AT97">
        <v>2.9000000000000001E-2</v>
      </c>
      <c r="AU97" t="s">
        <v>6</v>
      </c>
      <c r="AV97">
        <v>0</v>
      </c>
      <c r="AW97">
        <v>1</v>
      </c>
      <c r="AX97">
        <v>-1</v>
      </c>
      <c r="AY97">
        <v>0</v>
      </c>
      <c r="AZ97">
        <v>0</v>
      </c>
      <c r="BA97" t="s">
        <v>6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Y97*Source!I53</f>
        <v>5.2199999999999998E-3</v>
      </c>
      <c r="CY97">
        <f>AA97</f>
        <v>6102</v>
      </c>
      <c r="CZ97">
        <f>AE97</f>
        <v>6102</v>
      </c>
      <c r="DA97">
        <f>AI97</f>
        <v>1</v>
      </c>
      <c r="DB97">
        <v>0</v>
      </c>
    </row>
    <row r="98" spans="1:106" x14ac:dyDescent="0.2">
      <c r="A98">
        <f>ROW(Source!A53)</f>
        <v>53</v>
      </c>
      <c r="B98">
        <v>27703388</v>
      </c>
      <c r="C98">
        <v>27703845</v>
      </c>
      <c r="D98">
        <v>25179891</v>
      </c>
      <c r="E98">
        <v>1</v>
      </c>
      <c r="F98">
        <v>1</v>
      </c>
      <c r="G98">
        <v>1</v>
      </c>
      <c r="H98">
        <v>3</v>
      </c>
      <c r="I98" t="s">
        <v>572</v>
      </c>
      <c r="J98" t="s">
        <v>573</v>
      </c>
      <c r="K98" t="s">
        <v>574</v>
      </c>
      <c r="L98">
        <v>1327</v>
      </c>
      <c r="N98">
        <v>1005</v>
      </c>
      <c r="O98" t="s">
        <v>54</v>
      </c>
      <c r="P98" t="s">
        <v>54</v>
      </c>
      <c r="Q98">
        <v>1</v>
      </c>
      <c r="W98">
        <v>0</v>
      </c>
      <c r="X98">
        <v>-995787451</v>
      </c>
      <c r="Y98">
        <v>5.5</v>
      </c>
      <c r="AA98">
        <v>35.22</v>
      </c>
      <c r="AB98">
        <v>0</v>
      </c>
      <c r="AC98">
        <v>0</v>
      </c>
      <c r="AD98">
        <v>0</v>
      </c>
      <c r="AE98">
        <v>35.22</v>
      </c>
      <c r="AF98">
        <v>0</v>
      </c>
      <c r="AG98">
        <v>0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6</v>
      </c>
      <c r="AT98">
        <v>5.5</v>
      </c>
      <c r="AU98" t="s">
        <v>6</v>
      </c>
      <c r="AV98">
        <v>0</v>
      </c>
      <c r="AW98">
        <v>2</v>
      </c>
      <c r="AX98">
        <v>27703851</v>
      </c>
      <c r="AY98">
        <v>1</v>
      </c>
      <c r="AZ98">
        <v>0</v>
      </c>
      <c r="BA98">
        <v>106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Y98*Source!I53</f>
        <v>0.99</v>
      </c>
      <c r="CY98">
        <f>AA98</f>
        <v>35.22</v>
      </c>
      <c r="CZ98">
        <f>AE98</f>
        <v>35.22</v>
      </c>
      <c r="DA98">
        <f>AI98</f>
        <v>1</v>
      </c>
      <c r="DB98">
        <v>0</v>
      </c>
    </row>
    <row r="99" spans="1:106" x14ac:dyDescent="0.2">
      <c r="A99">
        <f>ROW(Source!A58)</f>
        <v>58</v>
      </c>
      <c r="B99">
        <v>27703374</v>
      </c>
      <c r="C99">
        <v>27703858</v>
      </c>
      <c r="D99">
        <v>25428833</v>
      </c>
      <c r="E99">
        <v>1</v>
      </c>
      <c r="F99">
        <v>1</v>
      </c>
      <c r="G99">
        <v>1</v>
      </c>
      <c r="H99">
        <v>1</v>
      </c>
      <c r="I99" t="s">
        <v>554</v>
      </c>
      <c r="J99" t="s">
        <v>6</v>
      </c>
      <c r="K99" t="s">
        <v>555</v>
      </c>
      <c r="L99">
        <v>1191</v>
      </c>
      <c r="N99">
        <v>1013</v>
      </c>
      <c r="O99" t="s">
        <v>486</v>
      </c>
      <c r="P99" t="s">
        <v>486</v>
      </c>
      <c r="Q99">
        <v>1</v>
      </c>
      <c r="W99">
        <v>0</v>
      </c>
      <c r="X99">
        <v>912892513</v>
      </c>
      <c r="Y99">
        <v>3.726</v>
      </c>
      <c r="AA99">
        <v>0</v>
      </c>
      <c r="AB99">
        <v>0</v>
      </c>
      <c r="AC99">
        <v>0</v>
      </c>
      <c r="AD99">
        <v>9.92</v>
      </c>
      <c r="AE99">
        <v>0</v>
      </c>
      <c r="AF99">
        <v>0</v>
      </c>
      <c r="AG99">
        <v>0</v>
      </c>
      <c r="AH99">
        <v>9.92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1</v>
      </c>
      <c r="AQ99">
        <v>0</v>
      </c>
      <c r="AR99">
        <v>0</v>
      </c>
      <c r="AS99" t="s">
        <v>6</v>
      </c>
      <c r="AT99">
        <v>2.4</v>
      </c>
      <c r="AU99" t="s">
        <v>57</v>
      </c>
      <c r="AV99">
        <v>1</v>
      </c>
      <c r="AW99">
        <v>2</v>
      </c>
      <c r="AX99">
        <v>27703859</v>
      </c>
      <c r="AY99">
        <v>1</v>
      </c>
      <c r="AZ99">
        <v>0</v>
      </c>
      <c r="BA99">
        <v>107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Y99*Source!I58</f>
        <v>83.201579999999993</v>
      </c>
      <c r="CY99">
        <f>AD99</f>
        <v>9.92</v>
      </c>
      <c r="CZ99">
        <f>AH99</f>
        <v>9.92</v>
      </c>
      <c r="DA99">
        <f>AL99</f>
        <v>1</v>
      </c>
      <c r="DB99">
        <v>0</v>
      </c>
    </row>
    <row r="100" spans="1:106" x14ac:dyDescent="0.2">
      <c r="A100">
        <f>ROW(Source!A58)</f>
        <v>58</v>
      </c>
      <c r="B100">
        <v>27703374</v>
      </c>
      <c r="C100">
        <v>27703858</v>
      </c>
      <c r="D100">
        <v>25412928</v>
      </c>
      <c r="E100">
        <v>1</v>
      </c>
      <c r="F100">
        <v>1</v>
      </c>
      <c r="G100">
        <v>1</v>
      </c>
      <c r="H100">
        <v>1</v>
      </c>
      <c r="I100" t="s">
        <v>487</v>
      </c>
      <c r="J100" t="s">
        <v>6</v>
      </c>
      <c r="K100" t="s">
        <v>488</v>
      </c>
      <c r="L100">
        <v>1191</v>
      </c>
      <c r="N100">
        <v>1013</v>
      </c>
      <c r="O100" t="s">
        <v>486</v>
      </c>
      <c r="P100" t="s">
        <v>486</v>
      </c>
      <c r="Q100">
        <v>1</v>
      </c>
      <c r="W100">
        <v>0</v>
      </c>
      <c r="X100">
        <v>-1417349443</v>
      </c>
      <c r="Y100">
        <v>0.17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6</v>
      </c>
      <c r="AT100">
        <v>0.17</v>
      </c>
      <c r="AU100" t="s">
        <v>6</v>
      </c>
      <c r="AV100">
        <v>2</v>
      </c>
      <c r="AW100">
        <v>2</v>
      </c>
      <c r="AX100">
        <v>27703860</v>
      </c>
      <c r="AY100">
        <v>1</v>
      </c>
      <c r="AZ100">
        <v>2048</v>
      </c>
      <c r="BA100">
        <v>108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Y100*Source!I58</f>
        <v>3.7961</v>
      </c>
      <c r="CY100">
        <f>AD100</f>
        <v>0</v>
      </c>
      <c r="CZ100">
        <f>AH100</f>
        <v>0</v>
      </c>
      <c r="DA100">
        <f>AL100</f>
        <v>1</v>
      </c>
      <c r="DB100">
        <v>0</v>
      </c>
    </row>
    <row r="101" spans="1:106" x14ac:dyDescent="0.2">
      <c r="A101">
        <f>ROW(Source!A58)</f>
        <v>58</v>
      </c>
      <c r="B101">
        <v>27703374</v>
      </c>
      <c r="C101">
        <v>27703858</v>
      </c>
      <c r="D101">
        <v>25231607</v>
      </c>
      <c r="E101">
        <v>1</v>
      </c>
      <c r="F101">
        <v>1</v>
      </c>
      <c r="G101">
        <v>1</v>
      </c>
      <c r="H101">
        <v>2</v>
      </c>
      <c r="I101" t="s">
        <v>497</v>
      </c>
      <c r="J101" t="s">
        <v>498</v>
      </c>
      <c r="K101" t="s">
        <v>499</v>
      </c>
      <c r="L101">
        <v>1368</v>
      </c>
      <c r="N101">
        <v>1011</v>
      </c>
      <c r="O101" t="s">
        <v>492</v>
      </c>
      <c r="P101" t="s">
        <v>492</v>
      </c>
      <c r="Q101">
        <v>1</v>
      </c>
      <c r="W101">
        <v>0</v>
      </c>
      <c r="X101">
        <v>1372534845</v>
      </c>
      <c r="Y101">
        <v>0.28687500000000005</v>
      </c>
      <c r="AA101">
        <v>0</v>
      </c>
      <c r="AB101">
        <v>65.709999999999994</v>
      </c>
      <c r="AC101">
        <v>11.6</v>
      </c>
      <c r="AD101">
        <v>0</v>
      </c>
      <c r="AE101">
        <v>0</v>
      </c>
      <c r="AF101">
        <v>65.709999999999994</v>
      </c>
      <c r="AG101">
        <v>11.6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6</v>
      </c>
      <c r="AT101">
        <v>0.17</v>
      </c>
      <c r="AU101" t="s">
        <v>56</v>
      </c>
      <c r="AV101">
        <v>0</v>
      </c>
      <c r="AW101">
        <v>2</v>
      </c>
      <c r="AX101">
        <v>27703861</v>
      </c>
      <c r="AY101">
        <v>1</v>
      </c>
      <c r="AZ101">
        <v>0</v>
      </c>
      <c r="BA101">
        <v>109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Y101*Source!I58</f>
        <v>6.4059187500000005</v>
      </c>
      <c r="CY101">
        <f>AB101</f>
        <v>65.709999999999994</v>
      </c>
      <c r="CZ101">
        <f>AF101</f>
        <v>65.709999999999994</v>
      </c>
      <c r="DA101">
        <f>AJ101</f>
        <v>1</v>
      </c>
      <c r="DB101">
        <v>0</v>
      </c>
    </row>
    <row r="102" spans="1:106" x14ac:dyDescent="0.2">
      <c r="A102">
        <f>ROW(Source!A58)</f>
        <v>58</v>
      </c>
      <c r="B102">
        <v>27703374</v>
      </c>
      <c r="C102">
        <v>27703858</v>
      </c>
      <c r="D102">
        <v>25231911</v>
      </c>
      <c r="E102">
        <v>1</v>
      </c>
      <c r="F102">
        <v>1</v>
      </c>
      <c r="G102">
        <v>1</v>
      </c>
      <c r="H102">
        <v>2</v>
      </c>
      <c r="I102" t="s">
        <v>556</v>
      </c>
      <c r="J102" t="s">
        <v>557</v>
      </c>
      <c r="K102" t="s">
        <v>558</v>
      </c>
      <c r="L102">
        <v>1368</v>
      </c>
      <c r="N102">
        <v>1011</v>
      </c>
      <c r="O102" t="s">
        <v>492</v>
      </c>
      <c r="P102" t="s">
        <v>492</v>
      </c>
      <c r="Q102">
        <v>1</v>
      </c>
      <c r="W102">
        <v>0</v>
      </c>
      <c r="X102">
        <v>-353815937</v>
      </c>
      <c r="Y102">
        <v>0.67500000000000004</v>
      </c>
      <c r="AA102">
        <v>0</v>
      </c>
      <c r="AB102">
        <v>8.1</v>
      </c>
      <c r="AC102">
        <v>0</v>
      </c>
      <c r="AD102">
        <v>0</v>
      </c>
      <c r="AE102">
        <v>0</v>
      </c>
      <c r="AF102">
        <v>8.1</v>
      </c>
      <c r="AG102">
        <v>0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6</v>
      </c>
      <c r="AT102">
        <v>0.4</v>
      </c>
      <c r="AU102" t="s">
        <v>56</v>
      </c>
      <c r="AV102">
        <v>0</v>
      </c>
      <c r="AW102">
        <v>2</v>
      </c>
      <c r="AX102">
        <v>27703862</v>
      </c>
      <c r="AY102">
        <v>1</v>
      </c>
      <c r="AZ102">
        <v>0</v>
      </c>
      <c r="BA102">
        <v>110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Y102*Source!I58</f>
        <v>15.072749999999999</v>
      </c>
      <c r="CY102">
        <f>AB102</f>
        <v>8.1</v>
      </c>
      <c r="CZ102">
        <f>AF102</f>
        <v>8.1</v>
      </c>
      <c r="DA102">
        <f>AJ102</f>
        <v>1</v>
      </c>
      <c r="DB102">
        <v>0</v>
      </c>
    </row>
    <row r="103" spans="1:106" x14ac:dyDescent="0.2">
      <c r="A103">
        <f>ROW(Source!A58)</f>
        <v>58</v>
      </c>
      <c r="B103">
        <v>27703374</v>
      </c>
      <c r="C103">
        <v>27703858</v>
      </c>
      <c r="D103">
        <v>25149997</v>
      </c>
      <c r="E103">
        <v>1</v>
      </c>
      <c r="F103">
        <v>1</v>
      </c>
      <c r="G103">
        <v>1</v>
      </c>
      <c r="H103">
        <v>3</v>
      </c>
      <c r="I103" t="s">
        <v>118</v>
      </c>
      <c r="J103" t="s">
        <v>120</v>
      </c>
      <c r="K103" t="s">
        <v>119</v>
      </c>
      <c r="L103">
        <v>1035</v>
      </c>
      <c r="N103">
        <v>1013</v>
      </c>
      <c r="O103" t="s">
        <v>103</v>
      </c>
      <c r="P103" t="s">
        <v>103</v>
      </c>
      <c r="Q103">
        <v>1</v>
      </c>
      <c r="W103">
        <v>0</v>
      </c>
      <c r="X103">
        <v>1610584286</v>
      </c>
      <c r="Y103">
        <v>0.35826200000000002</v>
      </c>
      <c r="AA103">
        <v>92.52</v>
      </c>
      <c r="AB103">
        <v>0</v>
      </c>
      <c r="AC103">
        <v>0</v>
      </c>
      <c r="AD103">
        <v>0</v>
      </c>
      <c r="AE103">
        <v>92.52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0</v>
      </c>
      <c r="AP103">
        <v>0</v>
      </c>
      <c r="AQ103">
        <v>0</v>
      </c>
      <c r="AR103">
        <v>0</v>
      </c>
      <c r="AS103" t="s">
        <v>6</v>
      </c>
      <c r="AT103">
        <v>0.35826200000000002</v>
      </c>
      <c r="AU103" t="s">
        <v>6</v>
      </c>
      <c r="AV103">
        <v>0</v>
      </c>
      <c r="AW103">
        <v>1</v>
      </c>
      <c r="AX103">
        <v>-1</v>
      </c>
      <c r="AY103">
        <v>0</v>
      </c>
      <c r="AZ103">
        <v>0</v>
      </c>
      <c r="BA103" t="s">
        <v>6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Y103*Source!I58</f>
        <v>7.9999904600000002</v>
      </c>
      <c r="CY103">
        <f t="shared" ref="CY103:CY110" si="6">AA103</f>
        <v>92.52</v>
      </c>
      <c r="CZ103">
        <f t="shared" ref="CZ103:CZ110" si="7">AE103</f>
        <v>92.52</v>
      </c>
      <c r="DA103">
        <f t="shared" ref="DA103:DA110" si="8">AI103</f>
        <v>1</v>
      </c>
      <c r="DB103">
        <v>0</v>
      </c>
    </row>
    <row r="104" spans="1:106" x14ac:dyDescent="0.2">
      <c r="A104">
        <f>ROW(Source!A58)</f>
        <v>58</v>
      </c>
      <c r="B104">
        <v>27703374</v>
      </c>
      <c r="C104">
        <v>27703858</v>
      </c>
      <c r="D104">
        <v>25150013</v>
      </c>
      <c r="E104">
        <v>1</v>
      </c>
      <c r="F104">
        <v>1</v>
      </c>
      <c r="G104">
        <v>1</v>
      </c>
      <c r="H104">
        <v>3</v>
      </c>
      <c r="I104" t="s">
        <v>106</v>
      </c>
      <c r="J104" t="s">
        <v>108</v>
      </c>
      <c r="K104" t="s">
        <v>107</v>
      </c>
      <c r="L104">
        <v>1035</v>
      </c>
      <c r="N104">
        <v>1013</v>
      </c>
      <c r="O104" t="s">
        <v>103</v>
      </c>
      <c r="P104" t="s">
        <v>103</v>
      </c>
      <c r="Q104">
        <v>1</v>
      </c>
      <c r="W104">
        <v>0</v>
      </c>
      <c r="X104">
        <v>-161471996</v>
      </c>
      <c r="Y104">
        <v>0.223914</v>
      </c>
      <c r="AA104">
        <v>94.68</v>
      </c>
      <c r="AB104">
        <v>0</v>
      </c>
      <c r="AC104">
        <v>0</v>
      </c>
      <c r="AD104">
        <v>0</v>
      </c>
      <c r="AE104">
        <v>94.68</v>
      </c>
      <c r="AF104">
        <v>0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0</v>
      </c>
      <c r="AP104">
        <v>0</v>
      </c>
      <c r="AQ104">
        <v>0</v>
      </c>
      <c r="AR104">
        <v>0</v>
      </c>
      <c r="AS104" t="s">
        <v>6</v>
      </c>
      <c r="AT104">
        <v>0.223914</v>
      </c>
      <c r="AU104" t="s">
        <v>6</v>
      </c>
      <c r="AV104">
        <v>0</v>
      </c>
      <c r="AW104">
        <v>1</v>
      </c>
      <c r="AX104">
        <v>-1</v>
      </c>
      <c r="AY104">
        <v>0</v>
      </c>
      <c r="AZ104">
        <v>0</v>
      </c>
      <c r="BA104" t="s">
        <v>6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Y104*Source!I58</f>
        <v>4.9999996199999996</v>
      </c>
      <c r="CY104">
        <f t="shared" si="6"/>
        <v>94.68</v>
      </c>
      <c r="CZ104">
        <f t="shared" si="7"/>
        <v>94.68</v>
      </c>
      <c r="DA104">
        <f t="shared" si="8"/>
        <v>1</v>
      </c>
      <c r="DB104">
        <v>0</v>
      </c>
    </row>
    <row r="105" spans="1:106" x14ac:dyDescent="0.2">
      <c r="A105">
        <f>ROW(Source!A58)</f>
        <v>58</v>
      </c>
      <c r="B105">
        <v>27703374</v>
      </c>
      <c r="C105">
        <v>27703858</v>
      </c>
      <c r="D105">
        <v>25150014</v>
      </c>
      <c r="E105">
        <v>1</v>
      </c>
      <c r="F105">
        <v>1</v>
      </c>
      <c r="G105">
        <v>1</v>
      </c>
      <c r="H105">
        <v>3</v>
      </c>
      <c r="I105" t="s">
        <v>101</v>
      </c>
      <c r="J105" t="s">
        <v>104</v>
      </c>
      <c r="K105" t="s">
        <v>102</v>
      </c>
      <c r="L105">
        <v>1035</v>
      </c>
      <c r="N105">
        <v>1013</v>
      </c>
      <c r="O105" t="s">
        <v>103</v>
      </c>
      <c r="P105" t="s">
        <v>103</v>
      </c>
      <c r="Q105">
        <v>1</v>
      </c>
      <c r="W105">
        <v>0</v>
      </c>
      <c r="X105">
        <v>1882669443</v>
      </c>
      <c r="Y105">
        <v>0.134348</v>
      </c>
      <c r="AA105">
        <v>94.68</v>
      </c>
      <c r="AB105">
        <v>0</v>
      </c>
      <c r="AC105">
        <v>0</v>
      </c>
      <c r="AD105">
        <v>0</v>
      </c>
      <c r="AE105">
        <v>94.68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0</v>
      </c>
      <c r="AP105">
        <v>0</v>
      </c>
      <c r="AQ105">
        <v>0</v>
      </c>
      <c r="AR105">
        <v>0</v>
      </c>
      <c r="AS105" t="s">
        <v>6</v>
      </c>
      <c r="AT105">
        <v>0.134348</v>
      </c>
      <c r="AU105" t="s">
        <v>6</v>
      </c>
      <c r="AV105">
        <v>0</v>
      </c>
      <c r="AW105">
        <v>1</v>
      </c>
      <c r="AX105">
        <v>-1</v>
      </c>
      <c r="AY105">
        <v>0</v>
      </c>
      <c r="AZ105">
        <v>0</v>
      </c>
      <c r="BA105" t="s">
        <v>6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Y105*Source!I58</f>
        <v>2.9999908399999997</v>
      </c>
      <c r="CY105">
        <f t="shared" si="6"/>
        <v>94.68</v>
      </c>
      <c r="CZ105">
        <f t="shared" si="7"/>
        <v>94.68</v>
      </c>
      <c r="DA105">
        <f t="shared" si="8"/>
        <v>1</v>
      </c>
      <c r="DB105">
        <v>0</v>
      </c>
    </row>
    <row r="106" spans="1:106" x14ac:dyDescent="0.2">
      <c r="A106">
        <f>ROW(Source!A58)</f>
        <v>58</v>
      </c>
      <c r="B106">
        <v>27703374</v>
      </c>
      <c r="C106">
        <v>27703858</v>
      </c>
      <c r="D106">
        <v>25151425</v>
      </c>
      <c r="E106">
        <v>1</v>
      </c>
      <c r="F106">
        <v>1</v>
      </c>
      <c r="G106">
        <v>1</v>
      </c>
      <c r="H106">
        <v>3</v>
      </c>
      <c r="I106" t="s">
        <v>559</v>
      </c>
      <c r="J106" t="s">
        <v>560</v>
      </c>
      <c r="K106" t="s">
        <v>561</v>
      </c>
      <c r="L106">
        <v>1348</v>
      </c>
      <c r="N106">
        <v>1009</v>
      </c>
      <c r="O106" t="s">
        <v>30</v>
      </c>
      <c r="P106" t="s">
        <v>30</v>
      </c>
      <c r="Q106">
        <v>1000</v>
      </c>
      <c r="W106">
        <v>0</v>
      </c>
      <c r="X106">
        <v>-714836380</v>
      </c>
      <c r="Y106">
        <v>1E-4</v>
      </c>
      <c r="AA106">
        <v>10315.01</v>
      </c>
      <c r="AB106">
        <v>0</v>
      </c>
      <c r="AC106">
        <v>0</v>
      </c>
      <c r="AD106">
        <v>0</v>
      </c>
      <c r="AE106">
        <v>10315.01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0</v>
      </c>
      <c r="AQ106">
        <v>0</v>
      </c>
      <c r="AR106">
        <v>0</v>
      </c>
      <c r="AS106" t="s">
        <v>6</v>
      </c>
      <c r="AT106">
        <v>1E-4</v>
      </c>
      <c r="AU106" t="s">
        <v>6</v>
      </c>
      <c r="AV106">
        <v>0</v>
      </c>
      <c r="AW106">
        <v>2</v>
      </c>
      <c r="AX106">
        <v>27703864</v>
      </c>
      <c r="AY106">
        <v>1</v>
      </c>
      <c r="AZ106">
        <v>0</v>
      </c>
      <c r="BA106">
        <v>112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Y106*Source!I58</f>
        <v>2.2329999999999997E-3</v>
      </c>
      <c r="CY106">
        <f t="shared" si="6"/>
        <v>10315.01</v>
      </c>
      <c r="CZ106">
        <f t="shared" si="7"/>
        <v>10315.01</v>
      </c>
      <c r="DA106">
        <f t="shared" si="8"/>
        <v>1</v>
      </c>
      <c r="DB106">
        <v>0</v>
      </c>
    </row>
    <row r="107" spans="1:106" x14ac:dyDescent="0.2">
      <c r="A107">
        <f>ROW(Source!A58)</f>
        <v>58</v>
      </c>
      <c r="B107">
        <v>27703374</v>
      </c>
      <c r="C107">
        <v>27703858</v>
      </c>
      <c r="D107">
        <v>25170002</v>
      </c>
      <c r="E107">
        <v>1</v>
      </c>
      <c r="F107">
        <v>1</v>
      </c>
      <c r="G107">
        <v>1</v>
      </c>
      <c r="H107">
        <v>3</v>
      </c>
      <c r="I107" t="s">
        <v>110</v>
      </c>
      <c r="J107" t="s">
        <v>112</v>
      </c>
      <c r="K107" t="s">
        <v>111</v>
      </c>
      <c r="L107">
        <v>1327</v>
      </c>
      <c r="N107">
        <v>1005</v>
      </c>
      <c r="O107" t="s">
        <v>54</v>
      </c>
      <c r="P107" t="s">
        <v>54</v>
      </c>
      <c r="Q107">
        <v>1</v>
      </c>
      <c r="W107">
        <v>0</v>
      </c>
      <c r="X107">
        <v>187887284</v>
      </c>
      <c r="Y107">
        <v>0.25391799999999998</v>
      </c>
      <c r="AA107">
        <v>1799.14</v>
      </c>
      <c r="AB107">
        <v>0</v>
      </c>
      <c r="AC107">
        <v>0</v>
      </c>
      <c r="AD107">
        <v>0</v>
      </c>
      <c r="AE107">
        <v>1799.14</v>
      </c>
      <c r="AF107">
        <v>0</v>
      </c>
      <c r="AG107">
        <v>0</v>
      </c>
      <c r="AH107">
        <v>0</v>
      </c>
      <c r="AI107">
        <v>1</v>
      </c>
      <c r="AJ107">
        <v>1</v>
      </c>
      <c r="AK107">
        <v>1</v>
      </c>
      <c r="AL107">
        <v>1</v>
      </c>
      <c r="AN107">
        <v>0</v>
      </c>
      <c r="AO107">
        <v>0</v>
      </c>
      <c r="AP107">
        <v>0</v>
      </c>
      <c r="AQ107">
        <v>0</v>
      </c>
      <c r="AR107">
        <v>0</v>
      </c>
      <c r="AS107" t="s">
        <v>6</v>
      </c>
      <c r="AT107">
        <v>0.25391799999999998</v>
      </c>
      <c r="AU107" t="s">
        <v>6</v>
      </c>
      <c r="AV107">
        <v>0</v>
      </c>
      <c r="AW107">
        <v>1</v>
      </c>
      <c r="AX107">
        <v>-1</v>
      </c>
      <c r="AY107">
        <v>0</v>
      </c>
      <c r="AZ107">
        <v>0</v>
      </c>
      <c r="BA107" t="s">
        <v>6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Y107*Source!I58</f>
        <v>5.6699889399999988</v>
      </c>
      <c r="CY107">
        <f t="shared" si="6"/>
        <v>1799.14</v>
      </c>
      <c r="CZ107">
        <f t="shared" si="7"/>
        <v>1799.14</v>
      </c>
      <c r="DA107">
        <f t="shared" si="8"/>
        <v>1</v>
      </c>
      <c r="DB107">
        <v>0</v>
      </c>
    </row>
    <row r="108" spans="1:106" x14ac:dyDescent="0.2">
      <c r="A108">
        <f>ROW(Source!A58)</f>
        <v>58</v>
      </c>
      <c r="B108">
        <v>27703374</v>
      </c>
      <c r="C108">
        <v>27703858</v>
      </c>
      <c r="D108">
        <v>25170003</v>
      </c>
      <c r="E108">
        <v>1</v>
      </c>
      <c r="F108">
        <v>1</v>
      </c>
      <c r="G108">
        <v>1</v>
      </c>
      <c r="H108">
        <v>3</v>
      </c>
      <c r="I108" t="s">
        <v>114</v>
      </c>
      <c r="J108" t="s">
        <v>116</v>
      </c>
      <c r="K108" t="s">
        <v>115</v>
      </c>
      <c r="L108">
        <v>1327</v>
      </c>
      <c r="N108">
        <v>1005</v>
      </c>
      <c r="O108" t="s">
        <v>54</v>
      </c>
      <c r="P108" t="s">
        <v>54</v>
      </c>
      <c r="Q108">
        <v>1</v>
      </c>
      <c r="W108">
        <v>0</v>
      </c>
      <c r="X108">
        <v>-271919700</v>
      </c>
      <c r="Y108">
        <v>0.74608200000000002</v>
      </c>
      <c r="AA108">
        <v>1465.11</v>
      </c>
      <c r="AB108">
        <v>0</v>
      </c>
      <c r="AC108">
        <v>0</v>
      </c>
      <c r="AD108">
        <v>0</v>
      </c>
      <c r="AE108">
        <v>1465.11</v>
      </c>
      <c r="AF108">
        <v>0</v>
      </c>
      <c r="AG108">
        <v>0</v>
      </c>
      <c r="AH108">
        <v>0</v>
      </c>
      <c r="AI108">
        <v>1</v>
      </c>
      <c r="AJ108">
        <v>1</v>
      </c>
      <c r="AK108">
        <v>1</v>
      </c>
      <c r="AL108">
        <v>1</v>
      </c>
      <c r="AN108">
        <v>0</v>
      </c>
      <c r="AO108">
        <v>0</v>
      </c>
      <c r="AP108">
        <v>0</v>
      </c>
      <c r="AQ108">
        <v>0</v>
      </c>
      <c r="AR108">
        <v>0</v>
      </c>
      <c r="AS108" t="s">
        <v>6</v>
      </c>
      <c r="AT108">
        <v>0.74608200000000002</v>
      </c>
      <c r="AU108" t="s">
        <v>6</v>
      </c>
      <c r="AV108">
        <v>0</v>
      </c>
      <c r="AW108">
        <v>1</v>
      </c>
      <c r="AX108">
        <v>-1</v>
      </c>
      <c r="AY108">
        <v>0</v>
      </c>
      <c r="AZ108">
        <v>0</v>
      </c>
      <c r="BA108" t="s">
        <v>6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Y108*Source!I58</f>
        <v>16.660011059999999</v>
      </c>
      <c r="CY108">
        <f t="shared" si="6"/>
        <v>1465.11</v>
      </c>
      <c r="CZ108">
        <f t="shared" si="7"/>
        <v>1465.11</v>
      </c>
      <c r="DA108">
        <f t="shared" si="8"/>
        <v>1</v>
      </c>
      <c r="DB108">
        <v>0</v>
      </c>
    </row>
    <row r="109" spans="1:106" x14ac:dyDescent="0.2">
      <c r="A109">
        <f>ROW(Source!A58)</f>
        <v>58</v>
      </c>
      <c r="B109">
        <v>27703374</v>
      </c>
      <c r="C109">
        <v>27703858</v>
      </c>
      <c r="D109">
        <v>25174666</v>
      </c>
      <c r="E109">
        <v>1</v>
      </c>
      <c r="F109">
        <v>1</v>
      </c>
      <c r="G109">
        <v>1</v>
      </c>
      <c r="H109">
        <v>3</v>
      </c>
      <c r="I109" t="s">
        <v>562</v>
      </c>
      <c r="J109" t="s">
        <v>563</v>
      </c>
      <c r="K109" t="s">
        <v>564</v>
      </c>
      <c r="L109">
        <v>1348</v>
      </c>
      <c r="N109">
        <v>1009</v>
      </c>
      <c r="O109" t="s">
        <v>30</v>
      </c>
      <c r="P109" t="s">
        <v>30</v>
      </c>
      <c r="Q109">
        <v>1000</v>
      </c>
      <c r="W109">
        <v>0</v>
      </c>
      <c r="X109">
        <v>-751617735</v>
      </c>
      <c r="Y109">
        <v>3.0000000000000001E-3</v>
      </c>
      <c r="AA109">
        <v>5804</v>
      </c>
      <c r="AB109">
        <v>0</v>
      </c>
      <c r="AC109">
        <v>0</v>
      </c>
      <c r="AD109">
        <v>0</v>
      </c>
      <c r="AE109">
        <v>5804</v>
      </c>
      <c r="AF109">
        <v>0</v>
      </c>
      <c r="AG109">
        <v>0</v>
      </c>
      <c r="AH109">
        <v>0</v>
      </c>
      <c r="AI109">
        <v>1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0</v>
      </c>
      <c r="AQ109">
        <v>0</v>
      </c>
      <c r="AR109">
        <v>0</v>
      </c>
      <c r="AS109" t="s">
        <v>6</v>
      </c>
      <c r="AT109">
        <v>3.0000000000000001E-3</v>
      </c>
      <c r="AU109" t="s">
        <v>6</v>
      </c>
      <c r="AV109">
        <v>0</v>
      </c>
      <c r="AW109">
        <v>2</v>
      </c>
      <c r="AX109">
        <v>27703866</v>
      </c>
      <c r="AY109">
        <v>1</v>
      </c>
      <c r="AZ109">
        <v>0</v>
      </c>
      <c r="BA109">
        <v>114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Y109*Source!I58</f>
        <v>6.6989999999999994E-2</v>
      </c>
      <c r="CY109">
        <f t="shared" si="6"/>
        <v>5804</v>
      </c>
      <c r="CZ109">
        <f t="shared" si="7"/>
        <v>5804</v>
      </c>
      <c r="DA109">
        <f t="shared" si="8"/>
        <v>1</v>
      </c>
      <c r="DB109">
        <v>0</v>
      </c>
    </row>
    <row r="110" spans="1:106" x14ac:dyDescent="0.2">
      <c r="A110">
        <f>ROW(Source!A58)</f>
        <v>58</v>
      </c>
      <c r="B110">
        <v>27703374</v>
      </c>
      <c r="C110">
        <v>27703858</v>
      </c>
      <c r="D110">
        <v>25186953</v>
      </c>
      <c r="E110">
        <v>1</v>
      </c>
      <c r="F110">
        <v>1</v>
      </c>
      <c r="G110">
        <v>1</v>
      </c>
      <c r="H110">
        <v>3</v>
      </c>
      <c r="I110" t="s">
        <v>565</v>
      </c>
      <c r="J110" t="s">
        <v>566</v>
      </c>
      <c r="K110" t="s">
        <v>567</v>
      </c>
      <c r="L110">
        <v>1354</v>
      </c>
      <c r="N110">
        <v>1010</v>
      </c>
      <c r="O110" t="s">
        <v>136</v>
      </c>
      <c r="P110" t="s">
        <v>136</v>
      </c>
      <c r="Q110">
        <v>1</v>
      </c>
      <c r="W110">
        <v>0</v>
      </c>
      <c r="X110">
        <v>-1075270488</v>
      </c>
      <c r="Y110">
        <v>0.1</v>
      </c>
      <c r="AA110">
        <v>72.8</v>
      </c>
      <c r="AB110">
        <v>0</v>
      </c>
      <c r="AC110">
        <v>0</v>
      </c>
      <c r="AD110">
        <v>0</v>
      </c>
      <c r="AE110">
        <v>72.8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1</v>
      </c>
      <c r="AL110">
        <v>1</v>
      </c>
      <c r="AN110">
        <v>0</v>
      </c>
      <c r="AO110">
        <v>1</v>
      </c>
      <c r="AP110">
        <v>0</v>
      </c>
      <c r="AQ110">
        <v>0</v>
      </c>
      <c r="AR110">
        <v>0</v>
      </c>
      <c r="AS110" t="s">
        <v>6</v>
      </c>
      <c r="AT110">
        <v>0.1</v>
      </c>
      <c r="AU110" t="s">
        <v>6</v>
      </c>
      <c r="AV110">
        <v>0</v>
      </c>
      <c r="AW110">
        <v>2</v>
      </c>
      <c r="AX110">
        <v>27703867</v>
      </c>
      <c r="AY110">
        <v>1</v>
      </c>
      <c r="AZ110">
        <v>0</v>
      </c>
      <c r="BA110">
        <v>115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Y110*Source!I58</f>
        <v>2.2330000000000001</v>
      </c>
      <c r="CY110">
        <f t="shared" si="6"/>
        <v>72.8</v>
      </c>
      <c r="CZ110">
        <f t="shared" si="7"/>
        <v>72.8</v>
      </c>
      <c r="DA110">
        <f t="shared" si="8"/>
        <v>1</v>
      </c>
      <c r="DB110">
        <v>0</v>
      </c>
    </row>
    <row r="111" spans="1:106" x14ac:dyDescent="0.2">
      <c r="A111">
        <f>ROW(Source!A59)</f>
        <v>59</v>
      </c>
      <c r="B111">
        <v>27703388</v>
      </c>
      <c r="C111">
        <v>27703858</v>
      </c>
      <c r="D111">
        <v>25428833</v>
      </c>
      <c r="E111">
        <v>1</v>
      </c>
      <c r="F111">
        <v>1</v>
      </c>
      <c r="G111">
        <v>1</v>
      </c>
      <c r="H111">
        <v>1</v>
      </c>
      <c r="I111" t="s">
        <v>554</v>
      </c>
      <c r="J111" t="s">
        <v>6</v>
      </c>
      <c r="K111" t="s">
        <v>555</v>
      </c>
      <c r="L111">
        <v>1191</v>
      </c>
      <c r="N111">
        <v>1013</v>
      </c>
      <c r="O111" t="s">
        <v>486</v>
      </c>
      <c r="P111" t="s">
        <v>486</v>
      </c>
      <c r="Q111">
        <v>1</v>
      </c>
      <c r="W111">
        <v>0</v>
      </c>
      <c r="X111">
        <v>912892513</v>
      </c>
      <c r="Y111">
        <v>3.726</v>
      </c>
      <c r="AA111">
        <v>0</v>
      </c>
      <c r="AB111">
        <v>0</v>
      </c>
      <c r="AC111">
        <v>0</v>
      </c>
      <c r="AD111">
        <v>9.92</v>
      </c>
      <c r="AE111">
        <v>0</v>
      </c>
      <c r="AF111">
        <v>0</v>
      </c>
      <c r="AG111">
        <v>0</v>
      </c>
      <c r="AH111">
        <v>9.92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6</v>
      </c>
      <c r="AT111">
        <v>2.4</v>
      </c>
      <c r="AU111" t="s">
        <v>57</v>
      </c>
      <c r="AV111">
        <v>1</v>
      </c>
      <c r="AW111">
        <v>2</v>
      </c>
      <c r="AX111">
        <v>27703859</v>
      </c>
      <c r="AY111">
        <v>1</v>
      </c>
      <c r="AZ111">
        <v>0</v>
      </c>
      <c r="BA111">
        <v>116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Y111*Source!I59</f>
        <v>83.201579999999993</v>
      </c>
      <c r="CY111">
        <f>AD111</f>
        <v>9.92</v>
      </c>
      <c r="CZ111">
        <f>AH111</f>
        <v>9.92</v>
      </c>
      <c r="DA111">
        <f>AL111</f>
        <v>1</v>
      </c>
      <c r="DB111">
        <v>0</v>
      </c>
    </row>
    <row r="112" spans="1:106" x14ac:dyDescent="0.2">
      <c r="A112">
        <f>ROW(Source!A59)</f>
        <v>59</v>
      </c>
      <c r="B112">
        <v>27703388</v>
      </c>
      <c r="C112">
        <v>27703858</v>
      </c>
      <c r="D112">
        <v>25412928</v>
      </c>
      <c r="E112">
        <v>1</v>
      </c>
      <c r="F112">
        <v>1</v>
      </c>
      <c r="G112">
        <v>1</v>
      </c>
      <c r="H112">
        <v>1</v>
      </c>
      <c r="I112" t="s">
        <v>487</v>
      </c>
      <c r="J112" t="s">
        <v>6</v>
      </c>
      <c r="K112" t="s">
        <v>488</v>
      </c>
      <c r="L112">
        <v>1191</v>
      </c>
      <c r="N112">
        <v>1013</v>
      </c>
      <c r="O112" t="s">
        <v>486</v>
      </c>
      <c r="P112" t="s">
        <v>486</v>
      </c>
      <c r="Q112">
        <v>1</v>
      </c>
      <c r="W112">
        <v>0</v>
      </c>
      <c r="X112">
        <v>-1417349443</v>
      </c>
      <c r="Y112">
        <v>0.17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0</v>
      </c>
      <c r="AQ112">
        <v>0</v>
      </c>
      <c r="AR112">
        <v>0</v>
      </c>
      <c r="AS112" t="s">
        <v>6</v>
      </c>
      <c r="AT112">
        <v>0.17</v>
      </c>
      <c r="AU112" t="s">
        <v>6</v>
      </c>
      <c r="AV112">
        <v>2</v>
      </c>
      <c r="AW112">
        <v>2</v>
      </c>
      <c r="AX112">
        <v>27703860</v>
      </c>
      <c r="AY112">
        <v>1</v>
      </c>
      <c r="AZ112">
        <v>2048</v>
      </c>
      <c r="BA112">
        <v>117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Y112*Source!I59</f>
        <v>3.7961</v>
      </c>
      <c r="CY112">
        <f>AD112</f>
        <v>0</v>
      </c>
      <c r="CZ112">
        <f>AH112</f>
        <v>0</v>
      </c>
      <c r="DA112">
        <f>AL112</f>
        <v>1</v>
      </c>
      <c r="DB112">
        <v>0</v>
      </c>
    </row>
    <row r="113" spans="1:106" x14ac:dyDescent="0.2">
      <c r="A113">
        <f>ROW(Source!A59)</f>
        <v>59</v>
      </c>
      <c r="B113">
        <v>27703388</v>
      </c>
      <c r="C113">
        <v>27703858</v>
      </c>
      <c r="D113">
        <v>25231607</v>
      </c>
      <c r="E113">
        <v>1</v>
      </c>
      <c r="F113">
        <v>1</v>
      </c>
      <c r="G113">
        <v>1</v>
      </c>
      <c r="H113">
        <v>2</v>
      </c>
      <c r="I113" t="s">
        <v>497</v>
      </c>
      <c r="J113" t="s">
        <v>498</v>
      </c>
      <c r="K113" t="s">
        <v>499</v>
      </c>
      <c r="L113">
        <v>1368</v>
      </c>
      <c r="N113">
        <v>1011</v>
      </c>
      <c r="O113" t="s">
        <v>492</v>
      </c>
      <c r="P113" t="s">
        <v>492</v>
      </c>
      <c r="Q113">
        <v>1</v>
      </c>
      <c r="W113">
        <v>0</v>
      </c>
      <c r="X113">
        <v>1372534845</v>
      </c>
      <c r="Y113">
        <v>0.28687500000000005</v>
      </c>
      <c r="AA113">
        <v>0</v>
      </c>
      <c r="AB113">
        <v>65.709999999999994</v>
      </c>
      <c r="AC113">
        <v>11.6</v>
      </c>
      <c r="AD113">
        <v>0</v>
      </c>
      <c r="AE113">
        <v>0</v>
      </c>
      <c r="AF113">
        <v>65.709999999999994</v>
      </c>
      <c r="AG113">
        <v>11.6</v>
      </c>
      <c r="AH113">
        <v>0</v>
      </c>
      <c r="AI113">
        <v>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1</v>
      </c>
      <c r="AQ113">
        <v>0</v>
      </c>
      <c r="AR113">
        <v>0</v>
      </c>
      <c r="AS113" t="s">
        <v>6</v>
      </c>
      <c r="AT113">
        <v>0.17</v>
      </c>
      <c r="AU113" t="s">
        <v>56</v>
      </c>
      <c r="AV113">
        <v>0</v>
      </c>
      <c r="AW113">
        <v>2</v>
      </c>
      <c r="AX113">
        <v>27703861</v>
      </c>
      <c r="AY113">
        <v>1</v>
      </c>
      <c r="AZ113">
        <v>0</v>
      </c>
      <c r="BA113">
        <v>118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Y113*Source!I59</f>
        <v>6.4059187500000005</v>
      </c>
      <c r="CY113">
        <f>AB113</f>
        <v>65.709999999999994</v>
      </c>
      <c r="CZ113">
        <f>AF113</f>
        <v>65.709999999999994</v>
      </c>
      <c r="DA113">
        <f>AJ113</f>
        <v>1</v>
      </c>
      <c r="DB113">
        <v>0</v>
      </c>
    </row>
    <row r="114" spans="1:106" x14ac:dyDescent="0.2">
      <c r="A114">
        <f>ROW(Source!A59)</f>
        <v>59</v>
      </c>
      <c r="B114">
        <v>27703388</v>
      </c>
      <c r="C114">
        <v>27703858</v>
      </c>
      <c r="D114">
        <v>25231911</v>
      </c>
      <c r="E114">
        <v>1</v>
      </c>
      <c r="F114">
        <v>1</v>
      </c>
      <c r="G114">
        <v>1</v>
      </c>
      <c r="H114">
        <v>2</v>
      </c>
      <c r="I114" t="s">
        <v>556</v>
      </c>
      <c r="J114" t="s">
        <v>557</v>
      </c>
      <c r="K114" t="s">
        <v>558</v>
      </c>
      <c r="L114">
        <v>1368</v>
      </c>
      <c r="N114">
        <v>1011</v>
      </c>
      <c r="O114" t="s">
        <v>492</v>
      </c>
      <c r="P114" t="s">
        <v>492</v>
      </c>
      <c r="Q114">
        <v>1</v>
      </c>
      <c r="W114">
        <v>0</v>
      </c>
      <c r="X114">
        <v>-353815937</v>
      </c>
      <c r="Y114">
        <v>0.67500000000000004</v>
      </c>
      <c r="AA114">
        <v>0</v>
      </c>
      <c r="AB114">
        <v>8.1</v>
      </c>
      <c r="AC114">
        <v>0</v>
      </c>
      <c r="AD114">
        <v>0</v>
      </c>
      <c r="AE114">
        <v>0</v>
      </c>
      <c r="AF114">
        <v>8.1</v>
      </c>
      <c r="AG114">
        <v>0</v>
      </c>
      <c r="AH114">
        <v>0</v>
      </c>
      <c r="AI114">
        <v>1</v>
      </c>
      <c r="AJ114">
        <v>1</v>
      </c>
      <c r="AK114">
        <v>1</v>
      </c>
      <c r="AL114">
        <v>1</v>
      </c>
      <c r="AN114">
        <v>0</v>
      </c>
      <c r="AO114">
        <v>1</v>
      </c>
      <c r="AP114">
        <v>1</v>
      </c>
      <c r="AQ114">
        <v>0</v>
      </c>
      <c r="AR114">
        <v>0</v>
      </c>
      <c r="AS114" t="s">
        <v>6</v>
      </c>
      <c r="AT114">
        <v>0.4</v>
      </c>
      <c r="AU114" t="s">
        <v>56</v>
      </c>
      <c r="AV114">
        <v>0</v>
      </c>
      <c r="AW114">
        <v>2</v>
      </c>
      <c r="AX114">
        <v>27703862</v>
      </c>
      <c r="AY114">
        <v>1</v>
      </c>
      <c r="AZ114">
        <v>0</v>
      </c>
      <c r="BA114">
        <v>119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Y114*Source!I59</f>
        <v>15.072749999999999</v>
      </c>
      <c r="CY114">
        <f>AB114</f>
        <v>8.1</v>
      </c>
      <c r="CZ114">
        <f>AF114</f>
        <v>8.1</v>
      </c>
      <c r="DA114">
        <f>AJ114</f>
        <v>1</v>
      </c>
      <c r="DB114">
        <v>0</v>
      </c>
    </row>
    <row r="115" spans="1:106" x14ac:dyDescent="0.2">
      <c r="A115">
        <f>ROW(Source!A59)</f>
        <v>59</v>
      </c>
      <c r="B115">
        <v>27703388</v>
      </c>
      <c r="C115">
        <v>27703858</v>
      </c>
      <c r="D115">
        <v>25149997</v>
      </c>
      <c r="E115">
        <v>1</v>
      </c>
      <c r="F115">
        <v>1</v>
      </c>
      <c r="G115">
        <v>1</v>
      </c>
      <c r="H115">
        <v>3</v>
      </c>
      <c r="I115" t="s">
        <v>118</v>
      </c>
      <c r="J115" t="s">
        <v>120</v>
      </c>
      <c r="K115" t="s">
        <v>119</v>
      </c>
      <c r="L115">
        <v>1035</v>
      </c>
      <c r="N115">
        <v>1013</v>
      </c>
      <c r="O115" t="s">
        <v>103</v>
      </c>
      <c r="P115" t="s">
        <v>103</v>
      </c>
      <c r="Q115">
        <v>1</v>
      </c>
      <c r="W115">
        <v>0</v>
      </c>
      <c r="X115">
        <v>1610584286</v>
      </c>
      <c r="Y115">
        <v>0.35826200000000002</v>
      </c>
      <c r="AA115">
        <v>92.52</v>
      </c>
      <c r="AB115">
        <v>0</v>
      </c>
      <c r="AC115">
        <v>0</v>
      </c>
      <c r="AD115">
        <v>0</v>
      </c>
      <c r="AE115">
        <v>92.52</v>
      </c>
      <c r="AF115">
        <v>0</v>
      </c>
      <c r="AG115">
        <v>0</v>
      </c>
      <c r="AH115">
        <v>0</v>
      </c>
      <c r="AI115">
        <v>1</v>
      </c>
      <c r="AJ115">
        <v>1</v>
      </c>
      <c r="AK115">
        <v>1</v>
      </c>
      <c r="AL115">
        <v>1</v>
      </c>
      <c r="AN115">
        <v>0</v>
      </c>
      <c r="AO115">
        <v>0</v>
      </c>
      <c r="AP115">
        <v>0</v>
      </c>
      <c r="AQ115">
        <v>0</v>
      </c>
      <c r="AR115">
        <v>0</v>
      </c>
      <c r="AS115" t="s">
        <v>6</v>
      </c>
      <c r="AT115">
        <v>0.35826200000000002</v>
      </c>
      <c r="AU115" t="s">
        <v>6</v>
      </c>
      <c r="AV115">
        <v>0</v>
      </c>
      <c r="AW115">
        <v>1</v>
      </c>
      <c r="AX115">
        <v>-1</v>
      </c>
      <c r="AY115">
        <v>0</v>
      </c>
      <c r="AZ115">
        <v>0</v>
      </c>
      <c r="BA115" t="s">
        <v>6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Y115*Source!I59</f>
        <v>7.9999904600000002</v>
      </c>
      <c r="CY115">
        <f t="shared" ref="CY115:CY122" si="9">AA115</f>
        <v>92.52</v>
      </c>
      <c r="CZ115">
        <f t="shared" ref="CZ115:CZ122" si="10">AE115</f>
        <v>92.52</v>
      </c>
      <c r="DA115">
        <f t="shared" ref="DA115:DA122" si="11">AI115</f>
        <v>1</v>
      </c>
      <c r="DB115">
        <v>0</v>
      </c>
    </row>
    <row r="116" spans="1:106" x14ac:dyDescent="0.2">
      <c r="A116">
        <f>ROW(Source!A59)</f>
        <v>59</v>
      </c>
      <c r="B116">
        <v>27703388</v>
      </c>
      <c r="C116">
        <v>27703858</v>
      </c>
      <c r="D116">
        <v>25150013</v>
      </c>
      <c r="E116">
        <v>1</v>
      </c>
      <c r="F116">
        <v>1</v>
      </c>
      <c r="G116">
        <v>1</v>
      </c>
      <c r="H116">
        <v>3</v>
      </c>
      <c r="I116" t="s">
        <v>106</v>
      </c>
      <c r="J116" t="s">
        <v>108</v>
      </c>
      <c r="K116" t="s">
        <v>107</v>
      </c>
      <c r="L116">
        <v>1035</v>
      </c>
      <c r="N116">
        <v>1013</v>
      </c>
      <c r="O116" t="s">
        <v>103</v>
      </c>
      <c r="P116" t="s">
        <v>103</v>
      </c>
      <c r="Q116">
        <v>1</v>
      </c>
      <c r="W116">
        <v>0</v>
      </c>
      <c r="X116">
        <v>-161471996</v>
      </c>
      <c r="Y116">
        <v>0.223914</v>
      </c>
      <c r="AA116">
        <v>94.68</v>
      </c>
      <c r="AB116">
        <v>0</v>
      </c>
      <c r="AC116">
        <v>0</v>
      </c>
      <c r="AD116">
        <v>0</v>
      </c>
      <c r="AE116">
        <v>94.68</v>
      </c>
      <c r="AF116">
        <v>0</v>
      </c>
      <c r="AG116">
        <v>0</v>
      </c>
      <c r="AH116">
        <v>0</v>
      </c>
      <c r="AI116">
        <v>1</v>
      </c>
      <c r="AJ116">
        <v>1</v>
      </c>
      <c r="AK116">
        <v>1</v>
      </c>
      <c r="AL116">
        <v>1</v>
      </c>
      <c r="AN116">
        <v>0</v>
      </c>
      <c r="AO116">
        <v>0</v>
      </c>
      <c r="AP116">
        <v>0</v>
      </c>
      <c r="AQ116">
        <v>0</v>
      </c>
      <c r="AR116">
        <v>0</v>
      </c>
      <c r="AS116" t="s">
        <v>6</v>
      </c>
      <c r="AT116">
        <v>0.223914</v>
      </c>
      <c r="AU116" t="s">
        <v>6</v>
      </c>
      <c r="AV116">
        <v>0</v>
      </c>
      <c r="AW116">
        <v>1</v>
      </c>
      <c r="AX116">
        <v>-1</v>
      </c>
      <c r="AY116">
        <v>0</v>
      </c>
      <c r="AZ116">
        <v>0</v>
      </c>
      <c r="BA116" t="s">
        <v>6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Y116*Source!I59</f>
        <v>4.9999996199999996</v>
      </c>
      <c r="CY116">
        <f t="shared" si="9"/>
        <v>94.68</v>
      </c>
      <c r="CZ116">
        <f t="shared" si="10"/>
        <v>94.68</v>
      </c>
      <c r="DA116">
        <f t="shared" si="11"/>
        <v>1</v>
      </c>
      <c r="DB116">
        <v>0</v>
      </c>
    </row>
    <row r="117" spans="1:106" x14ac:dyDescent="0.2">
      <c r="A117">
        <f>ROW(Source!A59)</f>
        <v>59</v>
      </c>
      <c r="B117">
        <v>27703388</v>
      </c>
      <c r="C117">
        <v>27703858</v>
      </c>
      <c r="D117">
        <v>25150014</v>
      </c>
      <c r="E117">
        <v>1</v>
      </c>
      <c r="F117">
        <v>1</v>
      </c>
      <c r="G117">
        <v>1</v>
      </c>
      <c r="H117">
        <v>3</v>
      </c>
      <c r="I117" t="s">
        <v>101</v>
      </c>
      <c r="J117" t="s">
        <v>104</v>
      </c>
      <c r="K117" t="s">
        <v>102</v>
      </c>
      <c r="L117">
        <v>1035</v>
      </c>
      <c r="N117">
        <v>1013</v>
      </c>
      <c r="O117" t="s">
        <v>103</v>
      </c>
      <c r="P117" t="s">
        <v>103</v>
      </c>
      <c r="Q117">
        <v>1</v>
      </c>
      <c r="W117">
        <v>0</v>
      </c>
      <c r="X117">
        <v>1882669443</v>
      </c>
      <c r="Y117">
        <v>0.134348</v>
      </c>
      <c r="AA117">
        <v>94.68</v>
      </c>
      <c r="AB117">
        <v>0</v>
      </c>
      <c r="AC117">
        <v>0</v>
      </c>
      <c r="AD117">
        <v>0</v>
      </c>
      <c r="AE117">
        <v>94.68</v>
      </c>
      <c r="AF117">
        <v>0</v>
      </c>
      <c r="AG117">
        <v>0</v>
      </c>
      <c r="AH117">
        <v>0</v>
      </c>
      <c r="AI117">
        <v>1</v>
      </c>
      <c r="AJ117">
        <v>1</v>
      </c>
      <c r="AK117">
        <v>1</v>
      </c>
      <c r="AL117">
        <v>1</v>
      </c>
      <c r="AN117">
        <v>0</v>
      </c>
      <c r="AO117">
        <v>0</v>
      </c>
      <c r="AP117">
        <v>0</v>
      </c>
      <c r="AQ117">
        <v>0</v>
      </c>
      <c r="AR117">
        <v>0</v>
      </c>
      <c r="AS117" t="s">
        <v>6</v>
      </c>
      <c r="AT117">
        <v>0.134348</v>
      </c>
      <c r="AU117" t="s">
        <v>6</v>
      </c>
      <c r="AV117">
        <v>0</v>
      </c>
      <c r="AW117">
        <v>1</v>
      </c>
      <c r="AX117">
        <v>-1</v>
      </c>
      <c r="AY117">
        <v>0</v>
      </c>
      <c r="AZ117">
        <v>0</v>
      </c>
      <c r="BA117" t="s">
        <v>6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Y117*Source!I59</f>
        <v>2.9999908399999997</v>
      </c>
      <c r="CY117">
        <f t="shared" si="9"/>
        <v>94.68</v>
      </c>
      <c r="CZ117">
        <f t="shared" si="10"/>
        <v>94.68</v>
      </c>
      <c r="DA117">
        <f t="shared" si="11"/>
        <v>1</v>
      </c>
      <c r="DB117">
        <v>0</v>
      </c>
    </row>
    <row r="118" spans="1:106" x14ac:dyDescent="0.2">
      <c r="A118">
        <f>ROW(Source!A59)</f>
        <v>59</v>
      </c>
      <c r="B118">
        <v>27703388</v>
      </c>
      <c r="C118">
        <v>27703858</v>
      </c>
      <c r="D118">
        <v>25151425</v>
      </c>
      <c r="E118">
        <v>1</v>
      </c>
      <c r="F118">
        <v>1</v>
      </c>
      <c r="G118">
        <v>1</v>
      </c>
      <c r="H118">
        <v>3</v>
      </c>
      <c r="I118" t="s">
        <v>559</v>
      </c>
      <c r="J118" t="s">
        <v>560</v>
      </c>
      <c r="K118" t="s">
        <v>561</v>
      </c>
      <c r="L118">
        <v>1348</v>
      </c>
      <c r="N118">
        <v>1009</v>
      </c>
      <c r="O118" t="s">
        <v>30</v>
      </c>
      <c r="P118" t="s">
        <v>30</v>
      </c>
      <c r="Q118">
        <v>1000</v>
      </c>
      <c r="W118">
        <v>0</v>
      </c>
      <c r="X118">
        <v>-714836380</v>
      </c>
      <c r="Y118">
        <v>1E-4</v>
      </c>
      <c r="AA118">
        <v>10315.01</v>
      </c>
      <c r="AB118">
        <v>0</v>
      </c>
      <c r="AC118">
        <v>0</v>
      </c>
      <c r="AD118">
        <v>0</v>
      </c>
      <c r="AE118">
        <v>10315.01</v>
      </c>
      <c r="AF118">
        <v>0</v>
      </c>
      <c r="AG118">
        <v>0</v>
      </c>
      <c r="AH118">
        <v>0</v>
      </c>
      <c r="AI118">
        <v>1</v>
      </c>
      <c r="AJ118">
        <v>1</v>
      </c>
      <c r="AK118">
        <v>1</v>
      </c>
      <c r="AL118">
        <v>1</v>
      </c>
      <c r="AN118">
        <v>0</v>
      </c>
      <c r="AO118">
        <v>1</v>
      </c>
      <c r="AP118">
        <v>0</v>
      </c>
      <c r="AQ118">
        <v>0</v>
      </c>
      <c r="AR118">
        <v>0</v>
      </c>
      <c r="AS118" t="s">
        <v>6</v>
      </c>
      <c r="AT118">
        <v>1E-4</v>
      </c>
      <c r="AU118" t="s">
        <v>6</v>
      </c>
      <c r="AV118">
        <v>0</v>
      </c>
      <c r="AW118">
        <v>2</v>
      </c>
      <c r="AX118">
        <v>27703864</v>
      </c>
      <c r="AY118">
        <v>1</v>
      </c>
      <c r="AZ118">
        <v>0</v>
      </c>
      <c r="BA118">
        <v>121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Y118*Source!I59</f>
        <v>2.2329999999999997E-3</v>
      </c>
      <c r="CY118">
        <f t="shared" si="9"/>
        <v>10315.01</v>
      </c>
      <c r="CZ118">
        <f t="shared" si="10"/>
        <v>10315.01</v>
      </c>
      <c r="DA118">
        <f t="shared" si="11"/>
        <v>1</v>
      </c>
      <c r="DB118">
        <v>0</v>
      </c>
    </row>
    <row r="119" spans="1:106" x14ac:dyDescent="0.2">
      <c r="A119">
        <f>ROW(Source!A59)</f>
        <v>59</v>
      </c>
      <c r="B119">
        <v>27703388</v>
      </c>
      <c r="C119">
        <v>27703858</v>
      </c>
      <c r="D119">
        <v>25170002</v>
      </c>
      <c r="E119">
        <v>1</v>
      </c>
      <c r="F119">
        <v>1</v>
      </c>
      <c r="G119">
        <v>1</v>
      </c>
      <c r="H119">
        <v>3</v>
      </c>
      <c r="I119" t="s">
        <v>110</v>
      </c>
      <c r="J119" t="s">
        <v>112</v>
      </c>
      <c r="K119" t="s">
        <v>111</v>
      </c>
      <c r="L119">
        <v>1327</v>
      </c>
      <c r="N119">
        <v>1005</v>
      </c>
      <c r="O119" t="s">
        <v>54</v>
      </c>
      <c r="P119" t="s">
        <v>54</v>
      </c>
      <c r="Q119">
        <v>1</v>
      </c>
      <c r="W119">
        <v>0</v>
      </c>
      <c r="X119">
        <v>187887284</v>
      </c>
      <c r="Y119">
        <v>0.25391799999999998</v>
      </c>
      <c r="AA119">
        <v>1799.14</v>
      </c>
      <c r="AB119">
        <v>0</v>
      </c>
      <c r="AC119">
        <v>0</v>
      </c>
      <c r="AD119">
        <v>0</v>
      </c>
      <c r="AE119">
        <v>1799.14</v>
      </c>
      <c r="AF119">
        <v>0</v>
      </c>
      <c r="AG119">
        <v>0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0</v>
      </c>
      <c r="AP119">
        <v>0</v>
      </c>
      <c r="AQ119">
        <v>0</v>
      </c>
      <c r="AR119">
        <v>0</v>
      </c>
      <c r="AS119" t="s">
        <v>6</v>
      </c>
      <c r="AT119">
        <v>0.25391799999999998</v>
      </c>
      <c r="AU119" t="s">
        <v>6</v>
      </c>
      <c r="AV119">
        <v>0</v>
      </c>
      <c r="AW119">
        <v>1</v>
      </c>
      <c r="AX119">
        <v>-1</v>
      </c>
      <c r="AY119">
        <v>0</v>
      </c>
      <c r="AZ119">
        <v>0</v>
      </c>
      <c r="BA119" t="s">
        <v>6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Y119*Source!I59</f>
        <v>5.6699889399999988</v>
      </c>
      <c r="CY119">
        <f t="shared" si="9"/>
        <v>1799.14</v>
      </c>
      <c r="CZ119">
        <f t="shared" si="10"/>
        <v>1799.14</v>
      </c>
      <c r="DA119">
        <f t="shared" si="11"/>
        <v>1</v>
      </c>
      <c r="DB119">
        <v>0</v>
      </c>
    </row>
    <row r="120" spans="1:106" x14ac:dyDescent="0.2">
      <c r="A120">
        <f>ROW(Source!A59)</f>
        <v>59</v>
      </c>
      <c r="B120">
        <v>27703388</v>
      </c>
      <c r="C120">
        <v>27703858</v>
      </c>
      <c r="D120">
        <v>25170003</v>
      </c>
      <c r="E120">
        <v>1</v>
      </c>
      <c r="F120">
        <v>1</v>
      </c>
      <c r="G120">
        <v>1</v>
      </c>
      <c r="H120">
        <v>3</v>
      </c>
      <c r="I120" t="s">
        <v>114</v>
      </c>
      <c r="J120" t="s">
        <v>116</v>
      </c>
      <c r="K120" t="s">
        <v>115</v>
      </c>
      <c r="L120">
        <v>1327</v>
      </c>
      <c r="N120">
        <v>1005</v>
      </c>
      <c r="O120" t="s">
        <v>54</v>
      </c>
      <c r="P120" t="s">
        <v>54</v>
      </c>
      <c r="Q120">
        <v>1</v>
      </c>
      <c r="W120">
        <v>0</v>
      </c>
      <c r="X120">
        <v>-271919700</v>
      </c>
      <c r="Y120">
        <v>0.74608200000000002</v>
      </c>
      <c r="AA120">
        <v>1465.11</v>
      </c>
      <c r="AB120">
        <v>0</v>
      </c>
      <c r="AC120">
        <v>0</v>
      </c>
      <c r="AD120">
        <v>0</v>
      </c>
      <c r="AE120">
        <v>1465.11</v>
      </c>
      <c r="AF120">
        <v>0</v>
      </c>
      <c r="AG120">
        <v>0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0</v>
      </c>
      <c r="AP120">
        <v>0</v>
      </c>
      <c r="AQ120">
        <v>0</v>
      </c>
      <c r="AR120">
        <v>0</v>
      </c>
      <c r="AS120" t="s">
        <v>6</v>
      </c>
      <c r="AT120">
        <v>0.74608200000000002</v>
      </c>
      <c r="AU120" t="s">
        <v>6</v>
      </c>
      <c r="AV120">
        <v>0</v>
      </c>
      <c r="AW120">
        <v>1</v>
      </c>
      <c r="AX120">
        <v>-1</v>
      </c>
      <c r="AY120">
        <v>0</v>
      </c>
      <c r="AZ120">
        <v>0</v>
      </c>
      <c r="BA120" t="s">
        <v>6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Y120*Source!I59</f>
        <v>16.660011059999999</v>
      </c>
      <c r="CY120">
        <f t="shared" si="9"/>
        <v>1465.11</v>
      </c>
      <c r="CZ120">
        <f t="shared" si="10"/>
        <v>1465.11</v>
      </c>
      <c r="DA120">
        <f t="shared" si="11"/>
        <v>1</v>
      </c>
      <c r="DB120">
        <v>0</v>
      </c>
    </row>
    <row r="121" spans="1:106" x14ac:dyDescent="0.2">
      <c r="A121">
        <f>ROW(Source!A59)</f>
        <v>59</v>
      </c>
      <c r="B121">
        <v>27703388</v>
      </c>
      <c r="C121">
        <v>27703858</v>
      </c>
      <c r="D121">
        <v>25174666</v>
      </c>
      <c r="E121">
        <v>1</v>
      </c>
      <c r="F121">
        <v>1</v>
      </c>
      <c r="G121">
        <v>1</v>
      </c>
      <c r="H121">
        <v>3</v>
      </c>
      <c r="I121" t="s">
        <v>562</v>
      </c>
      <c r="J121" t="s">
        <v>563</v>
      </c>
      <c r="K121" t="s">
        <v>564</v>
      </c>
      <c r="L121">
        <v>1348</v>
      </c>
      <c r="N121">
        <v>1009</v>
      </c>
      <c r="O121" t="s">
        <v>30</v>
      </c>
      <c r="P121" t="s">
        <v>30</v>
      </c>
      <c r="Q121">
        <v>1000</v>
      </c>
      <c r="W121">
        <v>0</v>
      </c>
      <c r="X121">
        <v>-751617735</v>
      </c>
      <c r="Y121">
        <v>3.0000000000000001E-3</v>
      </c>
      <c r="AA121">
        <v>5804</v>
      </c>
      <c r="AB121">
        <v>0</v>
      </c>
      <c r="AC121">
        <v>0</v>
      </c>
      <c r="AD121">
        <v>0</v>
      </c>
      <c r="AE121">
        <v>5804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6</v>
      </c>
      <c r="AT121">
        <v>3.0000000000000001E-3</v>
      </c>
      <c r="AU121" t="s">
        <v>6</v>
      </c>
      <c r="AV121">
        <v>0</v>
      </c>
      <c r="AW121">
        <v>2</v>
      </c>
      <c r="AX121">
        <v>27703866</v>
      </c>
      <c r="AY121">
        <v>1</v>
      </c>
      <c r="AZ121">
        <v>0</v>
      </c>
      <c r="BA121">
        <v>123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Y121*Source!I59</f>
        <v>6.6989999999999994E-2</v>
      </c>
      <c r="CY121">
        <f t="shared" si="9"/>
        <v>5804</v>
      </c>
      <c r="CZ121">
        <f t="shared" si="10"/>
        <v>5804</v>
      </c>
      <c r="DA121">
        <f t="shared" si="11"/>
        <v>1</v>
      </c>
      <c r="DB121">
        <v>0</v>
      </c>
    </row>
    <row r="122" spans="1:106" x14ac:dyDescent="0.2">
      <c r="A122">
        <f>ROW(Source!A59)</f>
        <v>59</v>
      </c>
      <c r="B122">
        <v>27703388</v>
      </c>
      <c r="C122">
        <v>27703858</v>
      </c>
      <c r="D122">
        <v>25186953</v>
      </c>
      <c r="E122">
        <v>1</v>
      </c>
      <c r="F122">
        <v>1</v>
      </c>
      <c r="G122">
        <v>1</v>
      </c>
      <c r="H122">
        <v>3</v>
      </c>
      <c r="I122" t="s">
        <v>565</v>
      </c>
      <c r="J122" t="s">
        <v>566</v>
      </c>
      <c r="K122" t="s">
        <v>567</v>
      </c>
      <c r="L122">
        <v>1354</v>
      </c>
      <c r="N122">
        <v>1010</v>
      </c>
      <c r="O122" t="s">
        <v>136</v>
      </c>
      <c r="P122" t="s">
        <v>136</v>
      </c>
      <c r="Q122">
        <v>1</v>
      </c>
      <c r="W122">
        <v>0</v>
      </c>
      <c r="X122">
        <v>-1075270488</v>
      </c>
      <c r="Y122">
        <v>0.1</v>
      </c>
      <c r="AA122">
        <v>72.8</v>
      </c>
      <c r="AB122">
        <v>0</v>
      </c>
      <c r="AC122">
        <v>0</v>
      </c>
      <c r="AD122">
        <v>0</v>
      </c>
      <c r="AE122">
        <v>72.8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1</v>
      </c>
      <c r="AP122">
        <v>0</v>
      </c>
      <c r="AQ122">
        <v>0</v>
      </c>
      <c r="AR122">
        <v>0</v>
      </c>
      <c r="AS122" t="s">
        <v>6</v>
      </c>
      <c r="AT122">
        <v>0.1</v>
      </c>
      <c r="AU122" t="s">
        <v>6</v>
      </c>
      <c r="AV122">
        <v>0</v>
      </c>
      <c r="AW122">
        <v>2</v>
      </c>
      <c r="AX122">
        <v>27703867</v>
      </c>
      <c r="AY122">
        <v>1</v>
      </c>
      <c r="AZ122">
        <v>0</v>
      </c>
      <c r="BA122">
        <v>124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Y122*Source!I59</f>
        <v>2.2330000000000001</v>
      </c>
      <c r="CY122">
        <f t="shared" si="9"/>
        <v>72.8</v>
      </c>
      <c r="CZ122">
        <f t="shared" si="10"/>
        <v>72.8</v>
      </c>
      <c r="DA122">
        <f t="shared" si="11"/>
        <v>1</v>
      </c>
      <c r="DB122">
        <v>0</v>
      </c>
    </row>
    <row r="123" spans="1:106" x14ac:dyDescent="0.2">
      <c r="A123">
        <f>ROW(Source!A70)</f>
        <v>70</v>
      </c>
      <c r="B123">
        <v>27703374</v>
      </c>
      <c r="C123">
        <v>27704707</v>
      </c>
      <c r="D123">
        <v>25413300</v>
      </c>
      <c r="E123">
        <v>1</v>
      </c>
      <c r="F123">
        <v>1</v>
      </c>
      <c r="G123">
        <v>1</v>
      </c>
      <c r="H123">
        <v>1</v>
      </c>
      <c r="I123" t="s">
        <v>484</v>
      </c>
      <c r="J123" t="s">
        <v>6</v>
      </c>
      <c r="K123" t="s">
        <v>485</v>
      </c>
      <c r="L123">
        <v>1191</v>
      </c>
      <c r="N123">
        <v>1013</v>
      </c>
      <c r="O123" t="s">
        <v>486</v>
      </c>
      <c r="P123" t="s">
        <v>486</v>
      </c>
      <c r="Q123">
        <v>1</v>
      </c>
      <c r="W123">
        <v>0</v>
      </c>
      <c r="X123">
        <v>-400197608</v>
      </c>
      <c r="Y123">
        <v>78.851474999999994</v>
      </c>
      <c r="AA123">
        <v>0</v>
      </c>
      <c r="AB123">
        <v>0</v>
      </c>
      <c r="AC123">
        <v>0</v>
      </c>
      <c r="AD123">
        <v>8.5299999999999994</v>
      </c>
      <c r="AE123">
        <v>0</v>
      </c>
      <c r="AF123">
        <v>0</v>
      </c>
      <c r="AG123">
        <v>0</v>
      </c>
      <c r="AH123">
        <v>8.5299999999999994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1</v>
      </c>
      <c r="AQ123">
        <v>0</v>
      </c>
      <c r="AR123">
        <v>0</v>
      </c>
      <c r="AS123" t="s">
        <v>6</v>
      </c>
      <c r="AT123">
        <v>50.79</v>
      </c>
      <c r="AU123" t="s">
        <v>57</v>
      </c>
      <c r="AV123">
        <v>1</v>
      </c>
      <c r="AW123">
        <v>2</v>
      </c>
      <c r="AX123">
        <v>27704747</v>
      </c>
      <c r="AY123">
        <v>1</v>
      </c>
      <c r="AZ123">
        <v>0</v>
      </c>
      <c r="BA123">
        <v>125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Y123*Source!I70</f>
        <v>14.981780249999998</v>
      </c>
      <c r="CY123">
        <f>AD123</f>
        <v>8.5299999999999994</v>
      </c>
      <c r="CZ123">
        <f>AH123</f>
        <v>8.5299999999999994</v>
      </c>
      <c r="DA123">
        <f>AL123</f>
        <v>1</v>
      </c>
      <c r="DB123">
        <v>0</v>
      </c>
    </row>
    <row r="124" spans="1:106" x14ac:dyDescent="0.2">
      <c r="A124">
        <f>ROW(Source!A70)</f>
        <v>70</v>
      </c>
      <c r="B124">
        <v>27703374</v>
      </c>
      <c r="C124">
        <v>27704707</v>
      </c>
      <c r="D124">
        <v>25412928</v>
      </c>
      <c r="E124">
        <v>1</v>
      </c>
      <c r="F124">
        <v>1</v>
      </c>
      <c r="G124">
        <v>1</v>
      </c>
      <c r="H124">
        <v>1</v>
      </c>
      <c r="I124" t="s">
        <v>487</v>
      </c>
      <c r="J124" t="s">
        <v>6</v>
      </c>
      <c r="K124" t="s">
        <v>488</v>
      </c>
      <c r="L124">
        <v>1191</v>
      </c>
      <c r="N124">
        <v>1013</v>
      </c>
      <c r="O124" t="s">
        <v>486</v>
      </c>
      <c r="P124" t="s">
        <v>486</v>
      </c>
      <c r="Q124">
        <v>1</v>
      </c>
      <c r="W124">
        <v>0</v>
      </c>
      <c r="X124">
        <v>-1417349443</v>
      </c>
      <c r="Y124">
        <v>0.31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1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0</v>
      </c>
      <c r="AQ124">
        <v>0</v>
      </c>
      <c r="AR124">
        <v>0</v>
      </c>
      <c r="AS124" t="s">
        <v>6</v>
      </c>
      <c r="AT124">
        <v>0.31</v>
      </c>
      <c r="AU124" t="s">
        <v>6</v>
      </c>
      <c r="AV124">
        <v>2</v>
      </c>
      <c r="AW124">
        <v>2</v>
      </c>
      <c r="AX124">
        <v>27704748</v>
      </c>
      <c r="AY124">
        <v>1</v>
      </c>
      <c r="AZ124">
        <v>2048</v>
      </c>
      <c r="BA124">
        <v>126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Y124*Source!I70</f>
        <v>5.8900000000000001E-2</v>
      </c>
      <c r="CY124">
        <f>AD124</f>
        <v>0</v>
      </c>
      <c r="CZ124">
        <f>AH124</f>
        <v>0</v>
      </c>
      <c r="DA124">
        <f>AL124</f>
        <v>1</v>
      </c>
      <c r="DB124">
        <v>0</v>
      </c>
    </row>
    <row r="125" spans="1:106" x14ac:dyDescent="0.2">
      <c r="A125">
        <f>ROW(Source!A70)</f>
        <v>70</v>
      </c>
      <c r="B125">
        <v>27703374</v>
      </c>
      <c r="C125">
        <v>27704707</v>
      </c>
      <c r="D125">
        <v>25230220</v>
      </c>
      <c r="E125">
        <v>1</v>
      </c>
      <c r="F125">
        <v>1</v>
      </c>
      <c r="G125">
        <v>1</v>
      </c>
      <c r="H125">
        <v>2</v>
      </c>
      <c r="I125" t="s">
        <v>509</v>
      </c>
      <c r="J125" t="s">
        <v>510</v>
      </c>
      <c r="K125" t="s">
        <v>511</v>
      </c>
      <c r="L125">
        <v>1368</v>
      </c>
      <c r="N125">
        <v>1011</v>
      </c>
      <c r="O125" t="s">
        <v>492</v>
      </c>
      <c r="P125" t="s">
        <v>492</v>
      </c>
      <c r="Q125">
        <v>1</v>
      </c>
      <c r="W125">
        <v>0</v>
      </c>
      <c r="X125">
        <v>-1718674368</v>
      </c>
      <c r="Y125">
        <v>0.20250000000000001</v>
      </c>
      <c r="AA125">
        <v>0</v>
      </c>
      <c r="AB125">
        <v>111.99</v>
      </c>
      <c r="AC125">
        <v>13.5</v>
      </c>
      <c r="AD125">
        <v>0</v>
      </c>
      <c r="AE125">
        <v>0</v>
      </c>
      <c r="AF125">
        <v>111.99</v>
      </c>
      <c r="AG125">
        <v>13.5</v>
      </c>
      <c r="AH125">
        <v>0</v>
      </c>
      <c r="AI125">
        <v>1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6</v>
      </c>
      <c r="AT125">
        <v>0.12</v>
      </c>
      <c r="AU125" t="s">
        <v>56</v>
      </c>
      <c r="AV125">
        <v>0</v>
      </c>
      <c r="AW125">
        <v>2</v>
      </c>
      <c r="AX125">
        <v>27704749</v>
      </c>
      <c r="AY125">
        <v>1</v>
      </c>
      <c r="AZ125">
        <v>0</v>
      </c>
      <c r="BA125">
        <v>127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Y125*Source!I70</f>
        <v>3.8475000000000002E-2</v>
      </c>
      <c r="CY125">
        <f>AB125</f>
        <v>111.99</v>
      </c>
      <c r="CZ125">
        <f>AF125</f>
        <v>111.99</v>
      </c>
      <c r="DA125">
        <f>AJ125</f>
        <v>1</v>
      </c>
      <c r="DB125">
        <v>0</v>
      </c>
    </row>
    <row r="126" spans="1:106" x14ac:dyDescent="0.2">
      <c r="A126">
        <f>ROW(Source!A70)</f>
        <v>70</v>
      </c>
      <c r="B126">
        <v>27703374</v>
      </c>
      <c r="C126">
        <v>27704707</v>
      </c>
      <c r="D126">
        <v>25230420</v>
      </c>
      <c r="E126">
        <v>1</v>
      </c>
      <c r="F126">
        <v>1</v>
      </c>
      <c r="G126">
        <v>1</v>
      </c>
      <c r="H126">
        <v>2</v>
      </c>
      <c r="I126" t="s">
        <v>512</v>
      </c>
      <c r="J126" t="s">
        <v>513</v>
      </c>
      <c r="K126" t="s">
        <v>514</v>
      </c>
      <c r="L126">
        <v>1368</v>
      </c>
      <c r="N126">
        <v>1011</v>
      </c>
      <c r="O126" t="s">
        <v>492</v>
      </c>
      <c r="P126" t="s">
        <v>492</v>
      </c>
      <c r="Q126">
        <v>1</v>
      </c>
      <c r="W126">
        <v>0</v>
      </c>
      <c r="X126">
        <v>1544661785</v>
      </c>
      <c r="Y126">
        <v>17.769375</v>
      </c>
      <c r="AA126">
        <v>0</v>
      </c>
      <c r="AB126">
        <v>6.9</v>
      </c>
      <c r="AC126">
        <v>0</v>
      </c>
      <c r="AD126">
        <v>0</v>
      </c>
      <c r="AE126">
        <v>0</v>
      </c>
      <c r="AF126">
        <v>6.9</v>
      </c>
      <c r="AG126">
        <v>0</v>
      </c>
      <c r="AH126">
        <v>0</v>
      </c>
      <c r="AI126">
        <v>1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1</v>
      </c>
      <c r="AQ126">
        <v>0</v>
      </c>
      <c r="AR126">
        <v>0</v>
      </c>
      <c r="AS126" t="s">
        <v>6</v>
      </c>
      <c r="AT126">
        <v>10.53</v>
      </c>
      <c r="AU126" t="s">
        <v>56</v>
      </c>
      <c r="AV126">
        <v>0</v>
      </c>
      <c r="AW126">
        <v>2</v>
      </c>
      <c r="AX126">
        <v>27704750</v>
      </c>
      <c r="AY126">
        <v>1</v>
      </c>
      <c r="AZ126">
        <v>0</v>
      </c>
      <c r="BA126">
        <v>128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Y126*Source!I70</f>
        <v>3.3761812500000001</v>
      </c>
      <c r="CY126">
        <f>AB126</f>
        <v>6.9</v>
      </c>
      <c r="CZ126">
        <f>AF126</f>
        <v>6.9</v>
      </c>
      <c r="DA126">
        <f>AJ126</f>
        <v>1</v>
      </c>
      <c r="DB126">
        <v>0</v>
      </c>
    </row>
    <row r="127" spans="1:106" x14ac:dyDescent="0.2">
      <c r="A127">
        <f>ROW(Source!A70)</f>
        <v>70</v>
      </c>
      <c r="B127">
        <v>27703374</v>
      </c>
      <c r="C127">
        <v>27704707</v>
      </c>
      <c r="D127">
        <v>25231607</v>
      </c>
      <c r="E127">
        <v>1</v>
      </c>
      <c r="F127">
        <v>1</v>
      </c>
      <c r="G127">
        <v>1</v>
      </c>
      <c r="H127">
        <v>2</v>
      </c>
      <c r="I127" t="s">
        <v>497</v>
      </c>
      <c r="J127" t="s">
        <v>498</v>
      </c>
      <c r="K127" t="s">
        <v>499</v>
      </c>
      <c r="L127">
        <v>1368</v>
      </c>
      <c r="N127">
        <v>1011</v>
      </c>
      <c r="O127" t="s">
        <v>492</v>
      </c>
      <c r="P127" t="s">
        <v>492</v>
      </c>
      <c r="Q127">
        <v>1</v>
      </c>
      <c r="W127">
        <v>0</v>
      </c>
      <c r="X127">
        <v>1372534845</v>
      </c>
      <c r="Y127">
        <v>0.32062499999999999</v>
      </c>
      <c r="AA127">
        <v>0</v>
      </c>
      <c r="AB127">
        <v>65.709999999999994</v>
      </c>
      <c r="AC127">
        <v>11.6</v>
      </c>
      <c r="AD127">
        <v>0</v>
      </c>
      <c r="AE127">
        <v>0</v>
      </c>
      <c r="AF127">
        <v>65.709999999999994</v>
      </c>
      <c r="AG127">
        <v>11.6</v>
      </c>
      <c r="AH127">
        <v>0</v>
      </c>
      <c r="AI127">
        <v>1</v>
      </c>
      <c r="AJ127">
        <v>1</v>
      </c>
      <c r="AK127">
        <v>1</v>
      </c>
      <c r="AL127">
        <v>1</v>
      </c>
      <c r="AN127">
        <v>0</v>
      </c>
      <c r="AO127">
        <v>1</v>
      </c>
      <c r="AP127">
        <v>1</v>
      </c>
      <c r="AQ127">
        <v>0</v>
      </c>
      <c r="AR127">
        <v>0</v>
      </c>
      <c r="AS127" t="s">
        <v>6</v>
      </c>
      <c r="AT127">
        <v>0.19</v>
      </c>
      <c r="AU127" t="s">
        <v>56</v>
      </c>
      <c r="AV127">
        <v>0</v>
      </c>
      <c r="AW127">
        <v>2</v>
      </c>
      <c r="AX127">
        <v>27704751</v>
      </c>
      <c r="AY127">
        <v>1</v>
      </c>
      <c r="AZ127">
        <v>0</v>
      </c>
      <c r="BA127">
        <v>129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Y127*Source!I70</f>
        <v>6.0918750000000001E-2</v>
      </c>
      <c r="CY127">
        <f>AB127</f>
        <v>65.709999999999994</v>
      </c>
      <c r="CZ127">
        <f>AF127</f>
        <v>65.709999999999994</v>
      </c>
      <c r="DA127">
        <f>AJ127</f>
        <v>1</v>
      </c>
      <c r="DB127">
        <v>0</v>
      </c>
    </row>
    <row r="128" spans="1:106" x14ac:dyDescent="0.2">
      <c r="A128">
        <f>ROW(Source!A70)</f>
        <v>70</v>
      </c>
      <c r="B128">
        <v>27703374</v>
      </c>
      <c r="C128">
        <v>27704707</v>
      </c>
      <c r="D128">
        <v>25231842</v>
      </c>
      <c r="E128">
        <v>1</v>
      </c>
      <c r="F128">
        <v>1</v>
      </c>
      <c r="G128">
        <v>1</v>
      </c>
      <c r="H128">
        <v>2</v>
      </c>
      <c r="I128" t="s">
        <v>515</v>
      </c>
      <c r="J128" t="s">
        <v>516</v>
      </c>
      <c r="K128" t="s">
        <v>517</v>
      </c>
      <c r="L128">
        <v>1368</v>
      </c>
      <c r="N128">
        <v>1011</v>
      </c>
      <c r="O128" t="s">
        <v>492</v>
      </c>
      <c r="P128" t="s">
        <v>492</v>
      </c>
      <c r="Q128">
        <v>1</v>
      </c>
      <c r="W128">
        <v>0</v>
      </c>
      <c r="X128">
        <v>792402865</v>
      </c>
      <c r="Y128">
        <v>3.1387500000000004</v>
      </c>
      <c r="AA128">
        <v>0</v>
      </c>
      <c r="AB128">
        <v>1.2</v>
      </c>
      <c r="AC128">
        <v>0</v>
      </c>
      <c r="AD128">
        <v>0</v>
      </c>
      <c r="AE128">
        <v>0</v>
      </c>
      <c r="AF128">
        <v>1.2</v>
      </c>
      <c r="AG128">
        <v>0</v>
      </c>
      <c r="AH128">
        <v>0</v>
      </c>
      <c r="AI128">
        <v>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1</v>
      </c>
      <c r="AQ128">
        <v>0</v>
      </c>
      <c r="AR128">
        <v>0</v>
      </c>
      <c r="AS128" t="s">
        <v>6</v>
      </c>
      <c r="AT128">
        <v>1.86</v>
      </c>
      <c r="AU128" t="s">
        <v>56</v>
      </c>
      <c r="AV128">
        <v>0</v>
      </c>
      <c r="AW128">
        <v>2</v>
      </c>
      <c r="AX128">
        <v>27704752</v>
      </c>
      <c r="AY128">
        <v>1</v>
      </c>
      <c r="AZ128">
        <v>0</v>
      </c>
      <c r="BA128">
        <v>130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Y128*Source!I70</f>
        <v>0.59636250000000013</v>
      </c>
      <c r="CY128">
        <f>AB128</f>
        <v>1.2</v>
      </c>
      <c r="CZ128">
        <f>AF128</f>
        <v>1.2</v>
      </c>
      <c r="DA128">
        <f>AJ128</f>
        <v>1</v>
      </c>
      <c r="DB128">
        <v>0</v>
      </c>
    </row>
    <row r="129" spans="1:106" x14ac:dyDescent="0.2">
      <c r="A129">
        <f>ROW(Source!A70)</f>
        <v>70</v>
      </c>
      <c r="B129">
        <v>27703374</v>
      </c>
      <c r="C129">
        <v>27704707</v>
      </c>
      <c r="D129">
        <v>25231889</v>
      </c>
      <c r="E129">
        <v>1</v>
      </c>
      <c r="F129">
        <v>1</v>
      </c>
      <c r="G129">
        <v>1</v>
      </c>
      <c r="H129">
        <v>2</v>
      </c>
      <c r="I129" t="s">
        <v>518</v>
      </c>
      <c r="J129" t="s">
        <v>519</v>
      </c>
      <c r="K129" t="s">
        <v>520</v>
      </c>
      <c r="L129">
        <v>1368</v>
      </c>
      <c r="N129">
        <v>1011</v>
      </c>
      <c r="O129" t="s">
        <v>492</v>
      </c>
      <c r="P129" t="s">
        <v>492</v>
      </c>
      <c r="Q129">
        <v>1</v>
      </c>
      <c r="W129">
        <v>0</v>
      </c>
      <c r="X129">
        <v>1323835807</v>
      </c>
      <c r="Y129">
        <v>3.4256249999999997</v>
      </c>
      <c r="AA129">
        <v>0</v>
      </c>
      <c r="AB129">
        <v>12.31</v>
      </c>
      <c r="AC129">
        <v>0</v>
      </c>
      <c r="AD129">
        <v>0</v>
      </c>
      <c r="AE129">
        <v>0</v>
      </c>
      <c r="AF129">
        <v>12.31</v>
      </c>
      <c r="AG129">
        <v>0</v>
      </c>
      <c r="AH129">
        <v>0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6</v>
      </c>
      <c r="AT129">
        <v>2.0299999999999998</v>
      </c>
      <c r="AU129" t="s">
        <v>56</v>
      </c>
      <c r="AV129">
        <v>0</v>
      </c>
      <c r="AW129">
        <v>2</v>
      </c>
      <c r="AX129">
        <v>27704753</v>
      </c>
      <c r="AY129">
        <v>1</v>
      </c>
      <c r="AZ129">
        <v>0</v>
      </c>
      <c r="BA129">
        <v>131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Y129*Source!I70</f>
        <v>0.65086875</v>
      </c>
      <c r="CY129">
        <f>AB129</f>
        <v>12.31</v>
      </c>
      <c r="CZ129">
        <f>AF129</f>
        <v>12.31</v>
      </c>
      <c r="DA129">
        <f>AJ129</f>
        <v>1</v>
      </c>
      <c r="DB129">
        <v>0</v>
      </c>
    </row>
    <row r="130" spans="1:106" x14ac:dyDescent="0.2">
      <c r="A130">
        <f>ROW(Source!A70)</f>
        <v>70</v>
      </c>
      <c r="B130">
        <v>27703374</v>
      </c>
      <c r="C130">
        <v>27704707</v>
      </c>
      <c r="D130">
        <v>25148328</v>
      </c>
      <c r="E130">
        <v>1</v>
      </c>
      <c r="F130">
        <v>1</v>
      </c>
      <c r="G130">
        <v>1</v>
      </c>
      <c r="H130">
        <v>3</v>
      </c>
      <c r="I130" t="s">
        <v>521</v>
      </c>
      <c r="J130" t="s">
        <v>522</v>
      </c>
      <c r="K130" t="s">
        <v>523</v>
      </c>
      <c r="L130">
        <v>1339</v>
      </c>
      <c r="N130">
        <v>1007</v>
      </c>
      <c r="O130" t="s">
        <v>92</v>
      </c>
      <c r="P130" t="s">
        <v>92</v>
      </c>
      <c r="Q130">
        <v>1</v>
      </c>
      <c r="W130">
        <v>0</v>
      </c>
      <c r="X130">
        <v>1262771840</v>
      </c>
      <c r="Y130">
        <v>1.5</v>
      </c>
      <c r="AA130">
        <v>6.22</v>
      </c>
      <c r="AB130">
        <v>0</v>
      </c>
      <c r="AC130">
        <v>0</v>
      </c>
      <c r="AD130">
        <v>0</v>
      </c>
      <c r="AE130">
        <v>6.22</v>
      </c>
      <c r="AF130">
        <v>0</v>
      </c>
      <c r="AG130">
        <v>0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0</v>
      </c>
      <c r="AQ130">
        <v>0</v>
      </c>
      <c r="AR130">
        <v>0</v>
      </c>
      <c r="AS130" t="s">
        <v>6</v>
      </c>
      <c r="AT130">
        <v>1.5</v>
      </c>
      <c r="AU130" t="s">
        <v>6</v>
      </c>
      <c r="AV130">
        <v>0</v>
      </c>
      <c r="AW130">
        <v>2</v>
      </c>
      <c r="AX130">
        <v>27704754</v>
      </c>
      <c r="AY130">
        <v>1</v>
      </c>
      <c r="AZ130">
        <v>0</v>
      </c>
      <c r="BA130">
        <v>132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Y130*Source!I70</f>
        <v>0.28500000000000003</v>
      </c>
      <c r="CY130">
        <f t="shared" ref="CY130:CY141" si="12">AA130</f>
        <v>6.22</v>
      </c>
      <c r="CZ130">
        <f t="shared" ref="CZ130:CZ141" si="13">AE130</f>
        <v>6.22</v>
      </c>
      <c r="DA130">
        <f t="shared" ref="DA130:DA141" si="14">AI130</f>
        <v>1</v>
      </c>
      <c r="DB130">
        <v>0</v>
      </c>
    </row>
    <row r="131" spans="1:106" x14ac:dyDescent="0.2">
      <c r="A131">
        <f>ROW(Source!A70)</f>
        <v>70</v>
      </c>
      <c r="B131">
        <v>27703374</v>
      </c>
      <c r="C131">
        <v>27704707</v>
      </c>
      <c r="D131">
        <v>25148335</v>
      </c>
      <c r="E131">
        <v>1</v>
      </c>
      <c r="F131">
        <v>1</v>
      </c>
      <c r="G131">
        <v>1</v>
      </c>
      <c r="H131">
        <v>3</v>
      </c>
      <c r="I131" t="s">
        <v>524</v>
      </c>
      <c r="J131" t="s">
        <v>525</v>
      </c>
      <c r="K131" t="s">
        <v>526</v>
      </c>
      <c r="L131">
        <v>1346</v>
      </c>
      <c r="N131">
        <v>1009</v>
      </c>
      <c r="O131" t="s">
        <v>147</v>
      </c>
      <c r="P131" t="s">
        <v>147</v>
      </c>
      <c r="Q131">
        <v>1</v>
      </c>
      <c r="W131">
        <v>0</v>
      </c>
      <c r="X131">
        <v>1721895514</v>
      </c>
      <c r="Y131">
        <v>0.45</v>
      </c>
      <c r="AA131">
        <v>6.09</v>
      </c>
      <c r="AB131">
        <v>0</v>
      </c>
      <c r="AC131">
        <v>0</v>
      </c>
      <c r="AD131">
        <v>0</v>
      </c>
      <c r="AE131">
        <v>6.09</v>
      </c>
      <c r="AF131">
        <v>0</v>
      </c>
      <c r="AG131">
        <v>0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0</v>
      </c>
      <c r="AQ131">
        <v>0</v>
      </c>
      <c r="AR131">
        <v>0</v>
      </c>
      <c r="AS131" t="s">
        <v>6</v>
      </c>
      <c r="AT131">
        <v>0.45</v>
      </c>
      <c r="AU131" t="s">
        <v>6</v>
      </c>
      <c r="AV131">
        <v>0</v>
      </c>
      <c r="AW131">
        <v>2</v>
      </c>
      <c r="AX131">
        <v>27704755</v>
      </c>
      <c r="AY131">
        <v>1</v>
      </c>
      <c r="AZ131">
        <v>0</v>
      </c>
      <c r="BA131">
        <v>133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Y131*Source!I70</f>
        <v>8.5500000000000007E-2</v>
      </c>
      <c r="CY131">
        <f t="shared" si="12"/>
        <v>6.09</v>
      </c>
      <c r="CZ131">
        <f t="shared" si="13"/>
        <v>6.09</v>
      </c>
      <c r="DA131">
        <f t="shared" si="14"/>
        <v>1</v>
      </c>
      <c r="DB131">
        <v>0</v>
      </c>
    </row>
    <row r="132" spans="1:106" x14ac:dyDescent="0.2">
      <c r="A132">
        <f>ROW(Source!A70)</f>
        <v>70</v>
      </c>
      <c r="B132">
        <v>27703374</v>
      </c>
      <c r="C132">
        <v>27704707</v>
      </c>
      <c r="D132">
        <v>25151428</v>
      </c>
      <c r="E132">
        <v>1</v>
      </c>
      <c r="F132">
        <v>1</v>
      </c>
      <c r="G132">
        <v>1</v>
      </c>
      <c r="H132">
        <v>3</v>
      </c>
      <c r="I132" t="s">
        <v>527</v>
      </c>
      <c r="J132" t="s">
        <v>528</v>
      </c>
      <c r="K132" t="s">
        <v>529</v>
      </c>
      <c r="L132">
        <v>1348</v>
      </c>
      <c r="N132">
        <v>1009</v>
      </c>
      <c r="O132" t="s">
        <v>30</v>
      </c>
      <c r="P132" t="s">
        <v>30</v>
      </c>
      <c r="Q132">
        <v>1000</v>
      </c>
      <c r="W132">
        <v>0</v>
      </c>
      <c r="X132">
        <v>1225357214</v>
      </c>
      <c r="Y132">
        <v>1.4E-3</v>
      </c>
      <c r="AA132">
        <v>10749</v>
      </c>
      <c r="AB132">
        <v>0</v>
      </c>
      <c r="AC132">
        <v>0</v>
      </c>
      <c r="AD132">
        <v>0</v>
      </c>
      <c r="AE132">
        <v>10749</v>
      </c>
      <c r="AF132">
        <v>0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0</v>
      </c>
      <c r="AQ132">
        <v>0</v>
      </c>
      <c r="AR132">
        <v>0</v>
      </c>
      <c r="AS132" t="s">
        <v>6</v>
      </c>
      <c r="AT132">
        <v>1.4E-3</v>
      </c>
      <c r="AU132" t="s">
        <v>6</v>
      </c>
      <c r="AV132">
        <v>0</v>
      </c>
      <c r="AW132">
        <v>2</v>
      </c>
      <c r="AX132">
        <v>27704756</v>
      </c>
      <c r="AY132">
        <v>1</v>
      </c>
      <c r="AZ132">
        <v>0</v>
      </c>
      <c r="BA132">
        <v>134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Y132*Source!I70</f>
        <v>2.6600000000000001E-4</v>
      </c>
      <c r="CY132">
        <f t="shared" si="12"/>
        <v>10749</v>
      </c>
      <c r="CZ132">
        <f t="shared" si="13"/>
        <v>10749</v>
      </c>
      <c r="DA132">
        <f t="shared" si="14"/>
        <v>1</v>
      </c>
      <c r="DB132">
        <v>0</v>
      </c>
    </row>
    <row r="133" spans="1:106" x14ac:dyDescent="0.2">
      <c r="A133">
        <f>ROW(Source!A70)</f>
        <v>70</v>
      </c>
      <c r="B133">
        <v>27703374</v>
      </c>
      <c r="C133">
        <v>27704707</v>
      </c>
      <c r="D133">
        <v>25152615</v>
      </c>
      <c r="E133">
        <v>1</v>
      </c>
      <c r="F133">
        <v>1</v>
      </c>
      <c r="G133">
        <v>1</v>
      </c>
      <c r="H133">
        <v>3</v>
      </c>
      <c r="I133" t="s">
        <v>530</v>
      </c>
      <c r="J133" t="s">
        <v>531</v>
      </c>
      <c r="K133" t="s">
        <v>532</v>
      </c>
      <c r="L133">
        <v>1348</v>
      </c>
      <c r="N133">
        <v>1009</v>
      </c>
      <c r="O133" t="s">
        <v>30</v>
      </c>
      <c r="P133" t="s">
        <v>30</v>
      </c>
      <c r="Q133">
        <v>1000</v>
      </c>
      <c r="W133">
        <v>0</v>
      </c>
      <c r="X133">
        <v>-437906794</v>
      </c>
      <c r="Y133">
        <v>3.3E-3</v>
      </c>
      <c r="AA133">
        <v>9040.01</v>
      </c>
      <c r="AB133">
        <v>0</v>
      </c>
      <c r="AC133">
        <v>0</v>
      </c>
      <c r="AD133">
        <v>0</v>
      </c>
      <c r="AE133">
        <v>9040.01</v>
      </c>
      <c r="AF133">
        <v>0</v>
      </c>
      <c r="AG133">
        <v>0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6</v>
      </c>
      <c r="AT133">
        <v>3.3E-3</v>
      </c>
      <c r="AU133" t="s">
        <v>6</v>
      </c>
      <c r="AV133">
        <v>0</v>
      </c>
      <c r="AW133">
        <v>2</v>
      </c>
      <c r="AX133">
        <v>27704757</v>
      </c>
      <c r="AY133">
        <v>1</v>
      </c>
      <c r="AZ133">
        <v>0</v>
      </c>
      <c r="BA133">
        <v>135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Y133*Source!I70</f>
        <v>6.2699999999999995E-4</v>
      </c>
      <c r="CY133">
        <f t="shared" si="12"/>
        <v>9040.01</v>
      </c>
      <c r="CZ133">
        <f t="shared" si="13"/>
        <v>9040.01</v>
      </c>
      <c r="DA133">
        <f t="shared" si="14"/>
        <v>1</v>
      </c>
      <c r="DB133">
        <v>0</v>
      </c>
    </row>
    <row r="134" spans="1:106" x14ac:dyDescent="0.2">
      <c r="A134">
        <f>ROW(Source!A70)</f>
        <v>70</v>
      </c>
      <c r="B134">
        <v>27703374</v>
      </c>
      <c r="C134">
        <v>27704707</v>
      </c>
      <c r="D134">
        <v>25152713</v>
      </c>
      <c r="E134">
        <v>1</v>
      </c>
      <c r="F134">
        <v>1</v>
      </c>
      <c r="G134">
        <v>1</v>
      </c>
      <c r="H134">
        <v>3</v>
      </c>
      <c r="I134" t="s">
        <v>500</v>
      </c>
      <c r="J134" t="s">
        <v>501</v>
      </c>
      <c r="K134" t="s">
        <v>502</v>
      </c>
      <c r="L134">
        <v>1348</v>
      </c>
      <c r="N134">
        <v>1009</v>
      </c>
      <c r="O134" t="s">
        <v>30</v>
      </c>
      <c r="P134" t="s">
        <v>30</v>
      </c>
      <c r="Q134">
        <v>1000</v>
      </c>
      <c r="W134">
        <v>0</v>
      </c>
      <c r="X134">
        <v>1174701286</v>
      </c>
      <c r="Y134">
        <v>1.0000000000000001E-5</v>
      </c>
      <c r="AA134">
        <v>11978</v>
      </c>
      <c r="AB134">
        <v>0</v>
      </c>
      <c r="AC134">
        <v>0</v>
      </c>
      <c r="AD134">
        <v>0</v>
      </c>
      <c r="AE134">
        <v>11978</v>
      </c>
      <c r="AF134">
        <v>0</v>
      </c>
      <c r="AG134">
        <v>0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1</v>
      </c>
      <c r="AP134">
        <v>0</v>
      </c>
      <c r="AQ134">
        <v>0</v>
      </c>
      <c r="AR134">
        <v>0</v>
      </c>
      <c r="AS134" t="s">
        <v>6</v>
      </c>
      <c r="AT134">
        <v>1.0000000000000001E-5</v>
      </c>
      <c r="AU134" t="s">
        <v>6</v>
      </c>
      <c r="AV134">
        <v>0</v>
      </c>
      <c r="AW134">
        <v>2</v>
      </c>
      <c r="AX134">
        <v>27704758</v>
      </c>
      <c r="AY134">
        <v>1</v>
      </c>
      <c r="AZ134">
        <v>0</v>
      </c>
      <c r="BA134">
        <v>136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Y134*Source!I70</f>
        <v>1.9000000000000002E-6</v>
      </c>
      <c r="CY134">
        <f t="shared" si="12"/>
        <v>11978</v>
      </c>
      <c r="CZ134">
        <f t="shared" si="13"/>
        <v>11978</v>
      </c>
      <c r="DA134">
        <f t="shared" si="14"/>
        <v>1</v>
      </c>
      <c r="DB134">
        <v>0</v>
      </c>
    </row>
    <row r="135" spans="1:106" x14ac:dyDescent="0.2">
      <c r="A135">
        <f>ROW(Source!A70)</f>
        <v>70</v>
      </c>
      <c r="B135">
        <v>27703374</v>
      </c>
      <c r="C135">
        <v>27704707</v>
      </c>
      <c r="D135">
        <v>25153693</v>
      </c>
      <c r="E135">
        <v>1</v>
      </c>
      <c r="F135">
        <v>1</v>
      </c>
      <c r="G135">
        <v>1</v>
      </c>
      <c r="H135">
        <v>3</v>
      </c>
      <c r="I135" t="s">
        <v>533</v>
      </c>
      <c r="J135" t="s">
        <v>534</v>
      </c>
      <c r="K135" t="s">
        <v>535</v>
      </c>
      <c r="L135">
        <v>1348</v>
      </c>
      <c r="N135">
        <v>1009</v>
      </c>
      <c r="O135" t="s">
        <v>30</v>
      </c>
      <c r="P135" t="s">
        <v>30</v>
      </c>
      <c r="Q135">
        <v>1000</v>
      </c>
      <c r="W135">
        <v>0</v>
      </c>
      <c r="X135">
        <v>-2116243625</v>
      </c>
      <c r="Y135">
        <v>1E-4</v>
      </c>
      <c r="AA135">
        <v>37900</v>
      </c>
      <c r="AB135">
        <v>0</v>
      </c>
      <c r="AC135">
        <v>0</v>
      </c>
      <c r="AD135">
        <v>0</v>
      </c>
      <c r="AE135">
        <v>37900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6</v>
      </c>
      <c r="AT135">
        <v>1E-4</v>
      </c>
      <c r="AU135" t="s">
        <v>6</v>
      </c>
      <c r="AV135">
        <v>0</v>
      </c>
      <c r="AW135">
        <v>2</v>
      </c>
      <c r="AX135">
        <v>27704759</v>
      </c>
      <c r="AY135">
        <v>1</v>
      </c>
      <c r="AZ135">
        <v>0</v>
      </c>
      <c r="BA135">
        <v>137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Y135*Source!I70</f>
        <v>1.9000000000000001E-5</v>
      </c>
      <c r="CY135">
        <f t="shared" si="12"/>
        <v>37900</v>
      </c>
      <c r="CZ135">
        <f t="shared" si="13"/>
        <v>37900</v>
      </c>
      <c r="DA135">
        <f t="shared" si="14"/>
        <v>1</v>
      </c>
      <c r="DB135">
        <v>0</v>
      </c>
    </row>
    <row r="136" spans="1:106" x14ac:dyDescent="0.2">
      <c r="A136">
        <f>ROW(Source!A70)</f>
        <v>70</v>
      </c>
      <c r="B136">
        <v>27703374</v>
      </c>
      <c r="C136">
        <v>27704707</v>
      </c>
      <c r="D136">
        <v>25173443</v>
      </c>
      <c r="E136">
        <v>1</v>
      </c>
      <c r="F136">
        <v>1</v>
      </c>
      <c r="G136">
        <v>1</v>
      </c>
      <c r="H136">
        <v>3</v>
      </c>
      <c r="I136" t="s">
        <v>536</v>
      </c>
      <c r="J136" t="s">
        <v>537</v>
      </c>
      <c r="K136" t="s">
        <v>538</v>
      </c>
      <c r="L136">
        <v>1302</v>
      </c>
      <c r="N136">
        <v>1003</v>
      </c>
      <c r="O136" t="s">
        <v>539</v>
      </c>
      <c r="P136" t="s">
        <v>539</v>
      </c>
      <c r="Q136">
        <v>10</v>
      </c>
      <c r="W136">
        <v>0</v>
      </c>
      <c r="X136">
        <v>-1640127157</v>
      </c>
      <c r="Y136">
        <v>1.8700000000000001E-2</v>
      </c>
      <c r="AA136">
        <v>50.24</v>
      </c>
      <c r="AB136">
        <v>0</v>
      </c>
      <c r="AC136">
        <v>0</v>
      </c>
      <c r="AD136">
        <v>0</v>
      </c>
      <c r="AE136">
        <v>50.24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1</v>
      </c>
      <c r="AP136">
        <v>0</v>
      </c>
      <c r="AQ136">
        <v>0</v>
      </c>
      <c r="AR136">
        <v>0</v>
      </c>
      <c r="AS136" t="s">
        <v>6</v>
      </c>
      <c r="AT136">
        <v>1.8700000000000001E-2</v>
      </c>
      <c r="AU136" t="s">
        <v>6</v>
      </c>
      <c r="AV136">
        <v>0</v>
      </c>
      <c r="AW136">
        <v>2</v>
      </c>
      <c r="AX136">
        <v>27704761</v>
      </c>
      <c r="AY136">
        <v>1</v>
      </c>
      <c r="AZ136">
        <v>0</v>
      </c>
      <c r="BA136">
        <v>139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Y136*Source!I70</f>
        <v>3.5530000000000002E-3</v>
      </c>
      <c r="CY136">
        <f t="shared" si="12"/>
        <v>50.24</v>
      </c>
      <c r="CZ136">
        <f t="shared" si="13"/>
        <v>50.24</v>
      </c>
      <c r="DA136">
        <f t="shared" si="14"/>
        <v>1</v>
      </c>
      <c r="DB136">
        <v>0</v>
      </c>
    </row>
    <row r="137" spans="1:106" x14ac:dyDescent="0.2">
      <c r="A137">
        <f>ROW(Source!A70)</f>
        <v>70</v>
      </c>
      <c r="B137">
        <v>27703374</v>
      </c>
      <c r="C137">
        <v>27704707</v>
      </c>
      <c r="D137">
        <v>25173801</v>
      </c>
      <c r="E137">
        <v>1</v>
      </c>
      <c r="F137">
        <v>1</v>
      </c>
      <c r="G137">
        <v>1</v>
      </c>
      <c r="H137">
        <v>3</v>
      </c>
      <c r="I137" t="s">
        <v>540</v>
      </c>
      <c r="J137" t="s">
        <v>541</v>
      </c>
      <c r="K137" t="s">
        <v>542</v>
      </c>
      <c r="L137">
        <v>1348</v>
      </c>
      <c r="N137">
        <v>1009</v>
      </c>
      <c r="O137" t="s">
        <v>30</v>
      </c>
      <c r="P137" t="s">
        <v>30</v>
      </c>
      <c r="Q137">
        <v>1000</v>
      </c>
      <c r="W137">
        <v>0</v>
      </c>
      <c r="X137">
        <v>-1396314973</v>
      </c>
      <c r="Y137">
        <v>3.0000000000000001E-5</v>
      </c>
      <c r="AA137">
        <v>4455.2</v>
      </c>
      <c r="AB137">
        <v>0</v>
      </c>
      <c r="AC137">
        <v>0</v>
      </c>
      <c r="AD137">
        <v>0</v>
      </c>
      <c r="AE137">
        <v>4455.2</v>
      </c>
      <c r="AF137">
        <v>0</v>
      </c>
      <c r="AG137">
        <v>0</v>
      </c>
      <c r="AH137">
        <v>0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1</v>
      </c>
      <c r="AP137">
        <v>0</v>
      </c>
      <c r="AQ137">
        <v>0</v>
      </c>
      <c r="AR137">
        <v>0</v>
      </c>
      <c r="AS137" t="s">
        <v>6</v>
      </c>
      <c r="AT137">
        <v>3.0000000000000001E-5</v>
      </c>
      <c r="AU137" t="s">
        <v>6</v>
      </c>
      <c r="AV137">
        <v>0</v>
      </c>
      <c r="AW137">
        <v>2</v>
      </c>
      <c r="AX137">
        <v>27704762</v>
      </c>
      <c r="AY137">
        <v>1</v>
      </c>
      <c r="AZ137">
        <v>0</v>
      </c>
      <c r="BA137">
        <v>140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Y137*Source!I70</f>
        <v>5.7000000000000005E-6</v>
      </c>
      <c r="CY137">
        <f t="shared" si="12"/>
        <v>4455.2</v>
      </c>
      <c r="CZ137">
        <f t="shared" si="13"/>
        <v>4455.2</v>
      </c>
      <c r="DA137">
        <f t="shared" si="14"/>
        <v>1</v>
      </c>
      <c r="DB137">
        <v>0</v>
      </c>
    </row>
    <row r="138" spans="1:106" x14ac:dyDescent="0.2">
      <c r="A138">
        <f>ROW(Source!A70)</f>
        <v>70</v>
      </c>
      <c r="B138">
        <v>27703374</v>
      </c>
      <c r="C138">
        <v>27704707</v>
      </c>
      <c r="D138">
        <v>25174560</v>
      </c>
      <c r="E138">
        <v>1</v>
      </c>
      <c r="F138">
        <v>1</v>
      </c>
      <c r="G138">
        <v>1</v>
      </c>
      <c r="H138">
        <v>3</v>
      </c>
      <c r="I138" t="s">
        <v>543</v>
      </c>
      <c r="J138" t="s">
        <v>544</v>
      </c>
      <c r="K138" t="s">
        <v>545</v>
      </c>
      <c r="L138">
        <v>1348</v>
      </c>
      <c r="N138">
        <v>1009</v>
      </c>
      <c r="O138" t="s">
        <v>30</v>
      </c>
      <c r="P138" t="s">
        <v>30</v>
      </c>
      <c r="Q138">
        <v>1000</v>
      </c>
      <c r="W138">
        <v>0</v>
      </c>
      <c r="X138">
        <v>900832145</v>
      </c>
      <c r="Y138">
        <v>1.9400000000000001E-3</v>
      </c>
      <c r="AA138">
        <v>4920</v>
      </c>
      <c r="AB138">
        <v>0</v>
      </c>
      <c r="AC138">
        <v>0</v>
      </c>
      <c r="AD138">
        <v>0</v>
      </c>
      <c r="AE138">
        <v>4920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0</v>
      </c>
      <c r="AQ138">
        <v>0</v>
      </c>
      <c r="AR138">
        <v>0</v>
      </c>
      <c r="AS138" t="s">
        <v>6</v>
      </c>
      <c r="AT138">
        <v>1.9400000000000001E-3</v>
      </c>
      <c r="AU138" t="s">
        <v>6</v>
      </c>
      <c r="AV138">
        <v>0</v>
      </c>
      <c r="AW138">
        <v>2</v>
      </c>
      <c r="AX138">
        <v>27704763</v>
      </c>
      <c r="AY138">
        <v>1</v>
      </c>
      <c r="AZ138">
        <v>0</v>
      </c>
      <c r="BA138">
        <v>141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Y138*Source!I70</f>
        <v>3.6860000000000001E-4</v>
      </c>
      <c r="CY138">
        <f t="shared" si="12"/>
        <v>4920</v>
      </c>
      <c r="CZ138">
        <f t="shared" si="13"/>
        <v>4920</v>
      </c>
      <c r="DA138">
        <f t="shared" si="14"/>
        <v>1</v>
      </c>
      <c r="DB138">
        <v>0</v>
      </c>
    </row>
    <row r="139" spans="1:106" x14ac:dyDescent="0.2">
      <c r="A139">
        <f>ROW(Source!A70)</f>
        <v>70</v>
      </c>
      <c r="B139">
        <v>27703374</v>
      </c>
      <c r="C139">
        <v>27704707</v>
      </c>
      <c r="D139">
        <v>25186091</v>
      </c>
      <c r="E139">
        <v>1</v>
      </c>
      <c r="F139">
        <v>1</v>
      </c>
      <c r="G139">
        <v>1</v>
      </c>
      <c r="H139">
        <v>3</v>
      </c>
      <c r="I139" t="s">
        <v>546</v>
      </c>
      <c r="J139" t="s">
        <v>547</v>
      </c>
      <c r="K139" t="s">
        <v>548</v>
      </c>
      <c r="L139">
        <v>1348</v>
      </c>
      <c r="N139">
        <v>1009</v>
      </c>
      <c r="O139" t="s">
        <v>30</v>
      </c>
      <c r="P139" t="s">
        <v>30</v>
      </c>
      <c r="Q139">
        <v>1000</v>
      </c>
      <c r="W139">
        <v>0</v>
      </c>
      <c r="X139">
        <v>-1655298345</v>
      </c>
      <c r="Y139">
        <v>3.1E-4</v>
      </c>
      <c r="AA139">
        <v>15620</v>
      </c>
      <c r="AB139">
        <v>0</v>
      </c>
      <c r="AC139">
        <v>0</v>
      </c>
      <c r="AD139">
        <v>0</v>
      </c>
      <c r="AE139">
        <v>15620</v>
      </c>
      <c r="AF139">
        <v>0</v>
      </c>
      <c r="AG139">
        <v>0</v>
      </c>
      <c r="AH139">
        <v>0</v>
      </c>
      <c r="AI139">
        <v>1</v>
      </c>
      <c r="AJ139">
        <v>1</v>
      </c>
      <c r="AK139">
        <v>1</v>
      </c>
      <c r="AL139">
        <v>1</v>
      </c>
      <c r="AN139">
        <v>0</v>
      </c>
      <c r="AO139">
        <v>1</v>
      </c>
      <c r="AP139">
        <v>0</v>
      </c>
      <c r="AQ139">
        <v>0</v>
      </c>
      <c r="AR139">
        <v>0</v>
      </c>
      <c r="AS139" t="s">
        <v>6</v>
      </c>
      <c r="AT139">
        <v>3.1E-4</v>
      </c>
      <c r="AU139" t="s">
        <v>6</v>
      </c>
      <c r="AV139">
        <v>0</v>
      </c>
      <c r="AW139">
        <v>2</v>
      </c>
      <c r="AX139">
        <v>27704764</v>
      </c>
      <c r="AY139">
        <v>1</v>
      </c>
      <c r="AZ139">
        <v>0</v>
      </c>
      <c r="BA139">
        <v>142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Y139*Source!I70</f>
        <v>5.8900000000000002E-5</v>
      </c>
      <c r="CY139">
        <f t="shared" si="12"/>
        <v>15620</v>
      </c>
      <c r="CZ139">
        <f t="shared" si="13"/>
        <v>15620</v>
      </c>
      <c r="DA139">
        <f t="shared" si="14"/>
        <v>1</v>
      </c>
      <c r="DB139">
        <v>0</v>
      </c>
    </row>
    <row r="140" spans="1:106" x14ac:dyDescent="0.2">
      <c r="A140">
        <f>ROW(Source!A70)</f>
        <v>70</v>
      </c>
      <c r="B140">
        <v>27703374</v>
      </c>
      <c r="C140">
        <v>27704707</v>
      </c>
      <c r="D140">
        <v>25187286</v>
      </c>
      <c r="E140">
        <v>1</v>
      </c>
      <c r="F140">
        <v>1</v>
      </c>
      <c r="G140">
        <v>1</v>
      </c>
      <c r="H140">
        <v>3</v>
      </c>
      <c r="I140" t="s">
        <v>549</v>
      </c>
      <c r="J140" t="s">
        <v>550</v>
      </c>
      <c r="K140" t="s">
        <v>551</v>
      </c>
      <c r="L140">
        <v>1348</v>
      </c>
      <c r="N140">
        <v>1009</v>
      </c>
      <c r="O140" t="s">
        <v>30</v>
      </c>
      <c r="P140" t="s">
        <v>30</v>
      </c>
      <c r="Q140">
        <v>1000</v>
      </c>
      <c r="W140">
        <v>0</v>
      </c>
      <c r="X140">
        <v>-639604785</v>
      </c>
      <c r="Y140">
        <v>5.9999999999999995E-4</v>
      </c>
      <c r="AA140">
        <v>9420</v>
      </c>
      <c r="AB140">
        <v>0</v>
      </c>
      <c r="AC140">
        <v>0</v>
      </c>
      <c r="AD140">
        <v>0</v>
      </c>
      <c r="AE140">
        <v>9420</v>
      </c>
      <c r="AF140">
        <v>0</v>
      </c>
      <c r="AG140">
        <v>0</v>
      </c>
      <c r="AH140">
        <v>0</v>
      </c>
      <c r="AI140">
        <v>1</v>
      </c>
      <c r="AJ140">
        <v>1</v>
      </c>
      <c r="AK140">
        <v>1</v>
      </c>
      <c r="AL140">
        <v>1</v>
      </c>
      <c r="AN140">
        <v>0</v>
      </c>
      <c r="AO140">
        <v>1</v>
      </c>
      <c r="AP140">
        <v>0</v>
      </c>
      <c r="AQ140">
        <v>0</v>
      </c>
      <c r="AR140">
        <v>0</v>
      </c>
      <c r="AS140" t="s">
        <v>6</v>
      </c>
      <c r="AT140">
        <v>5.9999999999999995E-4</v>
      </c>
      <c r="AU140" t="s">
        <v>6</v>
      </c>
      <c r="AV140">
        <v>0</v>
      </c>
      <c r="AW140">
        <v>2</v>
      </c>
      <c r="AX140">
        <v>27704765</v>
      </c>
      <c r="AY140">
        <v>1</v>
      </c>
      <c r="AZ140">
        <v>0</v>
      </c>
      <c r="BA140">
        <v>143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Y140*Source!I70</f>
        <v>1.1399999999999999E-4</v>
      </c>
      <c r="CY140">
        <f t="shared" si="12"/>
        <v>9420</v>
      </c>
      <c r="CZ140">
        <f t="shared" si="13"/>
        <v>9420</v>
      </c>
      <c r="DA140">
        <f t="shared" si="14"/>
        <v>1</v>
      </c>
      <c r="DB140">
        <v>0</v>
      </c>
    </row>
    <row r="141" spans="1:106" x14ac:dyDescent="0.2">
      <c r="A141">
        <f>ROW(Source!A70)</f>
        <v>70</v>
      </c>
      <c r="B141">
        <v>27703374</v>
      </c>
      <c r="C141">
        <v>27704707</v>
      </c>
      <c r="D141">
        <v>25188063</v>
      </c>
      <c r="E141">
        <v>1</v>
      </c>
      <c r="F141">
        <v>1</v>
      </c>
      <c r="G141">
        <v>1</v>
      </c>
      <c r="H141">
        <v>3</v>
      </c>
      <c r="I141" t="s">
        <v>124</v>
      </c>
      <c r="J141" t="s">
        <v>127</v>
      </c>
      <c r="K141" t="s">
        <v>125</v>
      </c>
      <c r="L141">
        <v>2233</v>
      </c>
      <c r="N141">
        <v>1013</v>
      </c>
      <c r="O141" t="s">
        <v>126</v>
      </c>
      <c r="P141" t="s">
        <v>126</v>
      </c>
      <c r="Q141">
        <v>1</v>
      </c>
      <c r="W141">
        <v>0</v>
      </c>
      <c r="X141">
        <v>961102505</v>
      </c>
      <c r="Y141">
        <v>14.631579</v>
      </c>
      <c r="AA141">
        <v>662.71</v>
      </c>
      <c r="AB141">
        <v>0</v>
      </c>
      <c r="AC141">
        <v>0</v>
      </c>
      <c r="AD141">
        <v>0</v>
      </c>
      <c r="AE141">
        <v>662.71</v>
      </c>
      <c r="AF141">
        <v>0</v>
      </c>
      <c r="AG141">
        <v>0</v>
      </c>
      <c r="AH141">
        <v>0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0</v>
      </c>
      <c r="AP141">
        <v>0</v>
      </c>
      <c r="AQ141">
        <v>0</v>
      </c>
      <c r="AR141">
        <v>0</v>
      </c>
      <c r="AS141" t="s">
        <v>6</v>
      </c>
      <c r="AT141">
        <v>14.631579</v>
      </c>
      <c r="AU141" t="s">
        <v>6</v>
      </c>
      <c r="AV141">
        <v>0</v>
      </c>
      <c r="AW141">
        <v>1</v>
      </c>
      <c r="AX141">
        <v>-1</v>
      </c>
      <c r="AY141">
        <v>0</v>
      </c>
      <c r="AZ141">
        <v>0</v>
      </c>
      <c r="BA141" t="s">
        <v>6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Y141*Source!I70</f>
        <v>2.7800000100000002</v>
      </c>
      <c r="CY141">
        <f t="shared" si="12"/>
        <v>662.71</v>
      </c>
      <c r="CZ141">
        <f t="shared" si="13"/>
        <v>662.71</v>
      </c>
      <c r="DA141">
        <f t="shared" si="14"/>
        <v>1</v>
      </c>
      <c r="DB141">
        <v>0</v>
      </c>
    </row>
    <row r="142" spans="1:106" x14ac:dyDescent="0.2">
      <c r="A142">
        <f>ROW(Source!A71)</f>
        <v>71</v>
      </c>
      <c r="B142">
        <v>27703388</v>
      </c>
      <c r="C142">
        <v>27704707</v>
      </c>
      <c r="D142">
        <v>25413300</v>
      </c>
      <c r="E142">
        <v>1</v>
      </c>
      <c r="F142">
        <v>1</v>
      </c>
      <c r="G142">
        <v>1</v>
      </c>
      <c r="H142">
        <v>1</v>
      </c>
      <c r="I142" t="s">
        <v>484</v>
      </c>
      <c r="J142" t="s">
        <v>6</v>
      </c>
      <c r="K142" t="s">
        <v>485</v>
      </c>
      <c r="L142">
        <v>1191</v>
      </c>
      <c r="N142">
        <v>1013</v>
      </c>
      <c r="O142" t="s">
        <v>486</v>
      </c>
      <c r="P142" t="s">
        <v>486</v>
      </c>
      <c r="Q142">
        <v>1</v>
      </c>
      <c r="W142">
        <v>0</v>
      </c>
      <c r="X142">
        <v>-400197608</v>
      </c>
      <c r="Y142">
        <v>78.851474999999994</v>
      </c>
      <c r="AA142">
        <v>0</v>
      </c>
      <c r="AB142">
        <v>0</v>
      </c>
      <c r="AC142">
        <v>0</v>
      </c>
      <c r="AD142">
        <v>8.5299999999999994</v>
      </c>
      <c r="AE142">
        <v>0</v>
      </c>
      <c r="AF142">
        <v>0</v>
      </c>
      <c r="AG142">
        <v>0</v>
      </c>
      <c r="AH142">
        <v>8.5299999999999994</v>
      </c>
      <c r="AI142">
        <v>1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1</v>
      </c>
      <c r="AQ142">
        <v>0</v>
      </c>
      <c r="AR142">
        <v>0</v>
      </c>
      <c r="AS142" t="s">
        <v>6</v>
      </c>
      <c r="AT142">
        <v>50.79</v>
      </c>
      <c r="AU142" t="s">
        <v>57</v>
      </c>
      <c r="AV142">
        <v>1</v>
      </c>
      <c r="AW142">
        <v>2</v>
      </c>
      <c r="AX142">
        <v>27704747</v>
      </c>
      <c r="AY142">
        <v>1</v>
      </c>
      <c r="AZ142">
        <v>0</v>
      </c>
      <c r="BA142">
        <v>144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Y142*Source!I71</f>
        <v>14.981780249999998</v>
      </c>
      <c r="CY142">
        <f>AD142</f>
        <v>8.5299999999999994</v>
      </c>
      <c r="CZ142">
        <f>AH142</f>
        <v>8.5299999999999994</v>
      </c>
      <c r="DA142">
        <f>AL142</f>
        <v>1</v>
      </c>
      <c r="DB142">
        <v>0</v>
      </c>
    </row>
    <row r="143" spans="1:106" x14ac:dyDescent="0.2">
      <c r="A143">
        <f>ROW(Source!A71)</f>
        <v>71</v>
      </c>
      <c r="B143">
        <v>27703388</v>
      </c>
      <c r="C143">
        <v>27704707</v>
      </c>
      <c r="D143">
        <v>25412928</v>
      </c>
      <c r="E143">
        <v>1</v>
      </c>
      <c r="F143">
        <v>1</v>
      </c>
      <c r="G143">
        <v>1</v>
      </c>
      <c r="H143">
        <v>1</v>
      </c>
      <c r="I143" t="s">
        <v>487</v>
      </c>
      <c r="J143" t="s">
        <v>6</v>
      </c>
      <c r="K143" t="s">
        <v>488</v>
      </c>
      <c r="L143">
        <v>1191</v>
      </c>
      <c r="N143">
        <v>1013</v>
      </c>
      <c r="O143" t="s">
        <v>486</v>
      </c>
      <c r="P143" t="s">
        <v>486</v>
      </c>
      <c r="Q143">
        <v>1</v>
      </c>
      <c r="W143">
        <v>0</v>
      </c>
      <c r="X143">
        <v>-1417349443</v>
      </c>
      <c r="Y143">
        <v>0.31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1</v>
      </c>
      <c r="AJ143">
        <v>1</v>
      </c>
      <c r="AK143">
        <v>1</v>
      </c>
      <c r="AL143">
        <v>1</v>
      </c>
      <c r="AN143">
        <v>0</v>
      </c>
      <c r="AO143">
        <v>1</v>
      </c>
      <c r="AP143">
        <v>0</v>
      </c>
      <c r="AQ143">
        <v>0</v>
      </c>
      <c r="AR143">
        <v>0</v>
      </c>
      <c r="AS143" t="s">
        <v>6</v>
      </c>
      <c r="AT143">
        <v>0.31</v>
      </c>
      <c r="AU143" t="s">
        <v>6</v>
      </c>
      <c r="AV143">
        <v>2</v>
      </c>
      <c r="AW143">
        <v>2</v>
      </c>
      <c r="AX143">
        <v>27704748</v>
      </c>
      <c r="AY143">
        <v>1</v>
      </c>
      <c r="AZ143">
        <v>2048</v>
      </c>
      <c r="BA143">
        <v>145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Y143*Source!I71</f>
        <v>5.8900000000000001E-2</v>
      </c>
      <c r="CY143">
        <f>AD143</f>
        <v>0</v>
      </c>
      <c r="CZ143">
        <f>AH143</f>
        <v>0</v>
      </c>
      <c r="DA143">
        <f>AL143</f>
        <v>1</v>
      </c>
      <c r="DB143">
        <v>0</v>
      </c>
    </row>
    <row r="144" spans="1:106" x14ac:dyDescent="0.2">
      <c r="A144">
        <f>ROW(Source!A71)</f>
        <v>71</v>
      </c>
      <c r="B144">
        <v>27703388</v>
      </c>
      <c r="C144">
        <v>27704707</v>
      </c>
      <c r="D144">
        <v>25230220</v>
      </c>
      <c r="E144">
        <v>1</v>
      </c>
      <c r="F144">
        <v>1</v>
      </c>
      <c r="G144">
        <v>1</v>
      </c>
      <c r="H144">
        <v>2</v>
      </c>
      <c r="I144" t="s">
        <v>509</v>
      </c>
      <c r="J144" t="s">
        <v>510</v>
      </c>
      <c r="K144" t="s">
        <v>511</v>
      </c>
      <c r="L144">
        <v>1368</v>
      </c>
      <c r="N144">
        <v>1011</v>
      </c>
      <c r="O144" t="s">
        <v>492</v>
      </c>
      <c r="P144" t="s">
        <v>492</v>
      </c>
      <c r="Q144">
        <v>1</v>
      </c>
      <c r="W144">
        <v>0</v>
      </c>
      <c r="X144">
        <v>-1718674368</v>
      </c>
      <c r="Y144">
        <v>0.20250000000000001</v>
      </c>
      <c r="AA144">
        <v>0</v>
      </c>
      <c r="AB144">
        <v>111.99</v>
      </c>
      <c r="AC144">
        <v>13.5</v>
      </c>
      <c r="AD144">
        <v>0</v>
      </c>
      <c r="AE144">
        <v>0</v>
      </c>
      <c r="AF144">
        <v>111.99</v>
      </c>
      <c r="AG144">
        <v>13.5</v>
      </c>
      <c r="AH144">
        <v>0</v>
      </c>
      <c r="AI144">
        <v>1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1</v>
      </c>
      <c r="AQ144">
        <v>0</v>
      </c>
      <c r="AR144">
        <v>0</v>
      </c>
      <c r="AS144" t="s">
        <v>6</v>
      </c>
      <c r="AT144">
        <v>0.12</v>
      </c>
      <c r="AU144" t="s">
        <v>56</v>
      </c>
      <c r="AV144">
        <v>0</v>
      </c>
      <c r="AW144">
        <v>2</v>
      </c>
      <c r="AX144">
        <v>27704749</v>
      </c>
      <c r="AY144">
        <v>1</v>
      </c>
      <c r="AZ144">
        <v>0</v>
      </c>
      <c r="BA144">
        <v>146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Y144*Source!I71</f>
        <v>3.8475000000000002E-2</v>
      </c>
      <c r="CY144">
        <f>AB144</f>
        <v>111.99</v>
      </c>
      <c r="CZ144">
        <f>AF144</f>
        <v>111.99</v>
      </c>
      <c r="DA144">
        <f>AJ144</f>
        <v>1</v>
      </c>
      <c r="DB144">
        <v>0</v>
      </c>
    </row>
    <row r="145" spans="1:106" x14ac:dyDescent="0.2">
      <c r="A145">
        <f>ROW(Source!A71)</f>
        <v>71</v>
      </c>
      <c r="B145">
        <v>27703388</v>
      </c>
      <c r="C145">
        <v>27704707</v>
      </c>
      <c r="D145">
        <v>25230420</v>
      </c>
      <c r="E145">
        <v>1</v>
      </c>
      <c r="F145">
        <v>1</v>
      </c>
      <c r="G145">
        <v>1</v>
      </c>
      <c r="H145">
        <v>2</v>
      </c>
      <c r="I145" t="s">
        <v>512</v>
      </c>
      <c r="J145" t="s">
        <v>513</v>
      </c>
      <c r="K145" t="s">
        <v>514</v>
      </c>
      <c r="L145">
        <v>1368</v>
      </c>
      <c r="N145">
        <v>1011</v>
      </c>
      <c r="O145" t="s">
        <v>492</v>
      </c>
      <c r="P145" t="s">
        <v>492</v>
      </c>
      <c r="Q145">
        <v>1</v>
      </c>
      <c r="W145">
        <v>0</v>
      </c>
      <c r="X145">
        <v>1544661785</v>
      </c>
      <c r="Y145">
        <v>17.769375</v>
      </c>
      <c r="AA145">
        <v>0</v>
      </c>
      <c r="AB145">
        <v>6.9</v>
      </c>
      <c r="AC145">
        <v>0</v>
      </c>
      <c r="AD145">
        <v>0</v>
      </c>
      <c r="AE145">
        <v>0</v>
      </c>
      <c r="AF145">
        <v>6.9</v>
      </c>
      <c r="AG145">
        <v>0</v>
      </c>
      <c r="AH145">
        <v>0</v>
      </c>
      <c r="AI145">
        <v>1</v>
      </c>
      <c r="AJ145">
        <v>1</v>
      </c>
      <c r="AK145">
        <v>1</v>
      </c>
      <c r="AL145">
        <v>1</v>
      </c>
      <c r="AN145">
        <v>0</v>
      </c>
      <c r="AO145">
        <v>1</v>
      </c>
      <c r="AP145">
        <v>1</v>
      </c>
      <c r="AQ145">
        <v>0</v>
      </c>
      <c r="AR145">
        <v>0</v>
      </c>
      <c r="AS145" t="s">
        <v>6</v>
      </c>
      <c r="AT145">
        <v>10.53</v>
      </c>
      <c r="AU145" t="s">
        <v>56</v>
      </c>
      <c r="AV145">
        <v>0</v>
      </c>
      <c r="AW145">
        <v>2</v>
      </c>
      <c r="AX145">
        <v>27704750</v>
      </c>
      <c r="AY145">
        <v>1</v>
      </c>
      <c r="AZ145">
        <v>0</v>
      </c>
      <c r="BA145">
        <v>147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Y145*Source!I71</f>
        <v>3.3761812500000001</v>
      </c>
      <c r="CY145">
        <f>AB145</f>
        <v>6.9</v>
      </c>
      <c r="CZ145">
        <f>AF145</f>
        <v>6.9</v>
      </c>
      <c r="DA145">
        <f>AJ145</f>
        <v>1</v>
      </c>
      <c r="DB145">
        <v>0</v>
      </c>
    </row>
    <row r="146" spans="1:106" x14ac:dyDescent="0.2">
      <c r="A146">
        <f>ROW(Source!A71)</f>
        <v>71</v>
      </c>
      <c r="B146">
        <v>27703388</v>
      </c>
      <c r="C146">
        <v>27704707</v>
      </c>
      <c r="D146">
        <v>25231607</v>
      </c>
      <c r="E146">
        <v>1</v>
      </c>
      <c r="F146">
        <v>1</v>
      </c>
      <c r="G146">
        <v>1</v>
      </c>
      <c r="H146">
        <v>2</v>
      </c>
      <c r="I146" t="s">
        <v>497</v>
      </c>
      <c r="J146" t="s">
        <v>498</v>
      </c>
      <c r="K146" t="s">
        <v>499</v>
      </c>
      <c r="L146">
        <v>1368</v>
      </c>
      <c r="N146">
        <v>1011</v>
      </c>
      <c r="O146" t="s">
        <v>492</v>
      </c>
      <c r="P146" t="s">
        <v>492</v>
      </c>
      <c r="Q146">
        <v>1</v>
      </c>
      <c r="W146">
        <v>0</v>
      </c>
      <c r="X146">
        <v>1372534845</v>
      </c>
      <c r="Y146">
        <v>0.32062499999999999</v>
      </c>
      <c r="AA146">
        <v>0</v>
      </c>
      <c r="AB146">
        <v>65.709999999999994</v>
      </c>
      <c r="AC146">
        <v>11.6</v>
      </c>
      <c r="AD146">
        <v>0</v>
      </c>
      <c r="AE146">
        <v>0</v>
      </c>
      <c r="AF146">
        <v>65.709999999999994</v>
      </c>
      <c r="AG146">
        <v>11.6</v>
      </c>
      <c r="AH146">
        <v>0</v>
      </c>
      <c r="AI146">
        <v>1</v>
      </c>
      <c r="AJ146">
        <v>1</v>
      </c>
      <c r="AK146">
        <v>1</v>
      </c>
      <c r="AL146">
        <v>1</v>
      </c>
      <c r="AN146">
        <v>0</v>
      </c>
      <c r="AO146">
        <v>1</v>
      </c>
      <c r="AP146">
        <v>1</v>
      </c>
      <c r="AQ146">
        <v>0</v>
      </c>
      <c r="AR146">
        <v>0</v>
      </c>
      <c r="AS146" t="s">
        <v>6</v>
      </c>
      <c r="AT146">
        <v>0.19</v>
      </c>
      <c r="AU146" t="s">
        <v>56</v>
      </c>
      <c r="AV146">
        <v>0</v>
      </c>
      <c r="AW146">
        <v>2</v>
      </c>
      <c r="AX146">
        <v>27704751</v>
      </c>
      <c r="AY146">
        <v>1</v>
      </c>
      <c r="AZ146">
        <v>0</v>
      </c>
      <c r="BA146">
        <v>148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Y146*Source!I71</f>
        <v>6.0918750000000001E-2</v>
      </c>
      <c r="CY146">
        <f>AB146</f>
        <v>65.709999999999994</v>
      </c>
      <c r="CZ146">
        <f>AF146</f>
        <v>65.709999999999994</v>
      </c>
      <c r="DA146">
        <f>AJ146</f>
        <v>1</v>
      </c>
      <c r="DB146">
        <v>0</v>
      </c>
    </row>
    <row r="147" spans="1:106" x14ac:dyDescent="0.2">
      <c r="A147">
        <f>ROW(Source!A71)</f>
        <v>71</v>
      </c>
      <c r="B147">
        <v>27703388</v>
      </c>
      <c r="C147">
        <v>27704707</v>
      </c>
      <c r="D147">
        <v>25231842</v>
      </c>
      <c r="E147">
        <v>1</v>
      </c>
      <c r="F147">
        <v>1</v>
      </c>
      <c r="G147">
        <v>1</v>
      </c>
      <c r="H147">
        <v>2</v>
      </c>
      <c r="I147" t="s">
        <v>515</v>
      </c>
      <c r="J147" t="s">
        <v>516</v>
      </c>
      <c r="K147" t="s">
        <v>517</v>
      </c>
      <c r="L147">
        <v>1368</v>
      </c>
      <c r="N147">
        <v>1011</v>
      </c>
      <c r="O147" t="s">
        <v>492</v>
      </c>
      <c r="P147" t="s">
        <v>492</v>
      </c>
      <c r="Q147">
        <v>1</v>
      </c>
      <c r="W147">
        <v>0</v>
      </c>
      <c r="X147">
        <v>792402865</v>
      </c>
      <c r="Y147">
        <v>3.1387500000000004</v>
      </c>
      <c r="AA147">
        <v>0</v>
      </c>
      <c r="AB147">
        <v>1.2</v>
      </c>
      <c r="AC147">
        <v>0</v>
      </c>
      <c r="AD147">
        <v>0</v>
      </c>
      <c r="AE147">
        <v>0</v>
      </c>
      <c r="AF147">
        <v>1.2</v>
      </c>
      <c r="AG147">
        <v>0</v>
      </c>
      <c r="AH147">
        <v>0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6</v>
      </c>
      <c r="AT147">
        <v>1.86</v>
      </c>
      <c r="AU147" t="s">
        <v>56</v>
      </c>
      <c r="AV147">
        <v>0</v>
      </c>
      <c r="AW147">
        <v>2</v>
      </c>
      <c r="AX147">
        <v>27704752</v>
      </c>
      <c r="AY147">
        <v>1</v>
      </c>
      <c r="AZ147">
        <v>0</v>
      </c>
      <c r="BA147">
        <v>149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Y147*Source!I71</f>
        <v>0.59636250000000013</v>
      </c>
      <c r="CY147">
        <f>AB147</f>
        <v>1.2</v>
      </c>
      <c r="CZ147">
        <f>AF147</f>
        <v>1.2</v>
      </c>
      <c r="DA147">
        <f>AJ147</f>
        <v>1</v>
      </c>
      <c r="DB147">
        <v>0</v>
      </c>
    </row>
    <row r="148" spans="1:106" x14ac:dyDescent="0.2">
      <c r="A148">
        <f>ROW(Source!A71)</f>
        <v>71</v>
      </c>
      <c r="B148">
        <v>27703388</v>
      </c>
      <c r="C148">
        <v>27704707</v>
      </c>
      <c r="D148">
        <v>25231889</v>
      </c>
      <c r="E148">
        <v>1</v>
      </c>
      <c r="F148">
        <v>1</v>
      </c>
      <c r="G148">
        <v>1</v>
      </c>
      <c r="H148">
        <v>2</v>
      </c>
      <c r="I148" t="s">
        <v>518</v>
      </c>
      <c r="J148" t="s">
        <v>519</v>
      </c>
      <c r="K148" t="s">
        <v>520</v>
      </c>
      <c r="L148">
        <v>1368</v>
      </c>
      <c r="N148">
        <v>1011</v>
      </c>
      <c r="O148" t="s">
        <v>492</v>
      </c>
      <c r="P148" t="s">
        <v>492</v>
      </c>
      <c r="Q148">
        <v>1</v>
      </c>
      <c r="W148">
        <v>0</v>
      </c>
      <c r="X148">
        <v>1323835807</v>
      </c>
      <c r="Y148">
        <v>3.4256249999999997</v>
      </c>
      <c r="AA148">
        <v>0</v>
      </c>
      <c r="AB148">
        <v>12.31</v>
      </c>
      <c r="AC148">
        <v>0</v>
      </c>
      <c r="AD148">
        <v>0</v>
      </c>
      <c r="AE148">
        <v>0</v>
      </c>
      <c r="AF148">
        <v>12.31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6</v>
      </c>
      <c r="AT148">
        <v>2.0299999999999998</v>
      </c>
      <c r="AU148" t="s">
        <v>56</v>
      </c>
      <c r="AV148">
        <v>0</v>
      </c>
      <c r="AW148">
        <v>2</v>
      </c>
      <c r="AX148">
        <v>27704753</v>
      </c>
      <c r="AY148">
        <v>1</v>
      </c>
      <c r="AZ148">
        <v>0</v>
      </c>
      <c r="BA148">
        <v>150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Y148*Source!I71</f>
        <v>0.65086875</v>
      </c>
      <c r="CY148">
        <f>AB148</f>
        <v>12.31</v>
      </c>
      <c r="CZ148">
        <f>AF148</f>
        <v>12.31</v>
      </c>
      <c r="DA148">
        <f>AJ148</f>
        <v>1</v>
      </c>
      <c r="DB148">
        <v>0</v>
      </c>
    </row>
    <row r="149" spans="1:106" x14ac:dyDescent="0.2">
      <c r="A149">
        <f>ROW(Source!A71)</f>
        <v>71</v>
      </c>
      <c r="B149">
        <v>27703388</v>
      </c>
      <c r="C149">
        <v>27704707</v>
      </c>
      <c r="D149">
        <v>25148328</v>
      </c>
      <c r="E149">
        <v>1</v>
      </c>
      <c r="F149">
        <v>1</v>
      </c>
      <c r="G149">
        <v>1</v>
      </c>
      <c r="H149">
        <v>3</v>
      </c>
      <c r="I149" t="s">
        <v>521</v>
      </c>
      <c r="J149" t="s">
        <v>522</v>
      </c>
      <c r="K149" t="s">
        <v>523</v>
      </c>
      <c r="L149">
        <v>1339</v>
      </c>
      <c r="N149">
        <v>1007</v>
      </c>
      <c r="O149" t="s">
        <v>92</v>
      </c>
      <c r="P149" t="s">
        <v>92</v>
      </c>
      <c r="Q149">
        <v>1</v>
      </c>
      <c r="W149">
        <v>0</v>
      </c>
      <c r="X149">
        <v>1262771840</v>
      </c>
      <c r="Y149">
        <v>1.5</v>
      </c>
      <c r="AA149">
        <v>6.22</v>
      </c>
      <c r="AB149">
        <v>0</v>
      </c>
      <c r="AC149">
        <v>0</v>
      </c>
      <c r="AD149">
        <v>0</v>
      </c>
      <c r="AE149">
        <v>6.22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1</v>
      </c>
      <c r="AL149">
        <v>1</v>
      </c>
      <c r="AN149">
        <v>0</v>
      </c>
      <c r="AO149">
        <v>1</v>
      </c>
      <c r="AP149">
        <v>0</v>
      </c>
      <c r="AQ149">
        <v>0</v>
      </c>
      <c r="AR149">
        <v>0</v>
      </c>
      <c r="AS149" t="s">
        <v>6</v>
      </c>
      <c r="AT149">
        <v>1.5</v>
      </c>
      <c r="AU149" t="s">
        <v>6</v>
      </c>
      <c r="AV149">
        <v>0</v>
      </c>
      <c r="AW149">
        <v>2</v>
      </c>
      <c r="AX149">
        <v>27704754</v>
      </c>
      <c r="AY149">
        <v>1</v>
      </c>
      <c r="AZ149">
        <v>0</v>
      </c>
      <c r="BA149">
        <v>151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Y149*Source!I71</f>
        <v>0.28500000000000003</v>
      </c>
      <c r="CY149">
        <f t="shared" ref="CY149:CY160" si="15">AA149</f>
        <v>6.22</v>
      </c>
      <c r="CZ149">
        <f t="shared" ref="CZ149:CZ160" si="16">AE149</f>
        <v>6.22</v>
      </c>
      <c r="DA149">
        <f t="shared" ref="DA149:DA160" si="17">AI149</f>
        <v>1</v>
      </c>
      <c r="DB149">
        <v>0</v>
      </c>
    </row>
    <row r="150" spans="1:106" x14ac:dyDescent="0.2">
      <c r="A150">
        <f>ROW(Source!A71)</f>
        <v>71</v>
      </c>
      <c r="B150">
        <v>27703388</v>
      </c>
      <c r="C150">
        <v>27704707</v>
      </c>
      <c r="D150">
        <v>25148335</v>
      </c>
      <c r="E150">
        <v>1</v>
      </c>
      <c r="F150">
        <v>1</v>
      </c>
      <c r="G150">
        <v>1</v>
      </c>
      <c r="H150">
        <v>3</v>
      </c>
      <c r="I150" t="s">
        <v>524</v>
      </c>
      <c r="J150" t="s">
        <v>525</v>
      </c>
      <c r="K150" t="s">
        <v>526</v>
      </c>
      <c r="L150">
        <v>1346</v>
      </c>
      <c r="N150">
        <v>1009</v>
      </c>
      <c r="O150" t="s">
        <v>147</v>
      </c>
      <c r="P150" t="s">
        <v>147</v>
      </c>
      <c r="Q150">
        <v>1</v>
      </c>
      <c r="W150">
        <v>0</v>
      </c>
      <c r="X150">
        <v>1721895514</v>
      </c>
      <c r="Y150">
        <v>0.45</v>
      </c>
      <c r="AA150">
        <v>6.09</v>
      </c>
      <c r="AB150">
        <v>0</v>
      </c>
      <c r="AC150">
        <v>0</v>
      </c>
      <c r="AD150">
        <v>0</v>
      </c>
      <c r="AE150">
        <v>6.09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1</v>
      </c>
      <c r="AL150">
        <v>1</v>
      </c>
      <c r="AN150">
        <v>0</v>
      </c>
      <c r="AO150">
        <v>1</v>
      </c>
      <c r="AP150">
        <v>0</v>
      </c>
      <c r="AQ150">
        <v>0</v>
      </c>
      <c r="AR150">
        <v>0</v>
      </c>
      <c r="AS150" t="s">
        <v>6</v>
      </c>
      <c r="AT150">
        <v>0.45</v>
      </c>
      <c r="AU150" t="s">
        <v>6</v>
      </c>
      <c r="AV150">
        <v>0</v>
      </c>
      <c r="AW150">
        <v>2</v>
      </c>
      <c r="AX150">
        <v>27704755</v>
      </c>
      <c r="AY150">
        <v>1</v>
      </c>
      <c r="AZ150">
        <v>0</v>
      </c>
      <c r="BA150">
        <v>152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Y150*Source!I71</f>
        <v>8.5500000000000007E-2</v>
      </c>
      <c r="CY150">
        <f t="shared" si="15"/>
        <v>6.09</v>
      </c>
      <c r="CZ150">
        <f t="shared" si="16"/>
        <v>6.09</v>
      </c>
      <c r="DA150">
        <f t="shared" si="17"/>
        <v>1</v>
      </c>
      <c r="DB150">
        <v>0</v>
      </c>
    </row>
    <row r="151" spans="1:106" x14ac:dyDescent="0.2">
      <c r="A151">
        <f>ROW(Source!A71)</f>
        <v>71</v>
      </c>
      <c r="B151">
        <v>27703388</v>
      </c>
      <c r="C151">
        <v>27704707</v>
      </c>
      <c r="D151">
        <v>25151428</v>
      </c>
      <c r="E151">
        <v>1</v>
      </c>
      <c r="F151">
        <v>1</v>
      </c>
      <c r="G151">
        <v>1</v>
      </c>
      <c r="H151">
        <v>3</v>
      </c>
      <c r="I151" t="s">
        <v>527</v>
      </c>
      <c r="J151" t="s">
        <v>528</v>
      </c>
      <c r="K151" t="s">
        <v>529</v>
      </c>
      <c r="L151">
        <v>1348</v>
      </c>
      <c r="N151">
        <v>1009</v>
      </c>
      <c r="O151" t="s">
        <v>30</v>
      </c>
      <c r="P151" t="s">
        <v>30</v>
      </c>
      <c r="Q151">
        <v>1000</v>
      </c>
      <c r="W151">
        <v>0</v>
      </c>
      <c r="X151">
        <v>1225357214</v>
      </c>
      <c r="Y151">
        <v>1.4E-3</v>
      </c>
      <c r="AA151">
        <v>10749</v>
      </c>
      <c r="AB151">
        <v>0</v>
      </c>
      <c r="AC151">
        <v>0</v>
      </c>
      <c r="AD151">
        <v>0</v>
      </c>
      <c r="AE151">
        <v>10749</v>
      </c>
      <c r="AF151">
        <v>0</v>
      </c>
      <c r="AG151">
        <v>0</v>
      </c>
      <c r="AH151">
        <v>0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1</v>
      </c>
      <c r="AP151">
        <v>0</v>
      </c>
      <c r="AQ151">
        <v>0</v>
      </c>
      <c r="AR151">
        <v>0</v>
      </c>
      <c r="AS151" t="s">
        <v>6</v>
      </c>
      <c r="AT151">
        <v>1.4E-3</v>
      </c>
      <c r="AU151" t="s">
        <v>6</v>
      </c>
      <c r="AV151">
        <v>0</v>
      </c>
      <c r="AW151">
        <v>2</v>
      </c>
      <c r="AX151">
        <v>27704756</v>
      </c>
      <c r="AY151">
        <v>1</v>
      </c>
      <c r="AZ151">
        <v>0</v>
      </c>
      <c r="BA151">
        <v>153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Y151*Source!I71</f>
        <v>2.6600000000000001E-4</v>
      </c>
      <c r="CY151">
        <f t="shared" si="15"/>
        <v>10749</v>
      </c>
      <c r="CZ151">
        <f t="shared" si="16"/>
        <v>10749</v>
      </c>
      <c r="DA151">
        <f t="shared" si="17"/>
        <v>1</v>
      </c>
      <c r="DB151">
        <v>0</v>
      </c>
    </row>
    <row r="152" spans="1:106" x14ac:dyDescent="0.2">
      <c r="A152">
        <f>ROW(Source!A71)</f>
        <v>71</v>
      </c>
      <c r="B152">
        <v>27703388</v>
      </c>
      <c r="C152">
        <v>27704707</v>
      </c>
      <c r="D152">
        <v>25152615</v>
      </c>
      <c r="E152">
        <v>1</v>
      </c>
      <c r="F152">
        <v>1</v>
      </c>
      <c r="G152">
        <v>1</v>
      </c>
      <c r="H152">
        <v>3</v>
      </c>
      <c r="I152" t="s">
        <v>530</v>
      </c>
      <c r="J152" t="s">
        <v>531</v>
      </c>
      <c r="K152" t="s">
        <v>532</v>
      </c>
      <c r="L152">
        <v>1348</v>
      </c>
      <c r="N152">
        <v>1009</v>
      </c>
      <c r="O152" t="s">
        <v>30</v>
      </c>
      <c r="P152" t="s">
        <v>30</v>
      </c>
      <c r="Q152">
        <v>1000</v>
      </c>
      <c r="W152">
        <v>0</v>
      </c>
      <c r="X152">
        <v>-437906794</v>
      </c>
      <c r="Y152">
        <v>3.3E-3</v>
      </c>
      <c r="AA152">
        <v>9040.01</v>
      </c>
      <c r="AB152">
        <v>0</v>
      </c>
      <c r="AC152">
        <v>0</v>
      </c>
      <c r="AD152">
        <v>0</v>
      </c>
      <c r="AE152">
        <v>9040.01</v>
      </c>
      <c r="AF152">
        <v>0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0</v>
      </c>
      <c r="AQ152">
        <v>0</v>
      </c>
      <c r="AR152">
        <v>0</v>
      </c>
      <c r="AS152" t="s">
        <v>6</v>
      </c>
      <c r="AT152">
        <v>3.3E-3</v>
      </c>
      <c r="AU152" t="s">
        <v>6</v>
      </c>
      <c r="AV152">
        <v>0</v>
      </c>
      <c r="AW152">
        <v>2</v>
      </c>
      <c r="AX152">
        <v>27704757</v>
      </c>
      <c r="AY152">
        <v>1</v>
      </c>
      <c r="AZ152">
        <v>0</v>
      </c>
      <c r="BA152">
        <v>154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Y152*Source!I71</f>
        <v>6.2699999999999995E-4</v>
      </c>
      <c r="CY152">
        <f t="shared" si="15"/>
        <v>9040.01</v>
      </c>
      <c r="CZ152">
        <f t="shared" si="16"/>
        <v>9040.01</v>
      </c>
      <c r="DA152">
        <f t="shared" si="17"/>
        <v>1</v>
      </c>
      <c r="DB152">
        <v>0</v>
      </c>
    </row>
    <row r="153" spans="1:106" x14ac:dyDescent="0.2">
      <c r="A153">
        <f>ROW(Source!A71)</f>
        <v>71</v>
      </c>
      <c r="B153">
        <v>27703388</v>
      </c>
      <c r="C153">
        <v>27704707</v>
      </c>
      <c r="D153">
        <v>25152713</v>
      </c>
      <c r="E153">
        <v>1</v>
      </c>
      <c r="F153">
        <v>1</v>
      </c>
      <c r="G153">
        <v>1</v>
      </c>
      <c r="H153">
        <v>3</v>
      </c>
      <c r="I153" t="s">
        <v>500</v>
      </c>
      <c r="J153" t="s">
        <v>501</v>
      </c>
      <c r="K153" t="s">
        <v>502</v>
      </c>
      <c r="L153">
        <v>1348</v>
      </c>
      <c r="N153">
        <v>1009</v>
      </c>
      <c r="O153" t="s">
        <v>30</v>
      </c>
      <c r="P153" t="s">
        <v>30</v>
      </c>
      <c r="Q153">
        <v>1000</v>
      </c>
      <c r="W153">
        <v>0</v>
      </c>
      <c r="X153">
        <v>1174701286</v>
      </c>
      <c r="Y153">
        <v>1.0000000000000001E-5</v>
      </c>
      <c r="AA153">
        <v>11978</v>
      </c>
      <c r="AB153">
        <v>0</v>
      </c>
      <c r="AC153">
        <v>0</v>
      </c>
      <c r="AD153">
        <v>0</v>
      </c>
      <c r="AE153">
        <v>11978</v>
      </c>
      <c r="AF153">
        <v>0</v>
      </c>
      <c r="AG153">
        <v>0</v>
      </c>
      <c r="AH153">
        <v>0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0</v>
      </c>
      <c r="AQ153">
        <v>0</v>
      </c>
      <c r="AR153">
        <v>0</v>
      </c>
      <c r="AS153" t="s">
        <v>6</v>
      </c>
      <c r="AT153">
        <v>1.0000000000000001E-5</v>
      </c>
      <c r="AU153" t="s">
        <v>6</v>
      </c>
      <c r="AV153">
        <v>0</v>
      </c>
      <c r="AW153">
        <v>2</v>
      </c>
      <c r="AX153">
        <v>27704758</v>
      </c>
      <c r="AY153">
        <v>1</v>
      </c>
      <c r="AZ153">
        <v>0</v>
      </c>
      <c r="BA153">
        <v>155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Y153*Source!I71</f>
        <v>1.9000000000000002E-6</v>
      </c>
      <c r="CY153">
        <f t="shared" si="15"/>
        <v>11978</v>
      </c>
      <c r="CZ153">
        <f t="shared" si="16"/>
        <v>11978</v>
      </c>
      <c r="DA153">
        <f t="shared" si="17"/>
        <v>1</v>
      </c>
      <c r="DB153">
        <v>0</v>
      </c>
    </row>
    <row r="154" spans="1:106" x14ac:dyDescent="0.2">
      <c r="A154">
        <f>ROW(Source!A71)</f>
        <v>71</v>
      </c>
      <c r="B154">
        <v>27703388</v>
      </c>
      <c r="C154">
        <v>27704707</v>
      </c>
      <c r="D154">
        <v>25153693</v>
      </c>
      <c r="E154">
        <v>1</v>
      </c>
      <c r="F154">
        <v>1</v>
      </c>
      <c r="G154">
        <v>1</v>
      </c>
      <c r="H154">
        <v>3</v>
      </c>
      <c r="I154" t="s">
        <v>533</v>
      </c>
      <c r="J154" t="s">
        <v>534</v>
      </c>
      <c r="K154" t="s">
        <v>535</v>
      </c>
      <c r="L154">
        <v>1348</v>
      </c>
      <c r="N154">
        <v>1009</v>
      </c>
      <c r="O154" t="s">
        <v>30</v>
      </c>
      <c r="P154" t="s">
        <v>30</v>
      </c>
      <c r="Q154">
        <v>1000</v>
      </c>
      <c r="W154">
        <v>0</v>
      </c>
      <c r="X154">
        <v>-2116243625</v>
      </c>
      <c r="Y154">
        <v>1E-4</v>
      </c>
      <c r="AA154">
        <v>37900</v>
      </c>
      <c r="AB154">
        <v>0</v>
      </c>
      <c r="AC154">
        <v>0</v>
      </c>
      <c r="AD154">
        <v>0</v>
      </c>
      <c r="AE154">
        <v>37900</v>
      </c>
      <c r="AF154">
        <v>0</v>
      </c>
      <c r="AG154">
        <v>0</v>
      </c>
      <c r="AH154">
        <v>0</v>
      </c>
      <c r="AI154">
        <v>1</v>
      </c>
      <c r="AJ154">
        <v>1</v>
      </c>
      <c r="AK154">
        <v>1</v>
      </c>
      <c r="AL154">
        <v>1</v>
      </c>
      <c r="AN154">
        <v>0</v>
      </c>
      <c r="AO154">
        <v>1</v>
      </c>
      <c r="AP154">
        <v>0</v>
      </c>
      <c r="AQ154">
        <v>0</v>
      </c>
      <c r="AR154">
        <v>0</v>
      </c>
      <c r="AS154" t="s">
        <v>6</v>
      </c>
      <c r="AT154">
        <v>1E-4</v>
      </c>
      <c r="AU154" t="s">
        <v>6</v>
      </c>
      <c r="AV154">
        <v>0</v>
      </c>
      <c r="AW154">
        <v>2</v>
      </c>
      <c r="AX154">
        <v>27704759</v>
      </c>
      <c r="AY154">
        <v>1</v>
      </c>
      <c r="AZ154">
        <v>0</v>
      </c>
      <c r="BA154">
        <v>156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Y154*Source!I71</f>
        <v>1.9000000000000001E-5</v>
      </c>
      <c r="CY154">
        <f t="shared" si="15"/>
        <v>37900</v>
      </c>
      <c r="CZ154">
        <f t="shared" si="16"/>
        <v>37900</v>
      </c>
      <c r="DA154">
        <f t="shared" si="17"/>
        <v>1</v>
      </c>
      <c r="DB154">
        <v>0</v>
      </c>
    </row>
    <row r="155" spans="1:106" x14ac:dyDescent="0.2">
      <c r="A155">
        <f>ROW(Source!A71)</f>
        <v>71</v>
      </c>
      <c r="B155">
        <v>27703388</v>
      </c>
      <c r="C155">
        <v>27704707</v>
      </c>
      <c r="D155">
        <v>25173443</v>
      </c>
      <c r="E155">
        <v>1</v>
      </c>
      <c r="F155">
        <v>1</v>
      </c>
      <c r="G155">
        <v>1</v>
      </c>
      <c r="H155">
        <v>3</v>
      </c>
      <c r="I155" t="s">
        <v>536</v>
      </c>
      <c r="J155" t="s">
        <v>537</v>
      </c>
      <c r="K155" t="s">
        <v>538</v>
      </c>
      <c r="L155">
        <v>1302</v>
      </c>
      <c r="N155">
        <v>1003</v>
      </c>
      <c r="O155" t="s">
        <v>539</v>
      </c>
      <c r="P155" t="s">
        <v>539</v>
      </c>
      <c r="Q155">
        <v>10</v>
      </c>
      <c r="W155">
        <v>0</v>
      </c>
      <c r="X155">
        <v>-1640127157</v>
      </c>
      <c r="Y155">
        <v>1.8700000000000001E-2</v>
      </c>
      <c r="AA155">
        <v>50.24</v>
      </c>
      <c r="AB155">
        <v>0</v>
      </c>
      <c r="AC155">
        <v>0</v>
      </c>
      <c r="AD155">
        <v>0</v>
      </c>
      <c r="AE155">
        <v>50.24</v>
      </c>
      <c r="AF155">
        <v>0</v>
      </c>
      <c r="AG155">
        <v>0</v>
      </c>
      <c r="AH155">
        <v>0</v>
      </c>
      <c r="AI155">
        <v>1</v>
      </c>
      <c r="AJ155">
        <v>1</v>
      </c>
      <c r="AK155">
        <v>1</v>
      </c>
      <c r="AL155">
        <v>1</v>
      </c>
      <c r="AN155">
        <v>0</v>
      </c>
      <c r="AO155">
        <v>1</v>
      </c>
      <c r="AP155">
        <v>0</v>
      </c>
      <c r="AQ155">
        <v>0</v>
      </c>
      <c r="AR155">
        <v>0</v>
      </c>
      <c r="AS155" t="s">
        <v>6</v>
      </c>
      <c r="AT155">
        <v>1.8700000000000001E-2</v>
      </c>
      <c r="AU155" t="s">
        <v>6</v>
      </c>
      <c r="AV155">
        <v>0</v>
      </c>
      <c r="AW155">
        <v>2</v>
      </c>
      <c r="AX155">
        <v>27704761</v>
      </c>
      <c r="AY155">
        <v>1</v>
      </c>
      <c r="AZ155">
        <v>0</v>
      </c>
      <c r="BA155">
        <v>158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Y155*Source!I71</f>
        <v>3.5530000000000002E-3</v>
      </c>
      <c r="CY155">
        <f t="shared" si="15"/>
        <v>50.24</v>
      </c>
      <c r="CZ155">
        <f t="shared" si="16"/>
        <v>50.24</v>
      </c>
      <c r="DA155">
        <f t="shared" si="17"/>
        <v>1</v>
      </c>
      <c r="DB155">
        <v>0</v>
      </c>
    </row>
    <row r="156" spans="1:106" x14ac:dyDescent="0.2">
      <c r="A156">
        <f>ROW(Source!A71)</f>
        <v>71</v>
      </c>
      <c r="B156">
        <v>27703388</v>
      </c>
      <c r="C156">
        <v>27704707</v>
      </c>
      <c r="D156">
        <v>25173801</v>
      </c>
      <c r="E156">
        <v>1</v>
      </c>
      <c r="F156">
        <v>1</v>
      </c>
      <c r="G156">
        <v>1</v>
      </c>
      <c r="H156">
        <v>3</v>
      </c>
      <c r="I156" t="s">
        <v>540</v>
      </c>
      <c r="J156" t="s">
        <v>541</v>
      </c>
      <c r="K156" t="s">
        <v>542</v>
      </c>
      <c r="L156">
        <v>1348</v>
      </c>
      <c r="N156">
        <v>1009</v>
      </c>
      <c r="O156" t="s">
        <v>30</v>
      </c>
      <c r="P156" t="s">
        <v>30</v>
      </c>
      <c r="Q156">
        <v>1000</v>
      </c>
      <c r="W156">
        <v>0</v>
      </c>
      <c r="X156">
        <v>-1396314973</v>
      </c>
      <c r="Y156">
        <v>3.0000000000000001E-5</v>
      </c>
      <c r="AA156">
        <v>4455.2</v>
      </c>
      <c r="AB156">
        <v>0</v>
      </c>
      <c r="AC156">
        <v>0</v>
      </c>
      <c r="AD156">
        <v>0</v>
      </c>
      <c r="AE156">
        <v>4455.2</v>
      </c>
      <c r="AF156">
        <v>0</v>
      </c>
      <c r="AG156">
        <v>0</v>
      </c>
      <c r="AH156">
        <v>0</v>
      </c>
      <c r="AI156">
        <v>1</v>
      </c>
      <c r="AJ156">
        <v>1</v>
      </c>
      <c r="AK156">
        <v>1</v>
      </c>
      <c r="AL156">
        <v>1</v>
      </c>
      <c r="AN156">
        <v>0</v>
      </c>
      <c r="AO156">
        <v>1</v>
      </c>
      <c r="AP156">
        <v>0</v>
      </c>
      <c r="AQ156">
        <v>0</v>
      </c>
      <c r="AR156">
        <v>0</v>
      </c>
      <c r="AS156" t="s">
        <v>6</v>
      </c>
      <c r="AT156">
        <v>3.0000000000000001E-5</v>
      </c>
      <c r="AU156" t="s">
        <v>6</v>
      </c>
      <c r="AV156">
        <v>0</v>
      </c>
      <c r="AW156">
        <v>2</v>
      </c>
      <c r="AX156">
        <v>27704762</v>
      </c>
      <c r="AY156">
        <v>1</v>
      </c>
      <c r="AZ156">
        <v>0</v>
      </c>
      <c r="BA156">
        <v>159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Y156*Source!I71</f>
        <v>5.7000000000000005E-6</v>
      </c>
      <c r="CY156">
        <f t="shared" si="15"/>
        <v>4455.2</v>
      </c>
      <c r="CZ156">
        <f t="shared" si="16"/>
        <v>4455.2</v>
      </c>
      <c r="DA156">
        <f t="shared" si="17"/>
        <v>1</v>
      </c>
      <c r="DB156">
        <v>0</v>
      </c>
    </row>
    <row r="157" spans="1:106" x14ac:dyDescent="0.2">
      <c r="A157">
        <f>ROW(Source!A71)</f>
        <v>71</v>
      </c>
      <c r="B157">
        <v>27703388</v>
      </c>
      <c r="C157">
        <v>27704707</v>
      </c>
      <c r="D157">
        <v>25174560</v>
      </c>
      <c r="E157">
        <v>1</v>
      </c>
      <c r="F157">
        <v>1</v>
      </c>
      <c r="G157">
        <v>1</v>
      </c>
      <c r="H157">
        <v>3</v>
      </c>
      <c r="I157" t="s">
        <v>543</v>
      </c>
      <c r="J157" t="s">
        <v>544</v>
      </c>
      <c r="K157" t="s">
        <v>545</v>
      </c>
      <c r="L157">
        <v>1348</v>
      </c>
      <c r="N157">
        <v>1009</v>
      </c>
      <c r="O157" t="s">
        <v>30</v>
      </c>
      <c r="P157" t="s">
        <v>30</v>
      </c>
      <c r="Q157">
        <v>1000</v>
      </c>
      <c r="W157">
        <v>0</v>
      </c>
      <c r="X157">
        <v>900832145</v>
      </c>
      <c r="Y157">
        <v>1.9400000000000001E-3</v>
      </c>
      <c r="AA157">
        <v>4920</v>
      </c>
      <c r="AB157">
        <v>0</v>
      </c>
      <c r="AC157">
        <v>0</v>
      </c>
      <c r="AD157">
        <v>0</v>
      </c>
      <c r="AE157">
        <v>4920</v>
      </c>
      <c r="AF157">
        <v>0</v>
      </c>
      <c r="AG157">
        <v>0</v>
      </c>
      <c r="AH157">
        <v>0</v>
      </c>
      <c r="AI157">
        <v>1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0</v>
      </c>
      <c r="AQ157">
        <v>0</v>
      </c>
      <c r="AR157">
        <v>0</v>
      </c>
      <c r="AS157" t="s">
        <v>6</v>
      </c>
      <c r="AT157">
        <v>1.9400000000000001E-3</v>
      </c>
      <c r="AU157" t="s">
        <v>6</v>
      </c>
      <c r="AV157">
        <v>0</v>
      </c>
      <c r="AW157">
        <v>2</v>
      </c>
      <c r="AX157">
        <v>27704763</v>
      </c>
      <c r="AY157">
        <v>1</v>
      </c>
      <c r="AZ157">
        <v>0</v>
      </c>
      <c r="BA157">
        <v>160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Y157*Source!I71</f>
        <v>3.6860000000000001E-4</v>
      </c>
      <c r="CY157">
        <f t="shared" si="15"/>
        <v>4920</v>
      </c>
      <c r="CZ157">
        <f t="shared" si="16"/>
        <v>4920</v>
      </c>
      <c r="DA157">
        <f t="shared" si="17"/>
        <v>1</v>
      </c>
      <c r="DB157">
        <v>0</v>
      </c>
    </row>
    <row r="158" spans="1:106" x14ac:dyDescent="0.2">
      <c r="A158">
        <f>ROW(Source!A71)</f>
        <v>71</v>
      </c>
      <c r="B158">
        <v>27703388</v>
      </c>
      <c r="C158">
        <v>27704707</v>
      </c>
      <c r="D158">
        <v>25186091</v>
      </c>
      <c r="E158">
        <v>1</v>
      </c>
      <c r="F158">
        <v>1</v>
      </c>
      <c r="G158">
        <v>1</v>
      </c>
      <c r="H158">
        <v>3</v>
      </c>
      <c r="I158" t="s">
        <v>546</v>
      </c>
      <c r="J158" t="s">
        <v>547</v>
      </c>
      <c r="K158" t="s">
        <v>548</v>
      </c>
      <c r="L158">
        <v>1348</v>
      </c>
      <c r="N158">
        <v>1009</v>
      </c>
      <c r="O158" t="s">
        <v>30</v>
      </c>
      <c r="P158" t="s">
        <v>30</v>
      </c>
      <c r="Q158">
        <v>1000</v>
      </c>
      <c r="W158">
        <v>0</v>
      </c>
      <c r="X158">
        <v>-1655298345</v>
      </c>
      <c r="Y158">
        <v>3.1E-4</v>
      </c>
      <c r="AA158">
        <v>15620</v>
      </c>
      <c r="AB158">
        <v>0</v>
      </c>
      <c r="AC158">
        <v>0</v>
      </c>
      <c r="AD158">
        <v>0</v>
      </c>
      <c r="AE158">
        <v>15620</v>
      </c>
      <c r="AF158">
        <v>0</v>
      </c>
      <c r="AG158">
        <v>0</v>
      </c>
      <c r="AH158">
        <v>0</v>
      </c>
      <c r="AI158">
        <v>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0</v>
      </c>
      <c r="AQ158">
        <v>0</v>
      </c>
      <c r="AR158">
        <v>0</v>
      </c>
      <c r="AS158" t="s">
        <v>6</v>
      </c>
      <c r="AT158">
        <v>3.1E-4</v>
      </c>
      <c r="AU158" t="s">
        <v>6</v>
      </c>
      <c r="AV158">
        <v>0</v>
      </c>
      <c r="AW158">
        <v>2</v>
      </c>
      <c r="AX158">
        <v>27704764</v>
      </c>
      <c r="AY158">
        <v>1</v>
      </c>
      <c r="AZ158">
        <v>0</v>
      </c>
      <c r="BA158">
        <v>161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Y158*Source!I71</f>
        <v>5.8900000000000002E-5</v>
      </c>
      <c r="CY158">
        <f t="shared" si="15"/>
        <v>15620</v>
      </c>
      <c r="CZ158">
        <f t="shared" si="16"/>
        <v>15620</v>
      </c>
      <c r="DA158">
        <f t="shared" si="17"/>
        <v>1</v>
      </c>
      <c r="DB158">
        <v>0</v>
      </c>
    </row>
    <row r="159" spans="1:106" x14ac:dyDescent="0.2">
      <c r="A159">
        <f>ROW(Source!A71)</f>
        <v>71</v>
      </c>
      <c r="B159">
        <v>27703388</v>
      </c>
      <c r="C159">
        <v>27704707</v>
      </c>
      <c r="D159">
        <v>25187286</v>
      </c>
      <c r="E159">
        <v>1</v>
      </c>
      <c r="F159">
        <v>1</v>
      </c>
      <c r="G159">
        <v>1</v>
      </c>
      <c r="H159">
        <v>3</v>
      </c>
      <c r="I159" t="s">
        <v>549</v>
      </c>
      <c r="J159" t="s">
        <v>550</v>
      </c>
      <c r="K159" t="s">
        <v>551</v>
      </c>
      <c r="L159">
        <v>1348</v>
      </c>
      <c r="N159">
        <v>1009</v>
      </c>
      <c r="O159" t="s">
        <v>30</v>
      </c>
      <c r="P159" t="s">
        <v>30</v>
      </c>
      <c r="Q159">
        <v>1000</v>
      </c>
      <c r="W159">
        <v>0</v>
      </c>
      <c r="X159">
        <v>-639604785</v>
      </c>
      <c r="Y159">
        <v>5.9999999999999995E-4</v>
      </c>
      <c r="AA159">
        <v>9420</v>
      </c>
      <c r="AB159">
        <v>0</v>
      </c>
      <c r="AC159">
        <v>0</v>
      </c>
      <c r="AD159">
        <v>0</v>
      </c>
      <c r="AE159">
        <v>9420</v>
      </c>
      <c r="AF159">
        <v>0</v>
      </c>
      <c r="AG159">
        <v>0</v>
      </c>
      <c r="AH159">
        <v>0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1</v>
      </c>
      <c r="AP159">
        <v>0</v>
      </c>
      <c r="AQ159">
        <v>0</v>
      </c>
      <c r="AR159">
        <v>0</v>
      </c>
      <c r="AS159" t="s">
        <v>6</v>
      </c>
      <c r="AT159">
        <v>5.9999999999999995E-4</v>
      </c>
      <c r="AU159" t="s">
        <v>6</v>
      </c>
      <c r="AV159">
        <v>0</v>
      </c>
      <c r="AW159">
        <v>2</v>
      </c>
      <c r="AX159">
        <v>27704765</v>
      </c>
      <c r="AY159">
        <v>1</v>
      </c>
      <c r="AZ159">
        <v>0</v>
      </c>
      <c r="BA159">
        <v>162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Y159*Source!I71</f>
        <v>1.1399999999999999E-4</v>
      </c>
      <c r="CY159">
        <f t="shared" si="15"/>
        <v>9420</v>
      </c>
      <c r="CZ159">
        <f t="shared" si="16"/>
        <v>9420</v>
      </c>
      <c r="DA159">
        <f t="shared" si="17"/>
        <v>1</v>
      </c>
      <c r="DB159">
        <v>0</v>
      </c>
    </row>
    <row r="160" spans="1:106" x14ac:dyDescent="0.2">
      <c r="A160">
        <f>ROW(Source!A71)</f>
        <v>71</v>
      </c>
      <c r="B160">
        <v>27703388</v>
      </c>
      <c r="C160">
        <v>27704707</v>
      </c>
      <c r="D160">
        <v>25188063</v>
      </c>
      <c r="E160">
        <v>1</v>
      </c>
      <c r="F160">
        <v>1</v>
      </c>
      <c r="G160">
        <v>1</v>
      </c>
      <c r="H160">
        <v>3</v>
      </c>
      <c r="I160" t="s">
        <v>124</v>
      </c>
      <c r="J160" t="s">
        <v>127</v>
      </c>
      <c r="K160" t="s">
        <v>125</v>
      </c>
      <c r="L160">
        <v>2233</v>
      </c>
      <c r="N160">
        <v>1013</v>
      </c>
      <c r="O160" t="s">
        <v>126</v>
      </c>
      <c r="P160" t="s">
        <v>126</v>
      </c>
      <c r="Q160">
        <v>1</v>
      </c>
      <c r="W160">
        <v>0</v>
      </c>
      <c r="X160">
        <v>961102505</v>
      </c>
      <c r="Y160">
        <v>14.631579</v>
      </c>
      <c r="AA160">
        <v>662.71</v>
      </c>
      <c r="AB160">
        <v>0</v>
      </c>
      <c r="AC160">
        <v>0</v>
      </c>
      <c r="AD160">
        <v>0</v>
      </c>
      <c r="AE160">
        <v>662.71</v>
      </c>
      <c r="AF160">
        <v>0</v>
      </c>
      <c r="AG160">
        <v>0</v>
      </c>
      <c r="AH160">
        <v>0</v>
      </c>
      <c r="AI160">
        <v>1</v>
      </c>
      <c r="AJ160">
        <v>1</v>
      </c>
      <c r="AK160">
        <v>1</v>
      </c>
      <c r="AL160">
        <v>1</v>
      </c>
      <c r="AN160">
        <v>0</v>
      </c>
      <c r="AO160">
        <v>0</v>
      </c>
      <c r="AP160">
        <v>0</v>
      </c>
      <c r="AQ160">
        <v>0</v>
      </c>
      <c r="AR160">
        <v>0</v>
      </c>
      <c r="AS160" t="s">
        <v>6</v>
      </c>
      <c r="AT160">
        <v>14.631579</v>
      </c>
      <c r="AU160" t="s">
        <v>6</v>
      </c>
      <c r="AV160">
        <v>0</v>
      </c>
      <c r="AW160">
        <v>1</v>
      </c>
      <c r="AX160">
        <v>-1</v>
      </c>
      <c r="AY160">
        <v>0</v>
      </c>
      <c r="AZ160">
        <v>0</v>
      </c>
      <c r="BA160" t="s">
        <v>6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Y160*Source!I71</f>
        <v>2.7800000100000002</v>
      </c>
      <c r="CY160">
        <f t="shared" si="15"/>
        <v>662.71</v>
      </c>
      <c r="CZ160">
        <f t="shared" si="16"/>
        <v>662.71</v>
      </c>
      <c r="DA160">
        <f t="shared" si="17"/>
        <v>1</v>
      </c>
      <c r="DB160">
        <v>0</v>
      </c>
    </row>
    <row r="161" spans="1:106" x14ac:dyDescent="0.2">
      <c r="A161">
        <f>ROW(Source!A74)</f>
        <v>74</v>
      </c>
      <c r="B161">
        <v>27703374</v>
      </c>
      <c r="C161">
        <v>27703870</v>
      </c>
      <c r="D161">
        <v>25428833</v>
      </c>
      <c r="E161">
        <v>1</v>
      </c>
      <c r="F161">
        <v>1</v>
      </c>
      <c r="G161">
        <v>1</v>
      </c>
      <c r="H161">
        <v>1</v>
      </c>
      <c r="I161" t="s">
        <v>554</v>
      </c>
      <c r="J161" t="s">
        <v>6</v>
      </c>
      <c r="K161" t="s">
        <v>555</v>
      </c>
      <c r="L161">
        <v>1191</v>
      </c>
      <c r="N161">
        <v>1013</v>
      </c>
      <c r="O161" t="s">
        <v>486</v>
      </c>
      <c r="P161" t="s">
        <v>486</v>
      </c>
      <c r="Q161">
        <v>1</v>
      </c>
      <c r="W161">
        <v>0</v>
      </c>
      <c r="X161">
        <v>912892513</v>
      </c>
      <c r="Y161">
        <v>1.7232750000000001</v>
      </c>
      <c r="AA161">
        <v>0</v>
      </c>
      <c r="AB161">
        <v>0</v>
      </c>
      <c r="AC161">
        <v>0</v>
      </c>
      <c r="AD161">
        <v>9.92</v>
      </c>
      <c r="AE161">
        <v>0</v>
      </c>
      <c r="AF161">
        <v>0</v>
      </c>
      <c r="AG161">
        <v>0</v>
      </c>
      <c r="AH161">
        <v>9.92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1</v>
      </c>
      <c r="AP161">
        <v>1</v>
      </c>
      <c r="AQ161">
        <v>0</v>
      </c>
      <c r="AR161">
        <v>0</v>
      </c>
      <c r="AS161" t="s">
        <v>6</v>
      </c>
      <c r="AT161">
        <v>1.1100000000000001</v>
      </c>
      <c r="AU161" t="s">
        <v>57</v>
      </c>
      <c r="AV161">
        <v>1</v>
      </c>
      <c r="AW161">
        <v>2</v>
      </c>
      <c r="AX161">
        <v>27703871</v>
      </c>
      <c r="AY161">
        <v>1</v>
      </c>
      <c r="AZ161">
        <v>0</v>
      </c>
      <c r="BA161">
        <v>163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Y161*Source!I74</f>
        <v>13.786200000000001</v>
      </c>
      <c r="CY161">
        <f>AD161</f>
        <v>9.92</v>
      </c>
      <c r="CZ161">
        <f>AH161</f>
        <v>9.92</v>
      </c>
      <c r="DA161">
        <f>AL161</f>
        <v>1</v>
      </c>
      <c r="DB161">
        <v>0</v>
      </c>
    </row>
    <row r="162" spans="1:106" x14ac:dyDescent="0.2">
      <c r="A162">
        <f>ROW(Source!A74)</f>
        <v>74</v>
      </c>
      <c r="B162">
        <v>27703374</v>
      </c>
      <c r="C162">
        <v>27703870</v>
      </c>
      <c r="D162">
        <v>25231911</v>
      </c>
      <c r="E162">
        <v>1</v>
      </c>
      <c r="F162">
        <v>1</v>
      </c>
      <c r="G162">
        <v>1</v>
      </c>
      <c r="H162">
        <v>2</v>
      </c>
      <c r="I162" t="s">
        <v>556</v>
      </c>
      <c r="J162" t="s">
        <v>557</v>
      </c>
      <c r="K162" t="s">
        <v>558</v>
      </c>
      <c r="L162">
        <v>1368</v>
      </c>
      <c r="N162">
        <v>1011</v>
      </c>
      <c r="O162" t="s">
        <v>492</v>
      </c>
      <c r="P162" t="s">
        <v>492</v>
      </c>
      <c r="Q162">
        <v>1</v>
      </c>
      <c r="W162">
        <v>0</v>
      </c>
      <c r="X162">
        <v>-353815937</v>
      </c>
      <c r="Y162">
        <v>0.43875000000000003</v>
      </c>
      <c r="AA162">
        <v>0</v>
      </c>
      <c r="AB162">
        <v>8.1</v>
      </c>
      <c r="AC162">
        <v>0</v>
      </c>
      <c r="AD162">
        <v>0</v>
      </c>
      <c r="AE162">
        <v>0</v>
      </c>
      <c r="AF162">
        <v>8.1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1</v>
      </c>
      <c r="AQ162">
        <v>0</v>
      </c>
      <c r="AR162">
        <v>0</v>
      </c>
      <c r="AS162" t="s">
        <v>6</v>
      </c>
      <c r="AT162">
        <v>0.26</v>
      </c>
      <c r="AU162" t="s">
        <v>56</v>
      </c>
      <c r="AV162">
        <v>0</v>
      </c>
      <c r="AW162">
        <v>2</v>
      </c>
      <c r="AX162">
        <v>27703872</v>
      </c>
      <c r="AY162">
        <v>1</v>
      </c>
      <c r="AZ162">
        <v>0</v>
      </c>
      <c r="BA162">
        <v>164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Y162*Source!I74</f>
        <v>3.5100000000000002</v>
      </c>
      <c r="CY162">
        <f>AB162</f>
        <v>8.1</v>
      </c>
      <c r="CZ162">
        <f>AF162</f>
        <v>8.1</v>
      </c>
      <c r="DA162">
        <f>AJ162</f>
        <v>1</v>
      </c>
      <c r="DB162">
        <v>0</v>
      </c>
    </row>
    <row r="163" spans="1:106" x14ac:dyDescent="0.2">
      <c r="A163">
        <f>ROW(Source!A74)</f>
        <v>74</v>
      </c>
      <c r="B163">
        <v>27703374</v>
      </c>
      <c r="C163">
        <v>27703870</v>
      </c>
      <c r="D163">
        <v>25149982</v>
      </c>
      <c r="E163">
        <v>1</v>
      </c>
      <c r="F163">
        <v>1</v>
      </c>
      <c r="G163">
        <v>1</v>
      </c>
      <c r="H163">
        <v>3</v>
      </c>
      <c r="I163" t="s">
        <v>134</v>
      </c>
      <c r="J163" t="s">
        <v>137</v>
      </c>
      <c r="K163" t="s">
        <v>135</v>
      </c>
      <c r="L163">
        <v>1354</v>
      </c>
      <c r="N163">
        <v>1010</v>
      </c>
      <c r="O163" t="s">
        <v>136</v>
      </c>
      <c r="P163" t="s">
        <v>136</v>
      </c>
      <c r="Q163">
        <v>1</v>
      </c>
      <c r="W163">
        <v>0</v>
      </c>
      <c r="X163">
        <v>-1609859063</v>
      </c>
      <c r="Y163">
        <v>1</v>
      </c>
      <c r="AA163">
        <v>371.2</v>
      </c>
      <c r="AB163">
        <v>0</v>
      </c>
      <c r="AC163">
        <v>0</v>
      </c>
      <c r="AD163">
        <v>0</v>
      </c>
      <c r="AE163">
        <v>371.2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1</v>
      </c>
      <c r="AL163">
        <v>1</v>
      </c>
      <c r="AN163">
        <v>0</v>
      </c>
      <c r="AO163">
        <v>0</v>
      </c>
      <c r="AP163">
        <v>0</v>
      </c>
      <c r="AQ163">
        <v>0</v>
      </c>
      <c r="AR163">
        <v>0</v>
      </c>
      <c r="AS163" t="s">
        <v>6</v>
      </c>
      <c r="AT163">
        <v>1</v>
      </c>
      <c r="AU163" t="s">
        <v>6</v>
      </c>
      <c r="AV163">
        <v>0</v>
      </c>
      <c r="AW163">
        <v>1</v>
      </c>
      <c r="AX163">
        <v>-1</v>
      </c>
      <c r="AY163">
        <v>0</v>
      </c>
      <c r="AZ163">
        <v>0</v>
      </c>
      <c r="BA163" t="s">
        <v>6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Y163*Source!I74</f>
        <v>8</v>
      </c>
      <c r="CY163">
        <f>AA163</f>
        <v>371.2</v>
      </c>
      <c r="CZ163">
        <f>AE163</f>
        <v>371.2</v>
      </c>
      <c r="DA163">
        <f>AI163</f>
        <v>1</v>
      </c>
      <c r="DB163">
        <v>0</v>
      </c>
    </row>
    <row r="164" spans="1:106" x14ac:dyDescent="0.2">
      <c r="A164">
        <f>ROW(Source!A74)</f>
        <v>74</v>
      </c>
      <c r="B164">
        <v>27703374</v>
      </c>
      <c r="C164">
        <v>27703870</v>
      </c>
      <c r="D164">
        <v>25151425</v>
      </c>
      <c r="E164">
        <v>1</v>
      </c>
      <c r="F164">
        <v>1</v>
      </c>
      <c r="G164">
        <v>1</v>
      </c>
      <c r="H164">
        <v>3</v>
      </c>
      <c r="I164" t="s">
        <v>559</v>
      </c>
      <c r="J164" t="s">
        <v>560</v>
      </c>
      <c r="K164" t="s">
        <v>561</v>
      </c>
      <c r="L164">
        <v>1348</v>
      </c>
      <c r="N164">
        <v>1009</v>
      </c>
      <c r="O164" t="s">
        <v>30</v>
      </c>
      <c r="P164" t="s">
        <v>30</v>
      </c>
      <c r="Q164">
        <v>1000</v>
      </c>
      <c r="W164">
        <v>0</v>
      </c>
      <c r="X164">
        <v>-714836380</v>
      </c>
      <c r="Y164">
        <v>6.9999999999999994E-5</v>
      </c>
      <c r="AA164">
        <v>10315.01</v>
      </c>
      <c r="AB164">
        <v>0</v>
      </c>
      <c r="AC164">
        <v>0</v>
      </c>
      <c r="AD164">
        <v>0</v>
      </c>
      <c r="AE164">
        <v>10315.01</v>
      </c>
      <c r="AF164">
        <v>0</v>
      </c>
      <c r="AG164">
        <v>0</v>
      </c>
      <c r="AH164">
        <v>0</v>
      </c>
      <c r="AI164">
        <v>1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0</v>
      </c>
      <c r="AQ164">
        <v>0</v>
      </c>
      <c r="AR164">
        <v>0</v>
      </c>
      <c r="AS164" t="s">
        <v>6</v>
      </c>
      <c r="AT164">
        <v>6.9999999999999994E-5</v>
      </c>
      <c r="AU164" t="s">
        <v>6</v>
      </c>
      <c r="AV164">
        <v>0</v>
      </c>
      <c r="AW164">
        <v>2</v>
      </c>
      <c r="AX164">
        <v>27703874</v>
      </c>
      <c r="AY164">
        <v>1</v>
      </c>
      <c r="AZ164">
        <v>0</v>
      </c>
      <c r="BA164">
        <v>166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Y164*Source!I74</f>
        <v>5.5999999999999995E-4</v>
      </c>
      <c r="CY164">
        <f>AA164</f>
        <v>10315.01</v>
      </c>
      <c r="CZ164">
        <f>AE164</f>
        <v>10315.01</v>
      </c>
      <c r="DA164">
        <f>AI164</f>
        <v>1</v>
      </c>
      <c r="DB164">
        <v>0</v>
      </c>
    </row>
    <row r="165" spans="1:106" x14ac:dyDescent="0.2">
      <c r="A165">
        <f>ROW(Source!A74)</f>
        <v>74</v>
      </c>
      <c r="B165">
        <v>27703374</v>
      </c>
      <c r="C165">
        <v>27703870</v>
      </c>
      <c r="D165">
        <v>25152654</v>
      </c>
      <c r="E165">
        <v>1</v>
      </c>
      <c r="F165">
        <v>1</v>
      </c>
      <c r="G165">
        <v>1</v>
      </c>
      <c r="H165">
        <v>3</v>
      </c>
      <c r="I165" t="s">
        <v>575</v>
      </c>
      <c r="J165" t="s">
        <v>576</v>
      </c>
      <c r="K165" t="s">
        <v>577</v>
      </c>
      <c r="L165">
        <v>1355</v>
      </c>
      <c r="N165">
        <v>1010</v>
      </c>
      <c r="O165" t="s">
        <v>578</v>
      </c>
      <c r="P165" t="s">
        <v>578</v>
      </c>
      <c r="Q165">
        <v>100</v>
      </c>
      <c r="W165">
        <v>0</v>
      </c>
      <c r="X165">
        <v>-670451344</v>
      </c>
      <c r="Y165">
        <v>8.0000000000000007E-5</v>
      </c>
      <c r="AA165">
        <v>20</v>
      </c>
      <c r="AB165">
        <v>0</v>
      </c>
      <c r="AC165">
        <v>0</v>
      </c>
      <c r="AD165">
        <v>0</v>
      </c>
      <c r="AE165">
        <v>20</v>
      </c>
      <c r="AF165">
        <v>0</v>
      </c>
      <c r="AG165">
        <v>0</v>
      </c>
      <c r="AH165">
        <v>0</v>
      </c>
      <c r="AI165">
        <v>1</v>
      </c>
      <c r="AJ165">
        <v>1</v>
      </c>
      <c r="AK165">
        <v>1</v>
      </c>
      <c r="AL165">
        <v>1</v>
      </c>
      <c r="AN165">
        <v>0</v>
      </c>
      <c r="AO165">
        <v>1</v>
      </c>
      <c r="AP165">
        <v>0</v>
      </c>
      <c r="AQ165">
        <v>0</v>
      </c>
      <c r="AR165">
        <v>0</v>
      </c>
      <c r="AS165" t="s">
        <v>6</v>
      </c>
      <c r="AT165">
        <v>8.0000000000000007E-5</v>
      </c>
      <c r="AU165" t="s">
        <v>6</v>
      </c>
      <c r="AV165">
        <v>0</v>
      </c>
      <c r="AW165">
        <v>2</v>
      </c>
      <c r="AX165">
        <v>27703875</v>
      </c>
      <c r="AY165">
        <v>1</v>
      </c>
      <c r="AZ165">
        <v>0</v>
      </c>
      <c r="BA165">
        <v>167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Y165*Source!I74</f>
        <v>6.4000000000000005E-4</v>
      </c>
      <c r="CY165">
        <f>AA165</f>
        <v>20</v>
      </c>
      <c r="CZ165">
        <f>AE165</f>
        <v>20</v>
      </c>
      <c r="DA165">
        <f>AI165</f>
        <v>1</v>
      </c>
      <c r="DB165">
        <v>0</v>
      </c>
    </row>
    <row r="166" spans="1:106" x14ac:dyDescent="0.2">
      <c r="A166">
        <f>ROW(Source!A75)</f>
        <v>75</v>
      </c>
      <c r="B166">
        <v>27703388</v>
      </c>
      <c r="C166">
        <v>27703870</v>
      </c>
      <c r="D166">
        <v>25428833</v>
      </c>
      <c r="E166">
        <v>1</v>
      </c>
      <c r="F166">
        <v>1</v>
      </c>
      <c r="G166">
        <v>1</v>
      </c>
      <c r="H166">
        <v>1</v>
      </c>
      <c r="I166" t="s">
        <v>554</v>
      </c>
      <c r="J166" t="s">
        <v>6</v>
      </c>
      <c r="K166" t="s">
        <v>555</v>
      </c>
      <c r="L166">
        <v>1191</v>
      </c>
      <c r="N166">
        <v>1013</v>
      </c>
      <c r="O166" t="s">
        <v>486</v>
      </c>
      <c r="P166" t="s">
        <v>486</v>
      </c>
      <c r="Q166">
        <v>1</v>
      </c>
      <c r="W166">
        <v>0</v>
      </c>
      <c r="X166">
        <v>912892513</v>
      </c>
      <c r="Y166">
        <v>1.7232750000000001</v>
      </c>
      <c r="AA166">
        <v>0</v>
      </c>
      <c r="AB166">
        <v>0</v>
      </c>
      <c r="AC166">
        <v>0</v>
      </c>
      <c r="AD166">
        <v>9.92</v>
      </c>
      <c r="AE166">
        <v>0</v>
      </c>
      <c r="AF166">
        <v>0</v>
      </c>
      <c r="AG166">
        <v>0</v>
      </c>
      <c r="AH166">
        <v>9.92</v>
      </c>
      <c r="AI166">
        <v>1</v>
      </c>
      <c r="AJ166">
        <v>1</v>
      </c>
      <c r="AK166">
        <v>1</v>
      </c>
      <c r="AL166">
        <v>1</v>
      </c>
      <c r="AN166">
        <v>0</v>
      </c>
      <c r="AO166">
        <v>1</v>
      </c>
      <c r="AP166">
        <v>1</v>
      </c>
      <c r="AQ166">
        <v>0</v>
      </c>
      <c r="AR166">
        <v>0</v>
      </c>
      <c r="AS166" t="s">
        <v>6</v>
      </c>
      <c r="AT166">
        <v>1.1100000000000001</v>
      </c>
      <c r="AU166" t="s">
        <v>57</v>
      </c>
      <c r="AV166">
        <v>1</v>
      </c>
      <c r="AW166">
        <v>2</v>
      </c>
      <c r="AX166">
        <v>27703871</v>
      </c>
      <c r="AY166">
        <v>1</v>
      </c>
      <c r="AZ166">
        <v>0</v>
      </c>
      <c r="BA166">
        <v>168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Y166*Source!I75</f>
        <v>13.786200000000001</v>
      </c>
      <c r="CY166">
        <f>AD166</f>
        <v>9.92</v>
      </c>
      <c r="CZ166">
        <f>AH166</f>
        <v>9.92</v>
      </c>
      <c r="DA166">
        <f>AL166</f>
        <v>1</v>
      </c>
      <c r="DB166">
        <v>0</v>
      </c>
    </row>
    <row r="167" spans="1:106" x14ac:dyDescent="0.2">
      <c r="A167">
        <f>ROW(Source!A75)</f>
        <v>75</v>
      </c>
      <c r="B167">
        <v>27703388</v>
      </c>
      <c r="C167">
        <v>27703870</v>
      </c>
      <c r="D167">
        <v>25231911</v>
      </c>
      <c r="E167">
        <v>1</v>
      </c>
      <c r="F167">
        <v>1</v>
      </c>
      <c r="G167">
        <v>1</v>
      </c>
      <c r="H167">
        <v>2</v>
      </c>
      <c r="I167" t="s">
        <v>556</v>
      </c>
      <c r="J167" t="s">
        <v>557</v>
      </c>
      <c r="K167" t="s">
        <v>558</v>
      </c>
      <c r="L167">
        <v>1368</v>
      </c>
      <c r="N167">
        <v>1011</v>
      </c>
      <c r="O167" t="s">
        <v>492</v>
      </c>
      <c r="P167" t="s">
        <v>492</v>
      </c>
      <c r="Q167">
        <v>1</v>
      </c>
      <c r="W167">
        <v>0</v>
      </c>
      <c r="X167">
        <v>-353815937</v>
      </c>
      <c r="Y167">
        <v>0.43875000000000003</v>
      </c>
      <c r="AA167">
        <v>0</v>
      </c>
      <c r="AB167">
        <v>8.1</v>
      </c>
      <c r="AC167">
        <v>0</v>
      </c>
      <c r="AD167">
        <v>0</v>
      </c>
      <c r="AE167">
        <v>0</v>
      </c>
      <c r="AF167">
        <v>8.1</v>
      </c>
      <c r="AG167">
        <v>0</v>
      </c>
      <c r="AH167">
        <v>0</v>
      </c>
      <c r="AI167">
        <v>1</v>
      </c>
      <c r="AJ167">
        <v>1</v>
      </c>
      <c r="AK167">
        <v>1</v>
      </c>
      <c r="AL167">
        <v>1</v>
      </c>
      <c r="AN167">
        <v>0</v>
      </c>
      <c r="AO167">
        <v>1</v>
      </c>
      <c r="AP167">
        <v>1</v>
      </c>
      <c r="AQ167">
        <v>0</v>
      </c>
      <c r="AR167">
        <v>0</v>
      </c>
      <c r="AS167" t="s">
        <v>6</v>
      </c>
      <c r="AT167">
        <v>0.26</v>
      </c>
      <c r="AU167" t="s">
        <v>56</v>
      </c>
      <c r="AV167">
        <v>0</v>
      </c>
      <c r="AW167">
        <v>2</v>
      </c>
      <c r="AX167">
        <v>27703872</v>
      </c>
      <c r="AY167">
        <v>1</v>
      </c>
      <c r="AZ167">
        <v>0</v>
      </c>
      <c r="BA167">
        <v>169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Y167*Source!I75</f>
        <v>3.5100000000000002</v>
      </c>
      <c r="CY167">
        <f>AB167</f>
        <v>8.1</v>
      </c>
      <c r="CZ167">
        <f>AF167</f>
        <v>8.1</v>
      </c>
      <c r="DA167">
        <f>AJ167</f>
        <v>1</v>
      </c>
      <c r="DB167">
        <v>0</v>
      </c>
    </row>
    <row r="168" spans="1:106" x14ac:dyDescent="0.2">
      <c r="A168">
        <f>ROW(Source!A75)</f>
        <v>75</v>
      </c>
      <c r="B168">
        <v>27703388</v>
      </c>
      <c r="C168">
        <v>27703870</v>
      </c>
      <c r="D168">
        <v>25149982</v>
      </c>
      <c r="E168">
        <v>1</v>
      </c>
      <c r="F168">
        <v>1</v>
      </c>
      <c r="G168">
        <v>1</v>
      </c>
      <c r="H168">
        <v>3</v>
      </c>
      <c r="I168" t="s">
        <v>134</v>
      </c>
      <c r="J168" t="s">
        <v>137</v>
      </c>
      <c r="K168" t="s">
        <v>135</v>
      </c>
      <c r="L168">
        <v>1354</v>
      </c>
      <c r="N168">
        <v>1010</v>
      </c>
      <c r="O168" t="s">
        <v>136</v>
      </c>
      <c r="P168" t="s">
        <v>136</v>
      </c>
      <c r="Q168">
        <v>1</v>
      </c>
      <c r="W168">
        <v>0</v>
      </c>
      <c r="X168">
        <v>-1609859063</v>
      </c>
      <c r="Y168">
        <v>1</v>
      </c>
      <c r="AA168">
        <v>371.2</v>
      </c>
      <c r="AB168">
        <v>0</v>
      </c>
      <c r="AC168">
        <v>0</v>
      </c>
      <c r="AD168">
        <v>0</v>
      </c>
      <c r="AE168">
        <v>371.2</v>
      </c>
      <c r="AF168">
        <v>0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0</v>
      </c>
      <c r="AP168">
        <v>0</v>
      </c>
      <c r="AQ168">
        <v>0</v>
      </c>
      <c r="AR168">
        <v>0</v>
      </c>
      <c r="AS168" t="s">
        <v>6</v>
      </c>
      <c r="AT168">
        <v>1</v>
      </c>
      <c r="AU168" t="s">
        <v>6</v>
      </c>
      <c r="AV168">
        <v>0</v>
      </c>
      <c r="AW168">
        <v>1</v>
      </c>
      <c r="AX168">
        <v>-1</v>
      </c>
      <c r="AY168">
        <v>0</v>
      </c>
      <c r="AZ168">
        <v>0</v>
      </c>
      <c r="BA168" t="s">
        <v>6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Y168*Source!I75</f>
        <v>8</v>
      </c>
      <c r="CY168">
        <f>AA168</f>
        <v>371.2</v>
      </c>
      <c r="CZ168">
        <f>AE168</f>
        <v>371.2</v>
      </c>
      <c r="DA168">
        <f>AI168</f>
        <v>1</v>
      </c>
      <c r="DB168">
        <v>0</v>
      </c>
    </row>
    <row r="169" spans="1:106" x14ac:dyDescent="0.2">
      <c r="A169">
        <f>ROW(Source!A75)</f>
        <v>75</v>
      </c>
      <c r="B169">
        <v>27703388</v>
      </c>
      <c r="C169">
        <v>27703870</v>
      </c>
      <c r="D169">
        <v>25151425</v>
      </c>
      <c r="E169">
        <v>1</v>
      </c>
      <c r="F169">
        <v>1</v>
      </c>
      <c r="G169">
        <v>1</v>
      </c>
      <c r="H169">
        <v>3</v>
      </c>
      <c r="I169" t="s">
        <v>559</v>
      </c>
      <c r="J169" t="s">
        <v>560</v>
      </c>
      <c r="K169" t="s">
        <v>561</v>
      </c>
      <c r="L169">
        <v>1348</v>
      </c>
      <c r="N169">
        <v>1009</v>
      </c>
      <c r="O169" t="s">
        <v>30</v>
      </c>
      <c r="P169" t="s">
        <v>30</v>
      </c>
      <c r="Q169">
        <v>1000</v>
      </c>
      <c r="W169">
        <v>0</v>
      </c>
      <c r="X169">
        <v>-714836380</v>
      </c>
      <c r="Y169">
        <v>6.9999999999999994E-5</v>
      </c>
      <c r="AA169">
        <v>10315.01</v>
      </c>
      <c r="AB169">
        <v>0</v>
      </c>
      <c r="AC169">
        <v>0</v>
      </c>
      <c r="AD169">
        <v>0</v>
      </c>
      <c r="AE169">
        <v>10315.01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0</v>
      </c>
      <c r="AQ169">
        <v>0</v>
      </c>
      <c r="AR169">
        <v>0</v>
      </c>
      <c r="AS169" t="s">
        <v>6</v>
      </c>
      <c r="AT169">
        <v>6.9999999999999994E-5</v>
      </c>
      <c r="AU169" t="s">
        <v>6</v>
      </c>
      <c r="AV169">
        <v>0</v>
      </c>
      <c r="AW169">
        <v>2</v>
      </c>
      <c r="AX169">
        <v>27703874</v>
      </c>
      <c r="AY169">
        <v>1</v>
      </c>
      <c r="AZ169">
        <v>0</v>
      </c>
      <c r="BA169">
        <v>171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Y169*Source!I75</f>
        <v>5.5999999999999995E-4</v>
      </c>
      <c r="CY169">
        <f>AA169</f>
        <v>10315.01</v>
      </c>
      <c r="CZ169">
        <f>AE169</f>
        <v>10315.01</v>
      </c>
      <c r="DA169">
        <f>AI169</f>
        <v>1</v>
      </c>
      <c r="DB169">
        <v>0</v>
      </c>
    </row>
    <row r="170" spans="1:106" x14ac:dyDescent="0.2">
      <c r="A170">
        <f>ROW(Source!A75)</f>
        <v>75</v>
      </c>
      <c r="B170">
        <v>27703388</v>
      </c>
      <c r="C170">
        <v>27703870</v>
      </c>
      <c r="D170">
        <v>25152654</v>
      </c>
      <c r="E170">
        <v>1</v>
      </c>
      <c r="F170">
        <v>1</v>
      </c>
      <c r="G170">
        <v>1</v>
      </c>
      <c r="H170">
        <v>3</v>
      </c>
      <c r="I170" t="s">
        <v>575</v>
      </c>
      <c r="J170" t="s">
        <v>576</v>
      </c>
      <c r="K170" t="s">
        <v>577</v>
      </c>
      <c r="L170">
        <v>1355</v>
      </c>
      <c r="N170">
        <v>1010</v>
      </c>
      <c r="O170" t="s">
        <v>578</v>
      </c>
      <c r="P170" t="s">
        <v>578</v>
      </c>
      <c r="Q170">
        <v>100</v>
      </c>
      <c r="W170">
        <v>0</v>
      </c>
      <c r="X170">
        <v>-670451344</v>
      </c>
      <c r="Y170">
        <v>8.0000000000000007E-5</v>
      </c>
      <c r="AA170">
        <v>20</v>
      </c>
      <c r="AB170">
        <v>0</v>
      </c>
      <c r="AC170">
        <v>0</v>
      </c>
      <c r="AD170">
        <v>0</v>
      </c>
      <c r="AE170">
        <v>20</v>
      </c>
      <c r="AF170">
        <v>0</v>
      </c>
      <c r="AG170">
        <v>0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0</v>
      </c>
      <c r="AQ170">
        <v>0</v>
      </c>
      <c r="AR170">
        <v>0</v>
      </c>
      <c r="AS170" t="s">
        <v>6</v>
      </c>
      <c r="AT170">
        <v>8.0000000000000007E-5</v>
      </c>
      <c r="AU170" t="s">
        <v>6</v>
      </c>
      <c r="AV170">
        <v>0</v>
      </c>
      <c r="AW170">
        <v>2</v>
      </c>
      <c r="AX170">
        <v>27703875</v>
      </c>
      <c r="AY170">
        <v>1</v>
      </c>
      <c r="AZ170">
        <v>0</v>
      </c>
      <c r="BA170">
        <v>172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Y170*Source!I75</f>
        <v>6.4000000000000005E-4</v>
      </c>
      <c r="CY170">
        <f>AA170</f>
        <v>20</v>
      </c>
      <c r="CZ170">
        <f>AE170</f>
        <v>20</v>
      </c>
      <c r="DA170">
        <f>AI170</f>
        <v>1</v>
      </c>
      <c r="DB170">
        <v>0</v>
      </c>
    </row>
    <row r="171" spans="1:106" x14ac:dyDescent="0.2">
      <c r="A171">
        <f>ROW(Source!A78)</f>
        <v>78</v>
      </c>
      <c r="B171">
        <v>27703374</v>
      </c>
      <c r="C171">
        <v>27704107</v>
      </c>
      <c r="D171">
        <v>25414791</v>
      </c>
      <c r="E171">
        <v>1</v>
      </c>
      <c r="F171">
        <v>1</v>
      </c>
      <c r="G171">
        <v>1</v>
      </c>
      <c r="H171">
        <v>1</v>
      </c>
      <c r="I171" t="s">
        <v>579</v>
      </c>
      <c r="J171" t="s">
        <v>6</v>
      </c>
      <c r="K171" t="s">
        <v>580</v>
      </c>
      <c r="L171">
        <v>1191</v>
      </c>
      <c r="N171">
        <v>1013</v>
      </c>
      <c r="O171" t="s">
        <v>486</v>
      </c>
      <c r="P171" t="s">
        <v>486</v>
      </c>
      <c r="Q171">
        <v>1</v>
      </c>
      <c r="W171">
        <v>0</v>
      </c>
      <c r="X171">
        <v>-608433632</v>
      </c>
      <c r="Y171">
        <v>100.05</v>
      </c>
      <c r="AA171">
        <v>0</v>
      </c>
      <c r="AB171">
        <v>0</v>
      </c>
      <c r="AC171">
        <v>0</v>
      </c>
      <c r="AD171">
        <v>8.4600000000000009</v>
      </c>
      <c r="AE171">
        <v>0</v>
      </c>
      <c r="AF171">
        <v>0</v>
      </c>
      <c r="AG171">
        <v>0</v>
      </c>
      <c r="AH171">
        <v>8.4600000000000009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1</v>
      </c>
      <c r="AP171">
        <v>1</v>
      </c>
      <c r="AQ171">
        <v>0</v>
      </c>
      <c r="AR171">
        <v>0</v>
      </c>
      <c r="AS171" t="s">
        <v>6</v>
      </c>
      <c r="AT171">
        <v>87</v>
      </c>
      <c r="AU171" t="s">
        <v>22</v>
      </c>
      <c r="AV171">
        <v>1</v>
      </c>
      <c r="AW171">
        <v>2</v>
      </c>
      <c r="AX171">
        <v>27704108</v>
      </c>
      <c r="AY171">
        <v>1</v>
      </c>
      <c r="AZ171">
        <v>0</v>
      </c>
      <c r="BA171">
        <v>173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Y171*Source!I78</f>
        <v>13.376685</v>
      </c>
      <c r="CY171">
        <f>AD171</f>
        <v>8.4600000000000009</v>
      </c>
      <c r="CZ171">
        <f>AH171</f>
        <v>8.4600000000000009</v>
      </c>
      <c r="DA171">
        <f>AL171</f>
        <v>1</v>
      </c>
      <c r="DB171">
        <v>0</v>
      </c>
    </row>
    <row r="172" spans="1:106" x14ac:dyDescent="0.2">
      <c r="A172">
        <f>ROW(Source!A78)</f>
        <v>78</v>
      </c>
      <c r="B172">
        <v>27703374</v>
      </c>
      <c r="C172">
        <v>27704107</v>
      </c>
      <c r="D172">
        <v>25412928</v>
      </c>
      <c r="E172">
        <v>1</v>
      </c>
      <c r="F172">
        <v>1</v>
      </c>
      <c r="G172">
        <v>1</v>
      </c>
      <c r="H172">
        <v>1</v>
      </c>
      <c r="I172" t="s">
        <v>487</v>
      </c>
      <c r="J172" t="s">
        <v>6</v>
      </c>
      <c r="K172" t="s">
        <v>488</v>
      </c>
      <c r="L172">
        <v>1191</v>
      </c>
      <c r="N172">
        <v>1013</v>
      </c>
      <c r="O172" t="s">
        <v>486</v>
      </c>
      <c r="P172" t="s">
        <v>486</v>
      </c>
      <c r="Q172">
        <v>1</v>
      </c>
      <c r="W172">
        <v>0</v>
      </c>
      <c r="X172">
        <v>-1417349443</v>
      </c>
      <c r="Y172">
        <v>1.34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1</v>
      </c>
      <c r="AL172">
        <v>1</v>
      </c>
      <c r="AN172">
        <v>0</v>
      </c>
      <c r="AO172">
        <v>1</v>
      </c>
      <c r="AP172">
        <v>0</v>
      </c>
      <c r="AQ172">
        <v>0</v>
      </c>
      <c r="AR172">
        <v>0</v>
      </c>
      <c r="AS172" t="s">
        <v>6</v>
      </c>
      <c r="AT172">
        <v>1.34</v>
      </c>
      <c r="AU172" t="s">
        <v>6</v>
      </c>
      <c r="AV172">
        <v>2</v>
      </c>
      <c r="AW172">
        <v>2</v>
      </c>
      <c r="AX172">
        <v>27704109</v>
      </c>
      <c r="AY172">
        <v>1</v>
      </c>
      <c r="AZ172">
        <v>2048</v>
      </c>
      <c r="BA172">
        <v>174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Y172*Source!I78</f>
        <v>0.17915800000000004</v>
      </c>
      <c r="CY172">
        <f>AD172</f>
        <v>0</v>
      </c>
      <c r="CZ172">
        <f>AH172</f>
        <v>0</v>
      </c>
      <c r="DA172">
        <f>AL172</f>
        <v>1</v>
      </c>
      <c r="DB172">
        <v>0</v>
      </c>
    </row>
    <row r="173" spans="1:106" x14ac:dyDescent="0.2">
      <c r="A173">
        <f>ROW(Source!A78)</f>
        <v>78</v>
      </c>
      <c r="B173">
        <v>27703374</v>
      </c>
      <c r="C173">
        <v>27704107</v>
      </c>
      <c r="D173">
        <v>25230445</v>
      </c>
      <c r="E173">
        <v>1</v>
      </c>
      <c r="F173">
        <v>1</v>
      </c>
      <c r="G173">
        <v>1</v>
      </c>
      <c r="H173">
        <v>2</v>
      </c>
      <c r="I173" t="s">
        <v>581</v>
      </c>
      <c r="J173" t="s">
        <v>582</v>
      </c>
      <c r="K173" t="s">
        <v>583</v>
      </c>
      <c r="L173">
        <v>1368</v>
      </c>
      <c r="N173">
        <v>1011</v>
      </c>
      <c r="O173" t="s">
        <v>492</v>
      </c>
      <c r="P173" t="s">
        <v>492</v>
      </c>
      <c r="Q173">
        <v>1</v>
      </c>
      <c r="W173">
        <v>0</v>
      </c>
      <c r="X173">
        <v>1225731627</v>
      </c>
      <c r="Y173">
        <v>2.3E-2</v>
      </c>
      <c r="AA173">
        <v>0</v>
      </c>
      <c r="AB173">
        <v>89.99</v>
      </c>
      <c r="AC173">
        <v>10.06</v>
      </c>
      <c r="AD173">
        <v>0</v>
      </c>
      <c r="AE173">
        <v>0</v>
      </c>
      <c r="AF173">
        <v>89.99</v>
      </c>
      <c r="AG173">
        <v>10.06</v>
      </c>
      <c r="AH173">
        <v>0</v>
      </c>
      <c r="AI173">
        <v>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1</v>
      </c>
      <c r="AQ173">
        <v>0</v>
      </c>
      <c r="AR173">
        <v>0</v>
      </c>
      <c r="AS173" t="s">
        <v>6</v>
      </c>
      <c r="AT173">
        <v>0.02</v>
      </c>
      <c r="AU173" t="s">
        <v>22</v>
      </c>
      <c r="AV173">
        <v>0</v>
      </c>
      <c r="AW173">
        <v>2</v>
      </c>
      <c r="AX173">
        <v>27704110</v>
      </c>
      <c r="AY173">
        <v>1</v>
      </c>
      <c r="AZ173">
        <v>0</v>
      </c>
      <c r="BA173">
        <v>175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Y173*Source!I78</f>
        <v>3.0751000000000003E-3</v>
      </c>
      <c r="CY173">
        <f>AB173</f>
        <v>89.99</v>
      </c>
      <c r="CZ173">
        <f>AF173</f>
        <v>89.99</v>
      </c>
      <c r="DA173">
        <f>AJ173</f>
        <v>1</v>
      </c>
      <c r="DB173">
        <v>0</v>
      </c>
    </row>
    <row r="174" spans="1:106" x14ac:dyDescent="0.2">
      <c r="A174">
        <f>ROW(Source!A78)</f>
        <v>78</v>
      </c>
      <c r="B174">
        <v>27703374</v>
      </c>
      <c r="C174">
        <v>27704107</v>
      </c>
      <c r="D174">
        <v>25230514</v>
      </c>
      <c r="E174">
        <v>1</v>
      </c>
      <c r="F174">
        <v>1</v>
      </c>
      <c r="G174">
        <v>1</v>
      </c>
      <c r="H174">
        <v>2</v>
      </c>
      <c r="I174" t="s">
        <v>489</v>
      </c>
      <c r="J174" t="s">
        <v>490</v>
      </c>
      <c r="K174" t="s">
        <v>491</v>
      </c>
      <c r="L174">
        <v>1368</v>
      </c>
      <c r="N174">
        <v>1011</v>
      </c>
      <c r="O174" t="s">
        <v>492</v>
      </c>
      <c r="P174" t="s">
        <v>492</v>
      </c>
      <c r="Q174">
        <v>1</v>
      </c>
      <c r="W174">
        <v>0</v>
      </c>
      <c r="X174">
        <v>1188625873</v>
      </c>
      <c r="Y174">
        <v>0.34499999999999997</v>
      </c>
      <c r="AA174">
        <v>0</v>
      </c>
      <c r="AB174">
        <v>31.26</v>
      </c>
      <c r="AC174">
        <v>13.5</v>
      </c>
      <c r="AD174">
        <v>0</v>
      </c>
      <c r="AE174">
        <v>0</v>
      </c>
      <c r="AF174">
        <v>31.26</v>
      </c>
      <c r="AG174">
        <v>13.5</v>
      </c>
      <c r="AH174">
        <v>0</v>
      </c>
      <c r="AI174">
        <v>1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6</v>
      </c>
      <c r="AT174">
        <v>0.3</v>
      </c>
      <c r="AU174" t="s">
        <v>22</v>
      </c>
      <c r="AV174">
        <v>0</v>
      </c>
      <c r="AW174">
        <v>2</v>
      </c>
      <c r="AX174">
        <v>27704111</v>
      </c>
      <c r="AY174">
        <v>1</v>
      </c>
      <c r="AZ174">
        <v>0</v>
      </c>
      <c r="BA174">
        <v>176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Y174*Source!I78</f>
        <v>4.6126500000000001E-2</v>
      </c>
      <c r="CY174">
        <f>AB174</f>
        <v>31.26</v>
      </c>
      <c r="CZ174">
        <f>AF174</f>
        <v>31.26</v>
      </c>
      <c r="DA174">
        <f>AJ174</f>
        <v>1</v>
      </c>
      <c r="DB174">
        <v>0</v>
      </c>
    </row>
    <row r="175" spans="1:106" x14ac:dyDescent="0.2">
      <c r="A175">
        <f>ROW(Source!A78)</f>
        <v>78</v>
      </c>
      <c r="B175">
        <v>27703374</v>
      </c>
      <c r="C175">
        <v>27704107</v>
      </c>
      <c r="D175">
        <v>25230679</v>
      </c>
      <c r="E175">
        <v>1</v>
      </c>
      <c r="F175">
        <v>1</v>
      </c>
      <c r="G175">
        <v>1</v>
      </c>
      <c r="H175">
        <v>2</v>
      </c>
      <c r="I175" t="s">
        <v>584</v>
      </c>
      <c r="J175" t="s">
        <v>585</v>
      </c>
      <c r="K175" t="s">
        <v>586</v>
      </c>
      <c r="L175">
        <v>1368</v>
      </c>
      <c r="N175">
        <v>1011</v>
      </c>
      <c r="O175" t="s">
        <v>492</v>
      </c>
      <c r="P175" t="s">
        <v>492</v>
      </c>
      <c r="Q175">
        <v>1</v>
      </c>
      <c r="W175">
        <v>0</v>
      </c>
      <c r="X175">
        <v>983187852</v>
      </c>
      <c r="Y175">
        <v>1.1729999999999998</v>
      </c>
      <c r="AA175">
        <v>0</v>
      </c>
      <c r="AB175">
        <v>12.39</v>
      </c>
      <c r="AC175">
        <v>10.06</v>
      </c>
      <c r="AD175">
        <v>0</v>
      </c>
      <c r="AE175">
        <v>0</v>
      </c>
      <c r="AF175">
        <v>12.39</v>
      </c>
      <c r="AG175">
        <v>10.06</v>
      </c>
      <c r="AH175">
        <v>0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6</v>
      </c>
      <c r="AT175">
        <v>1.02</v>
      </c>
      <c r="AU175" t="s">
        <v>22</v>
      </c>
      <c r="AV175">
        <v>0</v>
      </c>
      <c r="AW175">
        <v>2</v>
      </c>
      <c r="AX175">
        <v>27704112</v>
      </c>
      <c r="AY175">
        <v>1</v>
      </c>
      <c r="AZ175">
        <v>0</v>
      </c>
      <c r="BA175">
        <v>177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Y175*Source!I78</f>
        <v>0.1568301</v>
      </c>
      <c r="CY175">
        <f>AB175</f>
        <v>12.39</v>
      </c>
      <c r="CZ175">
        <f>AF175</f>
        <v>12.39</v>
      </c>
      <c r="DA175">
        <f>AJ175</f>
        <v>1</v>
      </c>
      <c r="DB175">
        <v>0</v>
      </c>
    </row>
    <row r="176" spans="1:106" x14ac:dyDescent="0.2">
      <c r="A176">
        <f>ROW(Source!A78)</f>
        <v>78</v>
      </c>
      <c r="B176">
        <v>27703374</v>
      </c>
      <c r="C176">
        <v>27704107</v>
      </c>
      <c r="D176">
        <v>25149961</v>
      </c>
      <c r="E176">
        <v>1</v>
      </c>
      <c r="F176">
        <v>1</v>
      </c>
      <c r="G176">
        <v>1</v>
      </c>
      <c r="H176">
        <v>3</v>
      </c>
      <c r="I176" t="s">
        <v>587</v>
      </c>
      <c r="J176" t="s">
        <v>588</v>
      </c>
      <c r="K176" t="s">
        <v>589</v>
      </c>
      <c r="L176">
        <v>1339</v>
      </c>
      <c r="N176">
        <v>1007</v>
      </c>
      <c r="O176" t="s">
        <v>92</v>
      </c>
      <c r="P176" t="s">
        <v>92</v>
      </c>
      <c r="Q176">
        <v>1</v>
      </c>
      <c r="W176">
        <v>0</v>
      </c>
      <c r="X176">
        <v>-1660354250</v>
      </c>
      <c r="Y176">
        <v>0.74299999999999999</v>
      </c>
      <c r="AA176">
        <v>2.44</v>
      </c>
      <c r="AB176">
        <v>0</v>
      </c>
      <c r="AC176">
        <v>0</v>
      </c>
      <c r="AD176">
        <v>0</v>
      </c>
      <c r="AE176">
        <v>2.44</v>
      </c>
      <c r="AF176">
        <v>0</v>
      </c>
      <c r="AG176">
        <v>0</v>
      </c>
      <c r="AH176">
        <v>0</v>
      </c>
      <c r="AI176">
        <v>1</v>
      </c>
      <c r="AJ176">
        <v>1</v>
      </c>
      <c r="AK176">
        <v>1</v>
      </c>
      <c r="AL176">
        <v>1</v>
      </c>
      <c r="AN176">
        <v>0</v>
      </c>
      <c r="AO176">
        <v>1</v>
      </c>
      <c r="AP176">
        <v>0</v>
      </c>
      <c r="AQ176">
        <v>0</v>
      </c>
      <c r="AR176">
        <v>0</v>
      </c>
      <c r="AS176" t="s">
        <v>6</v>
      </c>
      <c r="AT176">
        <v>0.74299999999999999</v>
      </c>
      <c r="AU176" t="s">
        <v>6</v>
      </c>
      <c r="AV176">
        <v>0</v>
      </c>
      <c r="AW176">
        <v>2</v>
      </c>
      <c r="AX176">
        <v>27704113</v>
      </c>
      <c r="AY176">
        <v>1</v>
      </c>
      <c r="AZ176">
        <v>0</v>
      </c>
      <c r="BA176">
        <v>178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Y176*Source!I78</f>
        <v>9.9339100000000014E-2</v>
      </c>
      <c r="CY176">
        <f>AA176</f>
        <v>2.44</v>
      </c>
      <c r="CZ176">
        <f>AE176</f>
        <v>2.44</v>
      </c>
      <c r="DA176">
        <f>AI176</f>
        <v>1</v>
      </c>
      <c r="DB176">
        <v>0</v>
      </c>
    </row>
    <row r="177" spans="1:106" x14ac:dyDescent="0.2">
      <c r="A177">
        <f>ROW(Source!A78)</f>
        <v>78</v>
      </c>
      <c r="B177">
        <v>27703374</v>
      </c>
      <c r="C177">
        <v>27704107</v>
      </c>
      <c r="D177">
        <v>25155670</v>
      </c>
      <c r="E177">
        <v>1</v>
      </c>
      <c r="F177">
        <v>1</v>
      </c>
      <c r="G177">
        <v>1</v>
      </c>
      <c r="H177">
        <v>3</v>
      </c>
      <c r="I177" t="s">
        <v>145</v>
      </c>
      <c r="J177" t="s">
        <v>148</v>
      </c>
      <c r="K177" t="s">
        <v>146</v>
      </c>
      <c r="L177">
        <v>1346</v>
      </c>
      <c r="N177">
        <v>1009</v>
      </c>
      <c r="O177" t="s">
        <v>147</v>
      </c>
      <c r="P177" t="s">
        <v>147</v>
      </c>
      <c r="Q177">
        <v>1</v>
      </c>
      <c r="W177">
        <v>0</v>
      </c>
      <c r="X177">
        <v>-119095564</v>
      </c>
      <c r="Y177">
        <v>1235</v>
      </c>
      <c r="AA177">
        <v>2.0699999999999998</v>
      </c>
      <c r="AB177">
        <v>0</v>
      </c>
      <c r="AC177">
        <v>0</v>
      </c>
      <c r="AD177">
        <v>0</v>
      </c>
      <c r="AE177">
        <v>2.0699999999999998</v>
      </c>
      <c r="AF177">
        <v>0</v>
      </c>
      <c r="AG177">
        <v>0</v>
      </c>
      <c r="AH177">
        <v>0</v>
      </c>
      <c r="AI177">
        <v>1</v>
      </c>
      <c r="AJ177">
        <v>1</v>
      </c>
      <c r="AK177">
        <v>1</v>
      </c>
      <c r="AL177">
        <v>1</v>
      </c>
      <c r="AN177">
        <v>0</v>
      </c>
      <c r="AO177">
        <v>0</v>
      </c>
      <c r="AP177">
        <v>0</v>
      </c>
      <c r="AQ177">
        <v>0</v>
      </c>
      <c r="AR177">
        <v>0</v>
      </c>
      <c r="AS177" t="s">
        <v>6</v>
      </c>
      <c r="AT177">
        <v>1235</v>
      </c>
      <c r="AU177" t="s">
        <v>6</v>
      </c>
      <c r="AV177">
        <v>0</v>
      </c>
      <c r="AW177">
        <v>1</v>
      </c>
      <c r="AX177">
        <v>-1</v>
      </c>
      <c r="AY177">
        <v>0</v>
      </c>
      <c r="AZ177">
        <v>0</v>
      </c>
      <c r="BA177" t="s">
        <v>6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Y177*Source!I78</f>
        <v>165.11950000000002</v>
      </c>
      <c r="CY177">
        <f>AA177</f>
        <v>2.0699999999999998</v>
      </c>
      <c r="CZ177">
        <f>AE177</f>
        <v>2.0699999999999998</v>
      </c>
      <c r="DA177">
        <f>AI177</f>
        <v>1</v>
      </c>
      <c r="DB177">
        <v>0</v>
      </c>
    </row>
    <row r="178" spans="1:106" x14ac:dyDescent="0.2">
      <c r="A178">
        <f>ROW(Source!A78)</f>
        <v>78</v>
      </c>
      <c r="B178">
        <v>27703374</v>
      </c>
      <c r="C178">
        <v>27704107</v>
      </c>
      <c r="D178">
        <v>25185843</v>
      </c>
      <c r="E178">
        <v>1</v>
      </c>
      <c r="F178">
        <v>1</v>
      </c>
      <c r="G178">
        <v>1</v>
      </c>
      <c r="H178">
        <v>3</v>
      </c>
      <c r="I178" t="s">
        <v>150</v>
      </c>
      <c r="J178" t="s">
        <v>152</v>
      </c>
      <c r="K178" t="s">
        <v>151</v>
      </c>
      <c r="L178">
        <v>1346</v>
      </c>
      <c r="N178">
        <v>1009</v>
      </c>
      <c r="O178" t="s">
        <v>147</v>
      </c>
      <c r="P178" t="s">
        <v>147</v>
      </c>
      <c r="Q178">
        <v>1</v>
      </c>
      <c r="W178">
        <v>0</v>
      </c>
      <c r="X178">
        <v>270253964</v>
      </c>
      <c r="Y178">
        <v>13</v>
      </c>
      <c r="AA178">
        <v>15.09</v>
      </c>
      <c r="AB178">
        <v>0</v>
      </c>
      <c r="AC178">
        <v>0</v>
      </c>
      <c r="AD178">
        <v>0</v>
      </c>
      <c r="AE178">
        <v>15.09</v>
      </c>
      <c r="AF178">
        <v>0</v>
      </c>
      <c r="AG178">
        <v>0</v>
      </c>
      <c r="AH178">
        <v>0</v>
      </c>
      <c r="AI178">
        <v>1</v>
      </c>
      <c r="AJ178">
        <v>1</v>
      </c>
      <c r="AK178">
        <v>1</v>
      </c>
      <c r="AL178">
        <v>1</v>
      </c>
      <c r="AN178">
        <v>0</v>
      </c>
      <c r="AO178">
        <v>0</v>
      </c>
      <c r="AP178">
        <v>0</v>
      </c>
      <c r="AQ178">
        <v>0</v>
      </c>
      <c r="AR178">
        <v>0</v>
      </c>
      <c r="AS178" t="s">
        <v>6</v>
      </c>
      <c r="AT178">
        <v>13</v>
      </c>
      <c r="AU178" t="s">
        <v>6</v>
      </c>
      <c r="AV178">
        <v>0</v>
      </c>
      <c r="AW178">
        <v>1</v>
      </c>
      <c r="AX178">
        <v>-1</v>
      </c>
      <c r="AY178">
        <v>0</v>
      </c>
      <c r="AZ178">
        <v>0</v>
      </c>
      <c r="BA178" t="s">
        <v>6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Y178*Source!I78</f>
        <v>1.7381000000000002</v>
      </c>
      <c r="CY178">
        <f>AA178</f>
        <v>15.09</v>
      </c>
      <c r="CZ178">
        <f>AE178</f>
        <v>15.09</v>
      </c>
      <c r="DA178">
        <f>AI178</f>
        <v>1</v>
      </c>
      <c r="DB178">
        <v>0</v>
      </c>
    </row>
    <row r="179" spans="1:106" x14ac:dyDescent="0.2">
      <c r="A179">
        <f>ROW(Source!A79)</f>
        <v>79</v>
      </c>
      <c r="B179">
        <v>27703388</v>
      </c>
      <c r="C179">
        <v>27704107</v>
      </c>
      <c r="D179">
        <v>25414791</v>
      </c>
      <c r="E179">
        <v>1</v>
      </c>
      <c r="F179">
        <v>1</v>
      </c>
      <c r="G179">
        <v>1</v>
      </c>
      <c r="H179">
        <v>1</v>
      </c>
      <c r="I179" t="s">
        <v>579</v>
      </c>
      <c r="J179" t="s">
        <v>6</v>
      </c>
      <c r="K179" t="s">
        <v>580</v>
      </c>
      <c r="L179">
        <v>1191</v>
      </c>
      <c r="N179">
        <v>1013</v>
      </c>
      <c r="O179" t="s">
        <v>486</v>
      </c>
      <c r="P179" t="s">
        <v>486</v>
      </c>
      <c r="Q179">
        <v>1</v>
      </c>
      <c r="W179">
        <v>0</v>
      </c>
      <c r="X179">
        <v>-608433632</v>
      </c>
      <c r="Y179">
        <v>100.05</v>
      </c>
      <c r="AA179">
        <v>0</v>
      </c>
      <c r="AB179">
        <v>0</v>
      </c>
      <c r="AC179">
        <v>0</v>
      </c>
      <c r="AD179">
        <v>8.4600000000000009</v>
      </c>
      <c r="AE179">
        <v>0</v>
      </c>
      <c r="AF179">
        <v>0</v>
      </c>
      <c r="AG179">
        <v>0</v>
      </c>
      <c r="AH179">
        <v>8.4600000000000009</v>
      </c>
      <c r="AI179">
        <v>1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6</v>
      </c>
      <c r="AT179">
        <v>87</v>
      </c>
      <c r="AU179" t="s">
        <v>22</v>
      </c>
      <c r="AV179">
        <v>1</v>
      </c>
      <c r="AW179">
        <v>2</v>
      </c>
      <c r="AX179">
        <v>27704108</v>
      </c>
      <c r="AY179">
        <v>1</v>
      </c>
      <c r="AZ179">
        <v>0</v>
      </c>
      <c r="BA179">
        <v>181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Y179*Source!I79</f>
        <v>13.376685</v>
      </c>
      <c r="CY179">
        <f>AD179</f>
        <v>8.4600000000000009</v>
      </c>
      <c r="CZ179">
        <f>AH179</f>
        <v>8.4600000000000009</v>
      </c>
      <c r="DA179">
        <f>AL179</f>
        <v>1</v>
      </c>
      <c r="DB179">
        <v>0</v>
      </c>
    </row>
    <row r="180" spans="1:106" x14ac:dyDescent="0.2">
      <c r="A180">
        <f>ROW(Source!A79)</f>
        <v>79</v>
      </c>
      <c r="B180">
        <v>27703388</v>
      </c>
      <c r="C180">
        <v>27704107</v>
      </c>
      <c r="D180">
        <v>25412928</v>
      </c>
      <c r="E180">
        <v>1</v>
      </c>
      <c r="F180">
        <v>1</v>
      </c>
      <c r="G180">
        <v>1</v>
      </c>
      <c r="H180">
        <v>1</v>
      </c>
      <c r="I180" t="s">
        <v>487</v>
      </c>
      <c r="J180" t="s">
        <v>6</v>
      </c>
      <c r="K180" t="s">
        <v>488</v>
      </c>
      <c r="L180">
        <v>1191</v>
      </c>
      <c r="N180">
        <v>1013</v>
      </c>
      <c r="O180" t="s">
        <v>486</v>
      </c>
      <c r="P180" t="s">
        <v>486</v>
      </c>
      <c r="Q180">
        <v>1</v>
      </c>
      <c r="W180">
        <v>0</v>
      </c>
      <c r="X180">
        <v>-1417349443</v>
      </c>
      <c r="Y180">
        <v>1.34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1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0</v>
      </c>
      <c r="AQ180">
        <v>0</v>
      </c>
      <c r="AR180">
        <v>0</v>
      </c>
      <c r="AS180" t="s">
        <v>6</v>
      </c>
      <c r="AT180">
        <v>1.34</v>
      </c>
      <c r="AU180" t="s">
        <v>6</v>
      </c>
      <c r="AV180">
        <v>2</v>
      </c>
      <c r="AW180">
        <v>2</v>
      </c>
      <c r="AX180">
        <v>27704109</v>
      </c>
      <c r="AY180">
        <v>1</v>
      </c>
      <c r="AZ180">
        <v>2048</v>
      </c>
      <c r="BA180">
        <v>182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Y180*Source!I79</f>
        <v>0.17915800000000004</v>
      </c>
      <c r="CY180">
        <f>AD180</f>
        <v>0</v>
      </c>
      <c r="CZ180">
        <f>AH180</f>
        <v>0</v>
      </c>
      <c r="DA180">
        <f>AL180</f>
        <v>1</v>
      </c>
      <c r="DB180">
        <v>0</v>
      </c>
    </row>
    <row r="181" spans="1:106" x14ac:dyDescent="0.2">
      <c r="A181">
        <f>ROW(Source!A79)</f>
        <v>79</v>
      </c>
      <c r="B181">
        <v>27703388</v>
      </c>
      <c r="C181">
        <v>27704107</v>
      </c>
      <c r="D181">
        <v>25230445</v>
      </c>
      <c r="E181">
        <v>1</v>
      </c>
      <c r="F181">
        <v>1</v>
      </c>
      <c r="G181">
        <v>1</v>
      </c>
      <c r="H181">
        <v>2</v>
      </c>
      <c r="I181" t="s">
        <v>581</v>
      </c>
      <c r="J181" t="s">
        <v>582</v>
      </c>
      <c r="K181" t="s">
        <v>583</v>
      </c>
      <c r="L181">
        <v>1368</v>
      </c>
      <c r="N181">
        <v>1011</v>
      </c>
      <c r="O181" t="s">
        <v>492</v>
      </c>
      <c r="P181" t="s">
        <v>492</v>
      </c>
      <c r="Q181">
        <v>1</v>
      </c>
      <c r="W181">
        <v>0</v>
      </c>
      <c r="X181">
        <v>1225731627</v>
      </c>
      <c r="Y181">
        <v>2.3E-2</v>
      </c>
      <c r="AA181">
        <v>0</v>
      </c>
      <c r="AB181">
        <v>89.99</v>
      </c>
      <c r="AC181">
        <v>10.06</v>
      </c>
      <c r="AD181">
        <v>0</v>
      </c>
      <c r="AE181">
        <v>0</v>
      </c>
      <c r="AF181">
        <v>89.99</v>
      </c>
      <c r="AG181">
        <v>10.06</v>
      </c>
      <c r="AH181">
        <v>0</v>
      </c>
      <c r="AI181">
        <v>1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6</v>
      </c>
      <c r="AT181">
        <v>0.02</v>
      </c>
      <c r="AU181" t="s">
        <v>22</v>
      </c>
      <c r="AV181">
        <v>0</v>
      </c>
      <c r="AW181">
        <v>2</v>
      </c>
      <c r="AX181">
        <v>27704110</v>
      </c>
      <c r="AY181">
        <v>1</v>
      </c>
      <c r="AZ181">
        <v>0</v>
      </c>
      <c r="BA181">
        <v>183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Y181*Source!I79</f>
        <v>3.0751000000000003E-3</v>
      </c>
      <c r="CY181">
        <f>AB181</f>
        <v>89.99</v>
      </c>
      <c r="CZ181">
        <f>AF181</f>
        <v>89.99</v>
      </c>
      <c r="DA181">
        <f>AJ181</f>
        <v>1</v>
      </c>
      <c r="DB181">
        <v>0</v>
      </c>
    </row>
    <row r="182" spans="1:106" x14ac:dyDescent="0.2">
      <c r="A182">
        <f>ROW(Source!A79)</f>
        <v>79</v>
      </c>
      <c r="B182">
        <v>27703388</v>
      </c>
      <c r="C182">
        <v>27704107</v>
      </c>
      <c r="D182">
        <v>25230514</v>
      </c>
      <c r="E182">
        <v>1</v>
      </c>
      <c r="F182">
        <v>1</v>
      </c>
      <c r="G182">
        <v>1</v>
      </c>
      <c r="H182">
        <v>2</v>
      </c>
      <c r="I182" t="s">
        <v>489</v>
      </c>
      <c r="J182" t="s">
        <v>490</v>
      </c>
      <c r="K182" t="s">
        <v>491</v>
      </c>
      <c r="L182">
        <v>1368</v>
      </c>
      <c r="N182">
        <v>1011</v>
      </c>
      <c r="O182" t="s">
        <v>492</v>
      </c>
      <c r="P182" t="s">
        <v>492</v>
      </c>
      <c r="Q182">
        <v>1</v>
      </c>
      <c r="W182">
        <v>0</v>
      </c>
      <c r="X182">
        <v>1188625873</v>
      </c>
      <c r="Y182">
        <v>0.34499999999999997</v>
      </c>
      <c r="AA182">
        <v>0</v>
      </c>
      <c r="AB182">
        <v>31.26</v>
      </c>
      <c r="AC182">
        <v>13.5</v>
      </c>
      <c r="AD182">
        <v>0</v>
      </c>
      <c r="AE182">
        <v>0</v>
      </c>
      <c r="AF182">
        <v>31.26</v>
      </c>
      <c r="AG182">
        <v>13.5</v>
      </c>
      <c r="AH182">
        <v>0</v>
      </c>
      <c r="AI182">
        <v>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1</v>
      </c>
      <c r="AQ182">
        <v>0</v>
      </c>
      <c r="AR182">
        <v>0</v>
      </c>
      <c r="AS182" t="s">
        <v>6</v>
      </c>
      <c r="AT182">
        <v>0.3</v>
      </c>
      <c r="AU182" t="s">
        <v>22</v>
      </c>
      <c r="AV182">
        <v>0</v>
      </c>
      <c r="AW182">
        <v>2</v>
      </c>
      <c r="AX182">
        <v>27704111</v>
      </c>
      <c r="AY182">
        <v>1</v>
      </c>
      <c r="AZ182">
        <v>0</v>
      </c>
      <c r="BA182">
        <v>184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Y182*Source!I79</f>
        <v>4.6126500000000001E-2</v>
      </c>
      <c r="CY182">
        <f>AB182</f>
        <v>31.26</v>
      </c>
      <c r="CZ182">
        <f>AF182</f>
        <v>31.26</v>
      </c>
      <c r="DA182">
        <f>AJ182</f>
        <v>1</v>
      </c>
      <c r="DB182">
        <v>0</v>
      </c>
    </row>
    <row r="183" spans="1:106" x14ac:dyDescent="0.2">
      <c r="A183">
        <f>ROW(Source!A79)</f>
        <v>79</v>
      </c>
      <c r="B183">
        <v>27703388</v>
      </c>
      <c r="C183">
        <v>27704107</v>
      </c>
      <c r="D183">
        <v>25230679</v>
      </c>
      <c r="E183">
        <v>1</v>
      </c>
      <c r="F183">
        <v>1</v>
      </c>
      <c r="G183">
        <v>1</v>
      </c>
      <c r="H183">
        <v>2</v>
      </c>
      <c r="I183" t="s">
        <v>584</v>
      </c>
      <c r="J183" t="s">
        <v>585</v>
      </c>
      <c r="K183" t="s">
        <v>586</v>
      </c>
      <c r="L183">
        <v>1368</v>
      </c>
      <c r="N183">
        <v>1011</v>
      </c>
      <c r="O183" t="s">
        <v>492</v>
      </c>
      <c r="P183" t="s">
        <v>492</v>
      </c>
      <c r="Q183">
        <v>1</v>
      </c>
      <c r="W183">
        <v>0</v>
      </c>
      <c r="X183">
        <v>983187852</v>
      </c>
      <c r="Y183">
        <v>1.1729999999999998</v>
      </c>
      <c r="AA183">
        <v>0</v>
      </c>
      <c r="AB183">
        <v>12.39</v>
      </c>
      <c r="AC183">
        <v>10.06</v>
      </c>
      <c r="AD183">
        <v>0</v>
      </c>
      <c r="AE183">
        <v>0</v>
      </c>
      <c r="AF183">
        <v>12.39</v>
      </c>
      <c r="AG183">
        <v>10.06</v>
      </c>
      <c r="AH183">
        <v>0</v>
      </c>
      <c r="AI183">
        <v>1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1</v>
      </c>
      <c r="AQ183">
        <v>0</v>
      </c>
      <c r="AR183">
        <v>0</v>
      </c>
      <c r="AS183" t="s">
        <v>6</v>
      </c>
      <c r="AT183">
        <v>1.02</v>
      </c>
      <c r="AU183" t="s">
        <v>22</v>
      </c>
      <c r="AV183">
        <v>0</v>
      </c>
      <c r="AW183">
        <v>2</v>
      </c>
      <c r="AX183">
        <v>27704112</v>
      </c>
      <c r="AY183">
        <v>1</v>
      </c>
      <c r="AZ183">
        <v>0</v>
      </c>
      <c r="BA183">
        <v>185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Y183*Source!I79</f>
        <v>0.1568301</v>
      </c>
      <c r="CY183">
        <f>AB183</f>
        <v>12.39</v>
      </c>
      <c r="CZ183">
        <f>AF183</f>
        <v>12.39</v>
      </c>
      <c r="DA183">
        <f>AJ183</f>
        <v>1</v>
      </c>
      <c r="DB183">
        <v>0</v>
      </c>
    </row>
    <row r="184" spans="1:106" x14ac:dyDescent="0.2">
      <c r="A184">
        <f>ROW(Source!A79)</f>
        <v>79</v>
      </c>
      <c r="B184">
        <v>27703388</v>
      </c>
      <c r="C184">
        <v>27704107</v>
      </c>
      <c r="D184">
        <v>25149961</v>
      </c>
      <c r="E184">
        <v>1</v>
      </c>
      <c r="F184">
        <v>1</v>
      </c>
      <c r="G184">
        <v>1</v>
      </c>
      <c r="H184">
        <v>3</v>
      </c>
      <c r="I184" t="s">
        <v>587</v>
      </c>
      <c r="J184" t="s">
        <v>588</v>
      </c>
      <c r="K184" t="s">
        <v>589</v>
      </c>
      <c r="L184">
        <v>1339</v>
      </c>
      <c r="N184">
        <v>1007</v>
      </c>
      <c r="O184" t="s">
        <v>92</v>
      </c>
      <c r="P184" t="s">
        <v>92</v>
      </c>
      <c r="Q184">
        <v>1</v>
      </c>
      <c r="W184">
        <v>0</v>
      </c>
      <c r="X184">
        <v>-1660354250</v>
      </c>
      <c r="Y184">
        <v>0.74299999999999999</v>
      </c>
      <c r="AA184">
        <v>2.44</v>
      </c>
      <c r="AB184">
        <v>0</v>
      </c>
      <c r="AC184">
        <v>0</v>
      </c>
      <c r="AD184">
        <v>0</v>
      </c>
      <c r="AE184">
        <v>2.44</v>
      </c>
      <c r="AF184">
        <v>0</v>
      </c>
      <c r="AG184">
        <v>0</v>
      </c>
      <c r="AH184">
        <v>0</v>
      </c>
      <c r="AI184">
        <v>1</v>
      </c>
      <c r="AJ184">
        <v>1</v>
      </c>
      <c r="AK184">
        <v>1</v>
      </c>
      <c r="AL184">
        <v>1</v>
      </c>
      <c r="AN184">
        <v>0</v>
      </c>
      <c r="AO184">
        <v>1</v>
      </c>
      <c r="AP184">
        <v>0</v>
      </c>
      <c r="AQ184">
        <v>0</v>
      </c>
      <c r="AR184">
        <v>0</v>
      </c>
      <c r="AS184" t="s">
        <v>6</v>
      </c>
      <c r="AT184">
        <v>0.74299999999999999</v>
      </c>
      <c r="AU184" t="s">
        <v>6</v>
      </c>
      <c r="AV184">
        <v>0</v>
      </c>
      <c r="AW184">
        <v>2</v>
      </c>
      <c r="AX184">
        <v>27704113</v>
      </c>
      <c r="AY184">
        <v>1</v>
      </c>
      <c r="AZ184">
        <v>0</v>
      </c>
      <c r="BA184">
        <v>186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Y184*Source!I79</f>
        <v>9.9339100000000014E-2</v>
      </c>
      <c r="CY184">
        <f>AA184</f>
        <v>2.44</v>
      </c>
      <c r="CZ184">
        <f>AE184</f>
        <v>2.44</v>
      </c>
      <c r="DA184">
        <f>AI184</f>
        <v>1</v>
      </c>
      <c r="DB184">
        <v>0</v>
      </c>
    </row>
    <row r="185" spans="1:106" x14ac:dyDescent="0.2">
      <c r="A185">
        <f>ROW(Source!A79)</f>
        <v>79</v>
      </c>
      <c r="B185">
        <v>27703388</v>
      </c>
      <c r="C185">
        <v>27704107</v>
      </c>
      <c r="D185">
        <v>25155670</v>
      </c>
      <c r="E185">
        <v>1</v>
      </c>
      <c r="F185">
        <v>1</v>
      </c>
      <c r="G185">
        <v>1</v>
      </c>
      <c r="H185">
        <v>3</v>
      </c>
      <c r="I185" t="s">
        <v>145</v>
      </c>
      <c r="J185" t="s">
        <v>148</v>
      </c>
      <c r="K185" t="s">
        <v>146</v>
      </c>
      <c r="L185">
        <v>1346</v>
      </c>
      <c r="N185">
        <v>1009</v>
      </c>
      <c r="O185" t="s">
        <v>147</v>
      </c>
      <c r="P185" t="s">
        <v>147</v>
      </c>
      <c r="Q185">
        <v>1</v>
      </c>
      <c r="W185">
        <v>0</v>
      </c>
      <c r="X185">
        <v>-119095564</v>
      </c>
      <c r="Y185">
        <v>1235</v>
      </c>
      <c r="AA185">
        <v>2.0699999999999998</v>
      </c>
      <c r="AB185">
        <v>0</v>
      </c>
      <c r="AC185">
        <v>0</v>
      </c>
      <c r="AD185">
        <v>0</v>
      </c>
      <c r="AE185">
        <v>2.0699999999999998</v>
      </c>
      <c r="AF185">
        <v>0</v>
      </c>
      <c r="AG185">
        <v>0</v>
      </c>
      <c r="AH185">
        <v>0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0</v>
      </c>
      <c r="AP185">
        <v>0</v>
      </c>
      <c r="AQ185">
        <v>0</v>
      </c>
      <c r="AR185">
        <v>0</v>
      </c>
      <c r="AS185" t="s">
        <v>6</v>
      </c>
      <c r="AT185">
        <v>1235</v>
      </c>
      <c r="AU185" t="s">
        <v>6</v>
      </c>
      <c r="AV185">
        <v>0</v>
      </c>
      <c r="AW185">
        <v>1</v>
      </c>
      <c r="AX185">
        <v>-1</v>
      </c>
      <c r="AY185">
        <v>0</v>
      </c>
      <c r="AZ185">
        <v>0</v>
      </c>
      <c r="BA185" t="s">
        <v>6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Y185*Source!I79</f>
        <v>165.11950000000002</v>
      </c>
      <c r="CY185">
        <f>AA185</f>
        <v>2.0699999999999998</v>
      </c>
      <c r="CZ185">
        <f>AE185</f>
        <v>2.0699999999999998</v>
      </c>
      <c r="DA185">
        <f>AI185</f>
        <v>1</v>
      </c>
      <c r="DB185">
        <v>0</v>
      </c>
    </row>
    <row r="186" spans="1:106" x14ac:dyDescent="0.2">
      <c r="A186">
        <f>ROW(Source!A79)</f>
        <v>79</v>
      </c>
      <c r="B186">
        <v>27703388</v>
      </c>
      <c r="C186">
        <v>27704107</v>
      </c>
      <c r="D186">
        <v>25185843</v>
      </c>
      <c r="E186">
        <v>1</v>
      </c>
      <c r="F186">
        <v>1</v>
      </c>
      <c r="G186">
        <v>1</v>
      </c>
      <c r="H186">
        <v>3</v>
      </c>
      <c r="I186" t="s">
        <v>150</v>
      </c>
      <c r="J186" t="s">
        <v>152</v>
      </c>
      <c r="K186" t="s">
        <v>151</v>
      </c>
      <c r="L186">
        <v>1346</v>
      </c>
      <c r="N186">
        <v>1009</v>
      </c>
      <c r="O186" t="s">
        <v>147</v>
      </c>
      <c r="P186" t="s">
        <v>147</v>
      </c>
      <c r="Q186">
        <v>1</v>
      </c>
      <c r="W186">
        <v>0</v>
      </c>
      <c r="X186">
        <v>270253964</v>
      </c>
      <c r="Y186">
        <v>13</v>
      </c>
      <c r="AA186">
        <v>15.09</v>
      </c>
      <c r="AB186">
        <v>0</v>
      </c>
      <c r="AC186">
        <v>0</v>
      </c>
      <c r="AD186">
        <v>0</v>
      </c>
      <c r="AE186">
        <v>15.09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N186">
        <v>0</v>
      </c>
      <c r="AO186">
        <v>0</v>
      </c>
      <c r="AP186">
        <v>0</v>
      </c>
      <c r="AQ186">
        <v>0</v>
      </c>
      <c r="AR186">
        <v>0</v>
      </c>
      <c r="AS186" t="s">
        <v>6</v>
      </c>
      <c r="AT186">
        <v>13</v>
      </c>
      <c r="AU186" t="s">
        <v>6</v>
      </c>
      <c r="AV186">
        <v>0</v>
      </c>
      <c r="AW186">
        <v>1</v>
      </c>
      <c r="AX186">
        <v>-1</v>
      </c>
      <c r="AY186">
        <v>0</v>
      </c>
      <c r="AZ186">
        <v>0</v>
      </c>
      <c r="BA186" t="s">
        <v>6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Y186*Source!I79</f>
        <v>1.7381000000000002</v>
      </c>
      <c r="CY186">
        <f>AA186</f>
        <v>15.09</v>
      </c>
      <c r="CZ186">
        <f>AE186</f>
        <v>15.09</v>
      </c>
      <c r="DA186">
        <f>AI186</f>
        <v>1</v>
      </c>
      <c r="DB186">
        <v>0</v>
      </c>
    </row>
    <row r="187" spans="1:106" x14ac:dyDescent="0.2">
      <c r="A187">
        <f>ROW(Source!A84)</f>
        <v>84</v>
      </c>
      <c r="B187">
        <v>27703374</v>
      </c>
      <c r="C187">
        <v>27704126</v>
      </c>
      <c r="D187">
        <v>25420819</v>
      </c>
      <c r="E187">
        <v>1</v>
      </c>
      <c r="F187">
        <v>1</v>
      </c>
      <c r="G187">
        <v>1</v>
      </c>
      <c r="H187">
        <v>1</v>
      </c>
      <c r="I187" t="s">
        <v>590</v>
      </c>
      <c r="J187" t="s">
        <v>6</v>
      </c>
      <c r="K187" t="s">
        <v>591</v>
      </c>
      <c r="L187">
        <v>1191</v>
      </c>
      <c r="N187">
        <v>1013</v>
      </c>
      <c r="O187" t="s">
        <v>486</v>
      </c>
      <c r="P187" t="s">
        <v>486</v>
      </c>
      <c r="Q187">
        <v>1</v>
      </c>
      <c r="W187">
        <v>0</v>
      </c>
      <c r="X187">
        <v>-1027537862</v>
      </c>
      <c r="Y187">
        <v>5.7287250000000007</v>
      </c>
      <c r="AA187">
        <v>0</v>
      </c>
      <c r="AB187">
        <v>0</v>
      </c>
      <c r="AC187">
        <v>0</v>
      </c>
      <c r="AD187">
        <v>9.18</v>
      </c>
      <c r="AE187">
        <v>0</v>
      </c>
      <c r="AF187">
        <v>0</v>
      </c>
      <c r="AG187">
        <v>0</v>
      </c>
      <c r="AH187">
        <v>9.18</v>
      </c>
      <c r="AI187">
        <v>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6</v>
      </c>
      <c r="AT187">
        <v>3.69</v>
      </c>
      <c r="AU187" t="s">
        <v>57</v>
      </c>
      <c r="AV187">
        <v>1</v>
      </c>
      <c r="AW187">
        <v>2</v>
      </c>
      <c r="AX187">
        <v>27704127</v>
      </c>
      <c r="AY187">
        <v>1</v>
      </c>
      <c r="AZ187">
        <v>0</v>
      </c>
      <c r="BA187">
        <v>189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Y187*Source!I84</f>
        <v>2.5532927325000001</v>
      </c>
      <c r="CY187">
        <f>AD187</f>
        <v>9.18</v>
      </c>
      <c r="CZ187">
        <f>AH187</f>
        <v>9.18</v>
      </c>
      <c r="DA187">
        <f>AL187</f>
        <v>1</v>
      </c>
      <c r="DB187">
        <v>0</v>
      </c>
    </row>
    <row r="188" spans="1:106" x14ac:dyDescent="0.2">
      <c r="A188">
        <f>ROW(Source!A84)</f>
        <v>84</v>
      </c>
      <c r="B188">
        <v>27703374</v>
      </c>
      <c r="C188">
        <v>27704126</v>
      </c>
      <c r="D188">
        <v>25412928</v>
      </c>
      <c r="E188">
        <v>1</v>
      </c>
      <c r="F188">
        <v>1</v>
      </c>
      <c r="G188">
        <v>1</v>
      </c>
      <c r="H188">
        <v>1</v>
      </c>
      <c r="I188" t="s">
        <v>487</v>
      </c>
      <c r="J188" t="s">
        <v>6</v>
      </c>
      <c r="K188" t="s">
        <v>488</v>
      </c>
      <c r="L188">
        <v>1191</v>
      </c>
      <c r="N188">
        <v>1013</v>
      </c>
      <c r="O188" t="s">
        <v>486</v>
      </c>
      <c r="P188" t="s">
        <v>486</v>
      </c>
      <c r="Q188">
        <v>1</v>
      </c>
      <c r="W188">
        <v>0</v>
      </c>
      <c r="X188">
        <v>-1417349443</v>
      </c>
      <c r="Y188">
        <v>0.05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1</v>
      </c>
      <c r="AJ188">
        <v>1</v>
      </c>
      <c r="AK188">
        <v>1</v>
      </c>
      <c r="AL188">
        <v>1</v>
      </c>
      <c r="AN188">
        <v>0</v>
      </c>
      <c r="AO188">
        <v>1</v>
      </c>
      <c r="AP188">
        <v>0</v>
      </c>
      <c r="AQ188">
        <v>0</v>
      </c>
      <c r="AR188">
        <v>0</v>
      </c>
      <c r="AS188" t="s">
        <v>6</v>
      </c>
      <c r="AT188">
        <v>0.05</v>
      </c>
      <c r="AU188" t="s">
        <v>6</v>
      </c>
      <c r="AV188">
        <v>2</v>
      </c>
      <c r="AW188">
        <v>2</v>
      </c>
      <c r="AX188">
        <v>27704128</v>
      </c>
      <c r="AY188">
        <v>1</v>
      </c>
      <c r="AZ188">
        <v>2048</v>
      </c>
      <c r="BA188">
        <v>190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Y188*Source!I84</f>
        <v>2.2284999999999999E-2</v>
      </c>
      <c r="CY188">
        <f>AD188</f>
        <v>0</v>
      </c>
      <c r="CZ188">
        <f>AH188</f>
        <v>0</v>
      </c>
      <c r="DA188">
        <f>AL188</f>
        <v>1</v>
      </c>
      <c r="DB188">
        <v>0</v>
      </c>
    </row>
    <row r="189" spans="1:106" x14ac:dyDescent="0.2">
      <c r="A189">
        <f>ROW(Source!A84)</f>
        <v>84</v>
      </c>
      <c r="B189">
        <v>27703374</v>
      </c>
      <c r="C189">
        <v>27704126</v>
      </c>
      <c r="D189">
        <v>25230510</v>
      </c>
      <c r="E189">
        <v>1</v>
      </c>
      <c r="F189">
        <v>1</v>
      </c>
      <c r="G189">
        <v>1</v>
      </c>
      <c r="H189">
        <v>2</v>
      </c>
      <c r="I189" t="s">
        <v>592</v>
      </c>
      <c r="J189" t="s">
        <v>593</v>
      </c>
      <c r="K189" t="s">
        <v>594</v>
      </c>
      <c r="L189">
        <v>1368</v>
      </c>
      <c r="N189">
        <v>1011</v>
      </c>
      <c r="O189" t="s">
        <v>492</v>
      </c>
      <c r="P189" t="s">
        <v>492</v>
      </c>
      <c r="Q189">
        <v>1</v>
      </c>
      <c r="W189">
        <v>0</v>
      </c>
      <c r="X189">
        <v>368031958</v>
      </c>
      <c r="Y189">
        <v>1.6875000000000001E-2</v>
      </c>
      <c r="AA189">
        <v>0</v>
      </c>
      <c r="AB189">
        <v>27.66</v>
      </c>
      <c r="AC189">
        <v>11.6</v>
      </c>
      <c r="AD189">
        <v>0</v>
      </c>
      <c r="AE189">
        <v>0</v>
      </c>
      <c r="AF189">
        <v>27.66</v>
      </c>
      <c r="AG189">
        <v>11.6</v>
      </c>
      <c r="AH189">
        <v>0</v>
      </c>
      <c r="AI189">
        <v>1</v>
      </c>
      <c r="AJ189">
        <v>1</v>
      </c>
      <c r="AK189">
        <v>1</v>
      </c>
      <c r="AL189">
        <v>1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6</v>
      </c>
      <c r="AT189">
        <v>0.01</v>
      </c>
      <c r="AU189" t="s">
        <v>56</v>
      </c>
      <c r="AV189">
        <v>0</v>
      </c>
      <c r="AW189">
        <v>2</v>
      </c>
      <c r="AX189">
        <v>27704129</v>
      </c>
      <c r="AY189">
        <v>1</v>
      </c>
      <c r="AZ189">
        <v>0</v>
      </c>
      <c r="BA189">
        <v>191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Y189*Source!I84</f>
        <v>7.5211875000000001E-3</v>
      </c>
      <c r="CY189">
        <f>AB189</f>
        <v>27.66</v>
      </c>
      <c r="CZ189">
        <f>AF189</f>
        <v>27.66</v>
      </c>
      <c r="DA189">
        <f>AJ189</f>
        <v>1</v>
      </c>
      <c r="DB189">
        <v>0</v>
      </c>
    </row>
    <row r="190" spans="1:106" x14ac:dyDescent="0.2">
      <c r="A190">
        <f>ROW(Source!A84)</f>
        <v>84</v>
      </c>
      <c r="B190">
        <v>27703374</v>
      </c>
      <c r="C190">
        <v>27704126</v>
      </c>
      <c r="D190">
        <v>25231607</v>
      </c>
      <c r="E190">
        <v>1</v>
      </c>
      <c r="F190">
        <v>1</v>
      </c>
      <c r="G190">
        <v>1</v>
      </c>
      <c r="H190">
        <v>2</v>
      </c>
      <c r="I190" t="s">
        <v>497</v>
      </c>
      <c r="J190" t="s">
        <v>498</v>
      </c>
      <c r="K190" t="s">
        <v>499</v>
      </c>
      <c r="L190">
        <v>1368</v>
      </c>
      <c r="N190">
        <v>1011</v>
      </c>
      <c r="O190" t="s">
        <v>492</v>
      </c>
      <c r="P190" t="s">
        <v>492</v>
      </c>
      <c r="Q190">
        <v>1</v>
      </c>
      <c r="W190">
        <v>0</v>
      </c>
      <c r="X190">
        <v>1372534845</v>
      </c>
      <c r="Y190">
        <v>6.7500000000000004E-2</v>
      </c>
      <c r="AA190">
        <v>0</v>
      </c>
      <c r="AB190">
        <v>65.709999999999994</v>
      </c>
      <c r="AC190">
        <v>11.6</v>
      </c>
      <c r="AD190">
        <v>0</v>
      </c>
      <c r="AE190">
        <v>0</v>
      </c>
      <c r="AF190">
        <v>65.709999999999994</v>
      </c>
      <c r="AG190">
        <v>11.6</v>
      </c>
      <c r="AH190">
        <v>0</v>
      </c>
      <c r="AI190">
        <v>1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6</v>
      </c>
      <c r="AT190">
        <v>0.04</v>
      </c>
      <c r="AU190" t="s">
        <v>56</v>
      </c>
      <c r="AV190">
        <v>0</v>
      </c>
      <c r="AW190">
        <v>2</v>
      </c>
      <c r="AX190">
        <v>27704130</v>
      </c>
      <c r="AY190">
        <v>1</v>
      </c>
      <c r="AZ190">
        <v>0</v>
      </c>
      <c r="BA190">
        <v>192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Y190*Source!I84</f>
        <v>3.008475E-2</v>
      </c>
      <c r="CY190">
        <f>AB190</f>
        <v>65.709999999999994</v>
      </c>
      <c r="CZ190">
        <f>AF190</f>
        <v>65.709999999999994</v>
      </c>
      <c r="DA190">
        <f>AJ190</f>
        <v>1</v>
      </c>
      <c r="DB190">
        <v>0</v>
      </c>
    </row>
    <row r="191" spans="1:106" x14ac:dyDescent="0.2">
      <c r="A191">
        <f>ROW(Source!A84)</f>
        <v>84</v>
      </c>
      <c r="B191">
        <v>27703374</v>
      </c>
      <c r="C191">
        <v>27704126</v>
      </c>
      <c r="D191">
        <v>25232466</v>
      </c>
      <c r="E191">
        <v>1</v>
      </c>
      <c r="F191">
        <v>1</v>
      </c>
      <c r="G191">
        <v>1</v>
      </c>
      <c r="H191">
        <v>2</v>
      </c>
      <c r="I191" t="s">
        <v>595</v>
      </c>
      <c r="J191" t="s">
        <v>596</v>
      </c>
      <c r="K191" t="s">
        <v>597</v>
      </c>
      <c r="L191">
        <v>1368</v>
      </c>
      <c r="N191">
        <v>1011</v>
      </c>
      <c r="O191" t="s">
        <v>492</v>
      </c>
      <c r="P191" t="s">
        <v>492</v>
      </c>
      <c r="Q191">
        <v>1</v>
      </c>
      <c r="W191">
        <v>0</v>
      </c>
      <c r="X191">
        <v>271748449</v>
      </c>
      <c r="Y191">
        <v>4.75875</v>
      </c>
      <c r="AA191">
        <v>0</v>
      </c>
      <c r="AB191">
        <v>6.82</v>
      </c>
      <c r="AC191">
        <v>0</v>
      </c>
      <c r="AD191">
        <v>0</v>
      </c>
      <c r="AE191">
        <v>0</v>
      </c>
      <c r="AF191">
        <v>6.82</v>
      </c>
      <c r="AG191">
        <v>0</v>
      </c>
      <c r="AH191">
        <v>0</v>
      </c>
      <c r="AI191">
        <v>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1</v>
      </c>
      <c r="AQ191">
        <v>0</v>
      </c>
      <c r="AR191">
        <v>0</v>
      </c>
      <c r="AS191" t="s">
        <v>6</v>
      </c>
      <c r="AT191">
        <v>2.82</v>
      </c>
      <c r="AU191" t="s">
        <v>56</v>
      </c>
      <c r="AV191">
        <v>0</v>
      </c>
      <c r="AW191">
        <v>2</v>
      </c>
      <c r="AX191">
        <v>27704131</v>
      </c>
      <c r="AY191">
        <v>1</v>
      </c>
      <c r="AZ191">
        <v>0</v>
      </c>
      <c r="BA191">
        <v>193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Y191*Source!I84</f>
        <v>2.1209748749999999</v>
      </c>
      <c r="CY191">
        <f>AB191</f>
        <v>6.82</v>
      </c>
      <c r="CZ191">
        <f>AF191</f>
        <v>6.82</v>
      </c>
      <c r="DA191">
        <f>AJ191</f>
        <v>1</v>
      </c>
      <c r="DB191">
        <v>0</v>
      </c>
    </row>
    <row r="192" spans="1:106" x14ac:dyDescent="0.2">
      <c r="A192">
        <f>ROW(Source!A84)</f>
        <v>84</v>
      </c>
      <c r="B192">
        <v>27703374</v>
      </c>
      <c r="C192">
        <v>27704126</v>
      </c>
      <c r="D192">
        <v>25149961</v>
      </c>
      <c r="E192">
        <v>1</v>
      </c>
      <c r="F192">
        <v>1</v>
      </c>
      <c r="G192">
        <v>1</v>
      </c>
      <c r="H192">
        <v>3</v>
      </c>
      <c r="I192" t="s">
        <v>587</v>
      </c>
      <c r="J192" t="s">
        <v>588</v>
      </c>
      <c r="K192" t="s">
        <v>589</v>
      </c>
      <c r="L192">
        <v>1339</v>
      </c>
      <c r="N192">
        <v>1007</v>
      </c>
      <c r="O192" t="s">
        <v>92</v>
      </c>
      <c r="P192" t="s">
        <v>92</v>
      </c>
      <c r="Q192">
        <v>1</v>
      </c>
      <c r="W192">
        <v>0</v>
      </c>
      <c r="X192">
        <v>-1660354250</v>
      </c>
      <c r="Y192">
        <v>0.01</v>
      </c>
      <c r="AA192">
        <v>2.44</v>
      </c>
      <c r="AB192">
        <v>0</v>
      </c>
      <c r="AC192">
        <v>0</v>
      </c>
      <c r="AD192">
        <v>0</v>
      </c>
      <c r="AE192">
        <v>2.44</v>
      </c>
      <c r="AF192">
        <v>0</v>
      </c>
      <c r="AG192">
        <v>0</v>
      </c>
      <c r="AH192">
        <v>0</v>
      </c>
      <c r="AI192">
        <v>1</v>
      </c>
      <c r="AJ192">
        <v>1</v>
      </c>
      <c r="AK192">
        <v>1</v>
      </c>
      <c r="AL192">
        <v>1</v>
      </c>
      <c r="AN192">
        <v>0</v>
      </c>
      <c r="AO192">
        <v>1</v>
      </c>
      <c r="AP192">
        <v>0</v>
      </c>
      <c r="AQ192">
        <v>0</v>
      </c>
      <c r="AR192">
        <v>0</v>
      </c>
      <c r="AS192" t="s">
        <v>6</v>
      </c>
      <c r="AT192">
        <v>0.01</v>
      </c>
      <c r="AU192" t="s">
        <v>6</v>
      </c>
      <c r="AV192">
        <v>0</v>
      </c>
      <c r="AW192">
        <v>2</v>
      </c>
      <c r="AX192">
        <v>27704132</v>
      </c>
      <c r="AY192">
        <v>1</v>
      </c>
      <c r="AZ192">
        <v>0</v>
      </c>
      <c r="BA192">
        <v>194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Y192*Source!I84</f>
        <v>4.457E-3</v>
      </c>
      <c r="CY192">
        <f>AA192</f>
        <v>2.44</v>
      </c>
      <c r="CZ192">
        <f>AE192</f>
        <v>2.44</v>
      </c>
      <c r="DA192">
        <f>AI192</f>
        <v>1</v>
      </c>
      <c r="DB192">
        <v>0</v>
      </c>
    </row>
    <row r="193" spans="1:106" x14ac:dyDescent="0.2">
      <c r="A193">
        <f>ROW(Source!A84)</f>
        <v>84</v>
      </c>
      <c r="B193">
        <v>27703374</v>
      </c>
      <c r="C193">
        <v>27704126</v>
      </c>
      <c r="D193">
        <v>25153690</v>
      </c>
      <c r="E193">
        <v>1</v>
      </c>
      <c r="F193">
        <v>1</v>
      </c>
      <c r="G193">
        <v>1</v>
      </c>
      <c r="H193">
        <v>3</v>
      </c>
      <c r="I193" t="s">
        <v>598</v>
      </c>
      <c r="J193" t="s">
        <v>599</v>
      </c>
      <c r="K193" t="s">
        <v>600</v>
      </c>
      <c r="L193">
        <v>1346</v>
      </c>
      <c r="N193">
        <v>1009</v>
      </c>
      <c r="O193" t="s">
        <v>147</v>
      </c>
      <c r="P193" t="s">
        <v>147</v>
      </c>
      <c r="Q193">
        <v>1</v>
      </c>
      <c r="W193">
        <v>0</v>
      </c>
      <c r="X193">
        <v>813963326</v>
      </c>
      <c r="Y193">
        <v>1</v>
      </c>
      <c r="AA193">
        <v>1.82</v>
      </c>
      <c r="AB193">
        <v>0</v>
      </c>
      <c r="AC193">
        <v>0</v>
      </c>
      <c r="AD193">
        <v>0</v>
      </c>
      <c r="AE193">
        <v>1.82</v>
      </c>
      <c r="AF193">
        <v>0</v>
      </c>
      <c r="AG193">
        <v>0</v>
      </c>
      <c r="AH193">
        <v>0</v>
      </c>
      <c r="AI193">
        <v>1</v>
      </c>
      <c r="AJ193">
        <v>1</v>
      </c>
      <c r="AK193">
        <v>1</v>
      </c>
      <c r="AL193">
        <v>1</v>
      </c>
      <c r="AN193">
        <v>0</v>
      </c>
      <c r="AO193">
        <v>1</v>
      </c>
      <c r="AP193">
        <v>0</v>
      </c>
      <c r="AQ193">
        <v>0</v>
      </c>
      <c r="AR193">
        <v>0</v>
      </c>
      <c r="AS193" t="s">
        <v>6</v>
      </c>
      <c r="AT193">
        <v>1</v>
      </c>
      <c r="AU193" t="s">
        <v>6</v>
      </c>
      <c r="AV193">
        <v>0</v>
      </c>
      <c r="AW193">
        <v>2</v>
      </c>
      <c r="AX193">
        <v>27704133</v>
      </c>
      <c r="AY193">
        <v>1</v>
      </c>
      <c r="AZ193">
        <v>0</v>
      </c>
      <c r="BA193">
        <v>195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Y193*Source!I84</f>
        <v>0.44569999999999999</v>
      </c>
      <c r="CY193">
        <f>AA193</f>
        <v>1.82</v>
      </c>
      <c r="CZ193">
        <f>AE193</f>
        <v>1.82</v>
      </c>
      <c r="DA193">
        <f>AI193</f>
        <v>1</v>
      </c>
      <c r="DB193">
        <v>0</v>
      </c>
    </row>
    <row r="194" spans="1:106" x14ac:dyDescent="0.2">
      <c r="A194">
        <f>ROW(Source!A84)</f>
        <v>84</v>
      </c>
      <c r="B194">
        <v>27703374</v>
      </c>
      <c r="C194">
        <v>27704126</v>
      </c>
      <c r="D194">
        <v>25186115</v>
      </c>
      <c r="E194">
        <v>1</v>
      </c>
      <c r="F194">
        <v>1</v>
      </c>
      <c r="G194">
        <v>1</v>
      </c>
      <c r="H194">
        <v>3</v>
      </c>
      <c r="I194" t="s">
        <v>179</v>
      </c>
      <c r="J194" t="s">
        <v>181</v>
      </c>
      <c r="K194" t="s">
        <v>180</v>
      </c>
      <c r="L194">
        <v>1346</v>
      </c>
      <c r="N194">
        <v>1009</v>
      </c>
      <c r="O194" t="s">
        <v>147</v>
      </c>
      <c r="P194" t="s">
        <v>147</v>
      </c>
      <c r="Q194">
        <v>1</v>
      </c>
      <c r="W194">
        <v>0</v>
      </c>
      <c r="X194">
        <v>303141801</v>
      </c>
      <c r="Y194">
        <v>13.8</v>
      </c>
      <c r="AA194">
        <v>15.25</v>
      </c>
      <c r="AB194">
        <v>0</v>
      </c>
      <c r="AC194">
        <v>0</v>
      </c>
      <c r="AD194">
        <v>0</v>
      </c>
      <c r="AE194">
        <v>15.25</v>
      </c>
      <c r="AF194">
        <v>0</v>
      </c>
      <c r="AG194">
        <v>0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6</v>
      </c>
      <c r="AT194">
        <v>13.8</v>
      </c>
      <c r="AU194" t="s">
        <v>6</v>
      </c>
      <c r="AV194">
        <v>0</v>
      </c>
      <c r="AW194">
        <v>2</v>
      </c>
      <c r="AX194">
        <v>27704134</v>
      </c>
      <c r="AY194">
        <v>1</v>
      </c>
      <c r="AZ194">
        <v>0</v>
      </c>
      <c r="BA194">
        <v>196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Y194*Source!I84</f>
        <v>6.1506600000000002</v>
      </c>
      <c r="CY194">
        <f>AA194</f>
        <v>15.25</v>
      </c>
      <c r="CZ194">
        <f>AE194</f>
        <v>15.25</v>
      </c>
      <c r="DA194">
        <f>AI194</f>
        <v>1</v>
      </c>
      <c r="DB194">
        <v>0</v>
      </c>
    </row>
    <row r="195" spans="1:106" x14ac:dyDescent="0.2">
      <c r="A195">
        <f>ROW(Source!A85)</f>
        <v>85</v>
      </c>
      <c r="B195">
        <v>27703388</v>
      </c>
      <c r="C195">
        <v>27704126</v>
      </c>
      <c r="D195">
        <v>25420819</v>
      </c>
      <c r="E195">
        <v>1</v>
      </c>
      <c r="F195">
        <v>1</v>
      </c>
      <c r="G195">
        <v>1</v>
      </c>
      <c r="H195">
        <v>1</v>
      </c>
      <c r="I195" t="s">
        <v>590</v>
      </c>
      <c r="J195" t="s">
        <v>6</v>
      </c>
      <c r="K195" t="s">
        <v>591</v>
      </c>
      <c r="L195">
        <v>1191</v>
      </c>
      <c r="N195">
        <v>1013</v>
      </c>
      <c r="O195" t="s">
        <v>486</v>
      </c>
      <c r="P195" t="s">
        <v>486</v>
      </c>
      <c r="Q195">
        <v>1</v>
      </c>
      <c r="W195">
        <v>0</v>
      </c>
      <c r="X195">
        <v>-1027537862</v>
      </c>
      <c r="Y195">
        <v>5.7287250000000007</v>
      </c>
      <c r="AA195">
        <v>0</v>
      </c>
      <c r="AB195">
        <v>0</v>
      </c>
      <c r="AC195">
        <v>0</v>
      </c>
      <c r="AD195">
        <v>9.18</v>
      </c>
      <c r="AE195">
        <v>0</v>
      </c>
      <c r="AF195">
        <v>0</v>
      </c>
      <c r="AG195">
        <v>0</v>
      </c>
      <c r="AH195">
        <v>9.18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6</v>
      </c>
      <c r="AT195">
        <v>3.69</v>
      </c>
      <c r="AU195" t="s">
        <v>57</v>
      </c>
      <c r="AV195">
        <v>1</v>
      </c>
      <c r="AW195">
        <v>2</v>
      </c>
      <c r="AX195">
        <v>27704127</v>
      </c>
      <c r="AY195">
        <v>1</v>
      </c>
      <c r="AZ195">
        <v>0</v>
      </c>
      <c r="BA195">
        <v>197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Y195*Source!I85</f>
        <v>2.5532927325000001</v>
      </c>
      <c r="CY195">
        <f>AD195</f>
        <v>9.18</v>
      </c>
      <c r="CZ195">
        <f>AH195</f>
        <v>9.18</v>
      </c>
      <c r="DA195">
        <f>AL195</f>
        <v>1</v>
      </c>
      <c r="DB195">
        <v>0</v>
      </c>
    </row>
    <row r="196" spans="1:106" x14ac:dyDescent="0.2">
      <c r="A196">
        <f>ROW(Source!A85)</f>
        <v>85</v>
      </c>
      <c r="B196">
        <v>27703388</v>
      </c>
      <c r="C196">
        <v>27704126</v>
      </c>
      <c r="D196">
        <v>25412928</v>
      </c>
      <c r="E196">
        <v>1</v>
      </c>
      <c r="F196">
        <v>1</v>
      </c>
      <c r="G196">
        <v>1</v>
      </c>
      <c r="H196">
        <v>1</v>
      </c>
      <c r="I196" t="s">
        <v>487</v>
      </c>
      <c r="J196" t="s">
        <v>6</v>
      </c>
      <c r="K196" t="s">
        <v>488</v>
      </c>
      <c r="L196">
        <v>1191</v>
      </c>
      <c r="N196">
        <v>1013</v>
      </c>
      <c r="O196" t="s">
        <v>486</v>
      </c>
      <c r="P196" t="s">
        <v>486</v>
      </c>
      <c r="Q196">
        <v>1</v>
      </c>
      <c r="W196">
        <v>0</v>
      </c>
      <c r="X196">
        <v>-1417349443</v>
      </c>
      <c r="Y196">
        <v>0.05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0</v>
      </c>
      <c r="AQ196">
        <v>0</v>
      </c>
      <c r="AR196">
        <v>0</v>
      </c>
      <c r="AS196" t="s">
        <v>6</v>
      </c>
      <c r="AT196">
        <v>0.05</v>
      </c>
      <c r="AU196" t="s">
        <v>6</v>
      </c>
      <c r="AV196">
        <v>2</v>
      </c>
      <c r="AW196">
        <v>2</v>
      </c>
      <c r="AX196">
        <v>27704128</v>
      </c>
      <c r="AY196">
        <v>1</v>
      </c>
      <c r="AZ196">
        <v>2048</v>
      </c>
      <c r="BA196">
        <v>198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Y196*Source!I85</f>
        <v>2.2284999999999999E-2</v>
      </c>
      <c r="CY196">
        <f>AD196</f>
        <v>0</v>
      </c>
      <c r="CZ196">
        <f>AH196</f>
        <v>0</v>
      </c>
      <c r="DA196">
        <f>AL196</f>
        <v>1</v>
      </c>
      <c r="DB196">
        <v>0</v>
      </c>
    </row>
    <row r="197" spans="1:106" x14ac:dyDescent="0.2">
      <c r="A197">
        <f>ROW(Source!A85)</f>
        <v>85</v>
      </c>
      <c r="B197">
        <v>27703388</v>
      </c>
      <c r="C197">
        <v>27704126</v>
      </c>
      <c r="D197">
        <v>25230510</v>
      </c>
      <c r="E197">
        <v>1</v>
      </c>
      <c r="F197">
        <v>1</v>
      </c>
      <c r="G197">
        <v>1</v>
      </c>
      <c r="H197">
        <v>2</v>
      </c>
      <c r="I197" t="s">
        <v>592</v>
      </c>
      <c r="J197" t="s">
        <v>593</v>
      </c>
      <c r="K197" t="s">
        <v>594</v>
      </c>
      <c r="L197">
        <v>1368</v>
      </c>
      <c r="N197">
        <v>1011</v>
      </c>
      <c r="O197" t="s">
        <v>492</v>
      </c>
      <c r="P197" t="s">
        <v>492</v>
      </c>
      <c r="Q197">
        <v>1</v>
      </c>
      <c r="W197">
        <v>0</v>
      </c>
      <c r="X197">
        <v>368031958</v>
      </c>
      <c r="Y197">
        <v>1.6875000000000001E-2</v>
      </c>
      <c r="AA197">
        <v>0</v>
      </c>
      <c r="AB197">
        <v>27.66</v>
      </c>
      <c r="AC197">
        <v>11.6</v>
      </c>
      <c r="AD197">
        <v>0</v>
      </c>
      <c r="AE197">
        <v>0</v>
      </c>
      <c r="AF197">
        <v>27.66</v>
      </c>
      <c r="AG197">
        <v>11.6</v>
      </c>
      <c r="AH197">
        <v>0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6</v>
      </c>
      <c r="AT197">
        <v>0.01</v>
      </c>
      <c r="AU197" t="s">
        <v>56</v>
      </c>
      <c r="AV197">
        <v>0</v>
      </c>
      <c r="AW197">
        <v>2</v>
      </c>
      <c r="AX197">
        <v>27704129</v>
      </c>
      <c r="AY197">
        <v>1</v>
      </c>
      <c r="AZ197">
        <v>0</v>
      </c>
      <c r="BA197">
        <v>199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Y197*Source!I85</f>
        <v>7.5211875000000001E-3</v>
      </c>
      <c r="CY197">
        <f>AB197</f>
        <v>27.66</v>
      </c>
      <c r="CZ197">
        <f>AF197</f>
        <v>27.66</v>
      </c>
      <c r="DA197">
        <f>AJ197</f>
        <v>1</v>
      </c>
      <c r="DB197">
        <v>0</v>
      </c>
    </row>
    <row r="198" spans="1:106" x14ac:dyDescent="0.2">
      <c r="A198">
        <f>ROW(Source!A85)</f>
        <v>85</v>
      </c>
      <c r="B198">
        <v>27703388</v>
      </c>
      <c r="C198">
        <v>27704126</v>
      </c>
      <c r="D198">
        <v>25231607</v>
      </c>
      <c r="E198">
        <v>1</v>
      </c>
      <c r="F198">
        <v>1</v>
      </c>
      <c r="G198">
        <v>1</v>
      </c>
      <c r="H198">
        <v>2</v>
      </c>
      <c r="I198" t="s">
        <v>497</v>
      </c>
      <c r="J198" t="s">
        <v>498</v>
      </c>
      <c r="K198" t="s">
        <v>499</v>
      </c>
      <c r="L198">
        <v>1368</v>
      </c>
      <c r="N198">
        <v>1011</v>
      </c>
      <c r="O198" t="s">
        <v>492</v>
      </c>
      <c r="P198" t="s">
        <v>492</v>
      </c>
      <c r="Q198">
        <v>1</v>
      </c>
      <c r="W198">
        <v>0</v>
      </c>
      <c r="X198">
        <v>1372534845</v>
      </c>
      <c r="Y198">
        <v>6.7500000000000004E-2</v>
      </c>
      <c r="AA198">
        <v>0</v>
      </c>
      <c r="AB198">
        <v>65.709999999999994</v>
      </c>
      <c r="AC198">
        <v>11.6</v>
      </c>
      <c r="AD198">
        <v>0</v>
      </c>
      <c r="AE198">
        <v>0</v>
      </c>
      <c r="AF198">
        <v>65.709999999999994</v>
      </c>
      <c r="AG198">
        <v>11.6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6</v>
      </c>
      <c r="AT198">
        <v>0.04</v>
      </c>
      <c r="AU198" t="s">
        <v>56</v>
      </c>
      <c r="AV198">
        <v>0</v>
      </c>
      <c r="AW198">
        <v>2</v>
      </c>
      <c r="AX198">
        <v>27704130</v>
      </c>
      <c r="AY198">
        <v>1</v>
      </c>
      <c r="AZ198">
        <v>0</v>
      </c>
      <c r="BA198">
        <v>200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Y198*Source!I85</f>
        <v>3.008475E-2</v>
      </c>
      <c r="CY198">
        <f>AB198</f>
        <v>65.709999999999994</v>
      </c>
      <c r="CZ198">
        <f>AF198</f>
        <v>65.709999999999994</v>
      </c>
      <c r="DA198">
        <f>AJ198</f>
        <v>1</v>
      </c>
      <c r="DB198">
        <v>0</v>
      </c>
    </row>
    <row r="199" spans="1:106" x14ac:dyDescent="0.2">
      <c r="A199">
        <f>ROW(Source!A85)</f>
        <v>85</v>
      </c>
      <c r="B199">
        <v>27703388</v>
      </c>
      <c r="C199">
        <v>27704126</v>
      </c>
      <c r="D199">
        <v>25232466</v>
      </c>
      <c r="E199">
        <v>1</v>
      </c>
      <c r="F199">
        <v>1</v>
      </c>
      <c r="G199">
        <v>1</v>
      </c>
      <c r="H199">
        <v>2</v>
      </c>
      <c r="I199" t="s">
        <v>595</v>
      </c>
      <c r="J199" t="s">
        <v>596</v>
      </c>
      <c r="K199" t="s">
        <v>597</v>
      </c>
      <c r="L199">
        <v>1368</v>
      </c>
      <c r="N199">
        <v>1011</v>
      </c>
      <c r="O199" t="s">
        <v>492</v>
      </c>
      <c r="P199" t="s">
        <v>492</v>
      </c>
      <c r="Q199">
        <v>1</v>
      </c>
      <c r="W199">
        <v>0</v>
      </c>
      <c r="X199">
        <v>271748449</v>
      </c>
      <c r="Y199">
        <v>4.75875</v>
      </c>
      <c r="AA199">
        <v>0</v>
      </c>
      <c r="AB199">
        <v>6.82</v>
      </c>
      <c r="AC199">
        <v>0</v>
      </c>
      <c r="AD199">
        <v>0</v>
      </c>
      <c r="AE199">
        <v>0</v>
      </c>
      <c r="AF199">
        <v>6.82</v>
      </c>
      <c r="AG199">
        <v>0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1</v>
      </c>
      <c r="AQ199">
        <v>0</v>
      </c>
      <c r="AR199">
        <v>0</v>
      </c>
      <c r="AS199" t="s">
        <v>6</v>
      </c>
      <c r="AT199">
        <v>2.82</v>
      </c>
      <c r="AU199" t="s">
        <v>56</v>
      </c>
      <c r="AV199">
        <v>0</v>
      </c>
      <c r="AW199">
        <v>2</v>
      </c>
      <c r="AX199">
        <v>27704131</v>
      </c>
      <c r="AY199">
        <v>1</v>
      </c>
      <c r="AZ199">
        <v>0</v>
      </c>
      <c r="BA199">
        <v>201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Y199*Source!I85</f>
        <v>2.1209748749999999</v>
      </c>
      <c r="CY199">
        <f>AB199</f>
        <v>6.82</v>
      </c>
      <c r="CZ199">
        <f>AF199</f>
        <v>6.82</v>
      </c>
      <c r="DA199">
        <f>AJ199</f>
        <v>1</v>
      </c>
      <c r="DB199">
        <v>0</v>
      </c>
    </row>
    <row r="200" spans="1:106" x14ac:dyDescent="0.2">
      <c r="A200">
        <f>ROW(Source!A85)</f>
        <v>85</v>
      </c>
      <c r="B200">
        <v>27703388</v>
      </c>
      <c r="C200">
        <v>27704126</v>
      </c>
      <c r="D200">
        <v>25149961</v>
      </c>
      <c r="E200">
        <v>1</v>
      </c>
      <c r="F200">
        <v>1</v>
      </c>
      <c r="G200">
        <v>1</v>
      </c>
      <c r="H200">
        <v>3</v>
      </c>
      <c r="I200" t="s">
        <v>587</v>
      </c>
      <c r="J200" t="s">
        <v>588</v>
      </c>
      <c r="K200" t="s">
        <v>589</v>
      </c>
      <c r="L200">
        <v>1339</v>
      </c>
      <c r="N200">
        <v>1007</v>
      </c>
      <c r="O200" t="s">
        <v>92</v>
      </c>
      <c r="P200" t="s">
        <v>92</v>
      </c>
      <c r="Q200">
        <v>1</v>
      </c>
      <c r="W200">
        <v>0</v>
      </c>
      <c r="X200">
        <v>-1660354250</v>
      </c>
      <c r="Y200">
        <v>0.01</v>
      </c>
      <c r="AA200">
        <v>2.44</v>
      </c>
      <c r="AB200">
        <v>0</v>
      </c>
      <c r="AC200">
        <v>0</v>
      </c>
      <c r="AD200">
        <v>0</v>
      </c>
      <c r="AE200">
        <v>2.44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6</v>
      </c>
      <c r="AT200">
        <v>0.01</v>
      </c>
      <c r="AU200" t="s">
        <v>6</v>
      </c>
      <c r="AV200">
        <v>0</v>
      </c>
      <c r="AW200">
        <v>2</v>
      </c>
      <c r="AX200">
        <v>27704132</v>
      </c>
      <c r="AY200">
        <v>1</v>
      </c>
      <c r="AZ200">
        <v>0</v>
      </c>
      <c r="BA200">
        <v>202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Y200*Source!I85</f>
        <v>4.457E-3</v>
      </c>
      <c r="CY200">
        <f>AA200</f>
        <v>2.44</v>
      </c>
      <c r="CZ200">
        <f>AE200</f>
        <v>2.44</v>
      </c>
      <c r="DA200">
        <f>AI200</f>
        <v>1</v>
      </c>
      <c r="DB200">
        <v>0</v>
      </c>
    </row>
    <row r="201" spans="1:106" x14ac:dyDescent="0.2">
      <c r="A201">
        <f>ROW(Source!A85)</f>
        <v>85</v>
      </c>
      <c r="B201">
        <v>27703388</v>
      </c>
      <c r="C201">
        <v>27704126</v>
      </c>
      <c r="D201">
        <v>25153690</v>
      </c>
      <c r="E201">
        <v>1</v>
      </c>
      <c r="F201">
        <v>1</v>
      </c>
      <c r="G201">
        <v>1</v>
      </c>
      <c r="H201">
        <v>3</v>
      </c>
      <c r="I201" t="s">
        <v>598</v>
      </c>
      <c r="J201" t="s">
        <v>599</v>
      </c>
      <c r="K201" t="s">
        <v>600</v>
      </c>
      <c r="L201">
        <v>1346</v>
      </c>
      <c r="N201">
        <v>1009</v>
      </c>
      <c r="O201" t="s">
        <v>147</v>
      </c>
      <c r="P201" t="s">
        <v>147</v>
      </c>
      <c r="Q201">
        <v>1</v>
      </c>
      <c r="W201">
        <v>0</v>
      </c>
      <c r="X201">
        <v>813963326</v>
      </c>
      <c r="Y201">
        <v>1</v>
      </c>
      <c r="AA201">
        <v>1.82</v>
      </c>
      <c r="AB201">
        <v>0</v>
      </c>
      <c r="AC201">
        <v>0</v>
      </c>
      <c r="AD201">
        <v>0</v>
      </c>
      <c r="AE201">
        <v>1.82</v>
      </c>
      <c r="AF201">
        <v>0</v>
      </c>
      <c r="AG201">
        <v>0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6</v>
      </c>
      <c r="AT201">
        <v>1</v>
      </c>
      <c r="AU201" t="s">
        <v>6</v>
      </c>
      <c r="AV201">
        <v>0</v>
      </c>
      <c r="AW201">
        <v>2</v>
      </c>
      <c r="AX201">
        <v>27704133</v>
      </c>
      <c r="AY201">
        <v>1</v>
      </c>
      <c r="AZ201">
        <v>0</v>
      </c>
      <c r="BA201">
        <v>203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Y201*Source!I85</f>
        <v>0.44569999999999999</v>
      </c>
      <c r="CY201">
        <f>AA201</f>
        <v>1.82</v>
      </c>
      <c r="CZ201">
        <f>AE201</f>
        <v>1.82</v>
      </c>
      <c r="DA201">
        <f>AI201</f>
        <v>1</v>
      </c>
      <c r="DB201">
        <v>0</v>
      </c>
    </row>
    <row r="202" spans="1:106" x14ac:dyDescent="0.2">
      <c r="A202">
        <f>ROW(Source!A85)</f>
        <v>85</v>
      </c>
      <c r="B202">
        <v>27703388</v>
      </c>
      <c r="C202">
        <v>27704126</v>
      </c>
      <c r="D202">
        <v>25186115</v>
      </c>
      <c r="E202">
        <v>1</v>
      </c>
      <c r="F202">
        <v>1</v>
      </c>
      <c r="G202">
        <v>1</v>
      </c>
      <c r="H202">
        <v>3</v>
      </c>
      <c r="I202" t="s">
        <v>179</v>
      </c>
      <c r="J202" t="s">
        <v>181</v>
      </c>
      <c r="K202" t="s">
        <v>180</v>
      </c>
      <c r="L202">
        <v>1346</v>
      </c>
      <c r="N202">
        <v>1009</v>
      </c>
      <c r="O202" t="s">
        <v>147</v>
      </c>
      <c r="P202" t="s">
        <v>147</v>
      </c>
      <c r="Q202">
        <v>1</v>
      </c>
      <c r="W202">
        <v>0</v>
      </c>
      <c r="X202">
        <v>303141801</v>
      </c>
      <c r="Y202">
        <v>13.8</v>
      </c>
      <c r="AA202">
        <v>15.25</v>
      </c>
      <c r="AB202">
        <v>0</v>
      </c>
      <c r="AC202">
        <v>0</v>
      </c>
      <c r="AD202">
        <v>0</v>
      </c>
      <c r="AE202">
        <v>15.25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6</v>
      </c>
      <c r="AT202">
        <v>13.8</v>
      </c>
      <c r="AU202" t="s">
        <v>6</v>
      </c>
      <c r="AV202">
        <v>0</v>
      </c>
      <c r="AW202">
        <v>2</v>
      </c>
      <c r="AX202">
        <v>27704134</v>
      </c>
      <c r="AY202">
        <v>1</v>
      </c>
      <c r="AZ202">
        <v>0</v>
      </c>
      <c r="BA202">
        <v>204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Y202*Source!I85</f>
        <v>6.1506600000000002</v>
      </c>
      <c r="CY202">
        <f>AA202</f>
        <v>15.25</v>
      </c>
      <c r="CZ202">
        <f>AE202</f>
        <v>15.25</v>
      </c>
      <c r="DA202">
        <f>AI202</f>
        <v>1</v>
      </c>
      <c r="DB202">
        <v>0</v>
      </c>
    </row>
    <row r="203" spans="1:106" x14ac:dyDescent="0.2">
      <c r="A203">
        <f>ROW(Source!A86)</f>
        <v>86</v>
      </c>
      <c r="B203">
        <v>27703374</v>
      </c>
      <c r="C203">
        <v>27704146</v>
      </c>
      <c r="D203">
        <v>25413300</v>
      </c>
      <c r="E203">
        <v>1</v>
      </c>
      <c r="F203">
        <v>1</v>
      </c>
      <c r="G203">
        <v>1</v>
      </c>
      <c r="H203">
        <v>1</v>
      </c>
      <c r="I203" t="s">
        <v>484</v>
      </c>
      <c r="J203" t="s">
        <v>6</v>
      </c>
      <c r="K203" t="s">
        <v>485</v>
      </c>
      <c r="L203">
        <v>1191</v>
      </c>
      <c r="N203">
        <v>1013</v>
      </c>
      <c r="O203" t="s">
        <v>486</v>
      </c>
      <c r="P203" t="s">
        <v>486</v>
      </c>
      <c r="Q203">
        <v>1</v>
      </c>
      <c r="W203">
        <v>0</v>
      </c>
      <c r="X203">
        <v>-400197608</v>
      </c>
      <c r="Y203">
        <v>142.86449999999999</v>
      </c>
      <c r="AA203">
        <v>0</v>
      </c>
      <c r="AB203">
        <v>0</v>
      </c>
      <c r="AC203">
        <v>0</v>
      </c>
      <c r="AD203">
        <v>8.5299999999999994</v>
      </c>
      <c r="AE203">
        <v>0</v>
      </c>
      <c r="AF203">
        <v>0</v>
      </c>
      <c r="AG203">
        <v>0</v>
      </c>
      <c r="AH203">
        <v>8.5299999999999994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1</v>
      </c>
      <c r="AP203">
        <v>1</v>
      </c>
      <c r="AQ203">
        <v>0</v>
      </c>
      <c r="AR203">
        <v>0</v>
      </c>
      <c r="AS203" t="s">
        <v>6</v>
      </c>
      <c r="AT203">
        <v>124.23</v>
      </c>
      <c r="AU203" t="s">
        <v>22</v>
      </c>
      <c r="AV203">
        <v>1</v>
      </c>
      <c r="AW203">
        <v>2</v>
      </c>
      <c r="AX203">
        <v>27704147</v>
      </c>
      <c r="AY203">
        <v>1</v>
      </c>
      <c r="AZ203">
        <v>0</v>
      </c>
      <c r="BA203">
        <v>205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Y203*Source!I86</f>
        <v>8.5718699999999988</v>
      </c>
      <c r="CY203">
        <f>AD203</f>
        <v>8.5299999999999994</v>
      </c>
      <c r="CZ203">
        <f>AH203</f>
        <v>8.5299999999999994</v>
      </c>
      <c r="DA203">
        <f>AL203</f>
        <v>1</v>
      </c>
      <c r="DB203">
        <v>0</v>
      </c>
    </row>
    <row r="204" spans="1:106" x14ac:dyDescent="0.2">
      <c r="A204">
        <f>ROW(Source!A86)</f>
        <v>86</v>
      </c>
      <c r="B204">
        <v>27703374</v>
      </c>
      <c r="C204">
        <v>27704146</v>
      </c>
      <c r="D204">
        <v>25231936</v>
      </c>
      <c r="E204">
        <v>1</v>
      </c>
      <c r="F204">
        <v>1</v>
      </c>
      <c r="G204">
        <v>1</v>
      </c>
      <c r="H204">
        <v>2</v>
      </c>
      <c r="I204" t="s">
        <v>601</v>
      </c>
      <c r="J204" t="s">
        <v>602</v>
      </c>
      <c r="K204" t="s">
        <v>603</v>
      </c>
      <c r="L204">
        <v>1368</v>
      </c>
      <c r="N204">
        <v>1011</v>
      </c>
      <c r="O204" t="s">
        <v>492</v>
      </c>
      <c r="P204" t="s">
        <v>492</v>
      </c>
      <c r="Q204">
        <v>1</v>
      </c>
      <c r="W204">
        <v>0</v>
      </c>
      <c r="X204">
        <v>-2111251057</v>
      </c>
      <c r="Y204">
        <v>1.5869999999999997</v>
      </c>
      <c r="AA204">
        <v>0</v>
      </c>
      <c r="AB204">
        <v>32.5</v>
      </c>
      <c r="AC204">
        <v>0</v>
      </c>
      <c r="AD204">
        <v>0</v>
      </c>
      <c r="AE204">
        <v>0</v>
      </c>
      <c r="AF204">
        <v>32.5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1</v>
      </c>
      <c r="AP204">
        <v>1</v>
      </c>
      <c r="AQ204">
        <v>0</v>
      </c>
      <c r="AR204">
        <v>0</v>
      </c>
      <c r="AS204" t="s">
        <v>6</v>
      </c>
      <c r="AT204">
        <v>1.38</v>
      </c>
      <c r="AU204" t="s">
        <v>22</v>
      </c>
      <c r="AV204">
        <v>0</v>
      </c>
      <c r="AW204">
        <v>2</v>
      </c>
      <c r="AX204">
        <v>27704148</v>
      </c>
      <c r="AY204">
        <v>1</v>
      </c>
      <c r="AZ204">
        <v>0</v>
      </c>
      <c r="BA204">
        <v>206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Y204*Source!I86</f>
        <v>9.5219999999999985E-2</v>
      </c>
      <c r="CY204">
        <f>AB204</f>
        <v>32.5</v>
      </c>
      <c r="CZ204">
        <f>AF204</f>
        <v>32.5</v>
      </c>
      <c r="DA204">
        <f>AJ204</f>
        <v>1</v>
      </c>
      <c r="DB204">
        <v>0</v>
      </c>
    </row>
    <row r="205" spans="1:106" x14ac:dyDescent="0.2">
      <c r="A205">
        <f>ROW(Source!A86)</f>
        <v>86</v>
      </c>
      <c r="B205">
        <v>27703374</v>
      </c>
      <c r="C205">
        <v>27704146</v>
      </c>
      <c r="D205">
        <v>25232531</v>
      </c>
      <c r="E205">
        <v>1</v>
      </c>
      <c r="F205">
        <v>1</v>
      </c>
      <c r="G205">
        <v>1</v>
      </c>
      <c r="H205">
        <v>2</v>
      </c>
      <c r="I205" t="s">
        <v>604</v>
      </c>
      <c r="J205" t="s">
        <v>605</v>
      </c>
      <c r="K205" t="s">
        <v>606</v>
      </c>
      <c r="L205">
        <v>1368</v>
      </c>
      <c r="N205">
        <v>1011</v>
      </c>
      <c r="O205" t="s">
        <v>492</v>
      </c>
      <c r="P205" t="s">
        <v>492</v>
      </c>
      <c r="Q205">
        <v>1</v>
      </c>
      <c r="W205">
        <v>0</v>
      </c>
      <c r="X205">
        <v>1518765163</v>
      </c>
      <c r="Y205">
        <v>1.5869999999999997</v>
      </c>
      <c r="AA205">
        <v>0</v>
      </c>
      <c r="AB205">
        <v>1.53</v>
      </c>
      <c r="AC205">
        <v>0</v>
      </c>
      <c r="AD205">
        <v>0</v>
      </c>
      <c r="AE205">
        <v>0</v>
      </c>
      <c r="AF205">
        <v>1.53</v>
      </c>
      <c r="AG205">
        <v>0</v>
      </c>
      <c r="AH205">
        <v>0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1</v>
      </c>
      <c r="AQ205">
        <v>0</v>
      </c>
      <c r="AR205">
        <v>0</v>
      </c>
      <c r="AS205" t="s">
        <v>6</v>
      </c>
      <c r="AT205">
        <v>1.38</v>
      </c>
      <c r="AU205" t="s">
        <v>22</v>
      </c>
      <c r="AV205">
        <v>0</v>
      </c>
      <c r="AW205">
        <v>2</v>
      </c>
      <c r="AX205">
        <v>27704149</v>
      </c>
      <c r="AY205">
        <v>1</v>
      </c>
      <c r="AZ205">
        <v>0</v>
      </c>
      <c r="BA205">
        <v>207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Y205*Source!I86</f>
        <v>9.5219999999999985E-2</v>
      </c>
      <c r="CY205">
        <f>AB205</f>
        <v>1.53</v>
      </c>
      <c r="CZ205">
        <f>AF205</f>
        <v>1.53</v>
      </c>
      <c r="DA205">
        <f>AJ205</f>
        <v>1</v>
      </c>
      <c r="DB205">
        <v>0</v>
      </c>
    </row>
    <row r="206" spans="1:106" x14ac:dyDescent="0.2">
      <c r="A206">
        <f>ROW(Source!A86)</f>
        <v>86</v>
      </c>
      <c r="B206">
        <v>27703374</v>
      </c>
      <c r="C206">
        <v>27704146</v>
      </c>
      <c r="D206">
        <v>25149961</v>
      </c>
      <c r="E206">
        <v>1</v>
      </c>
      <c r="F206">
        <v>1</v>
      </c>
      <c r="G206">
        <v>1</v>
      </c>
      <c r="H206">
        <v>3</v>
      </c>
      <c r="I206" t="s">
        <v>587</v>
      </c>
      <c r="J206" t="s">
        <v>588</v>
      </c>
      <c r="K206" t="s">
        <v>589</v>
      </c>
      <c r="L206">
        <v>1339</v>
      </c>
      <c r="N206">
        <v>1007</v>
      </c>
      <c r="O206" t="s">
        <v>92</v>
      </c>
      <c r="P206" t="s">
        <v>92</v>
      </c>
      <c r="Q206">
        <v>1</v>
      </c>
      <c r="W206">
        <v>0</v>
      </c>
      <c r="X206">
        <v>-1660354250</v>
      </c>
      <c r="Y206">
        <v>0.1</v>
      </c>
      <c r="AA206">
        <v>2.44</v>
      </c>
      <c r="AB206">
        <v>0</v>
      </c>
      <c r="AC206">
        <v>0</v>
      </c>
      <c r="AD206">
        <v>0</v>
      </c>
      <c r="AE206">
        <v>2.44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6</v>
      </c>
      <c r="AT206">
        <v>0.1</v>
      </c>
      <c r="AU206" t="s">
        <v>6</v>
      </c>
      <c r="AV206">
        <v>0</v>
      </c>
      <c r="AW206">
        <v>2</v>
      </c>
      <c r="AX206">
        <v>27704150</v>
      </c>
      <c r="AY206">
        <v>1</v>
      </c>
      <c r="AZ206">
        <v>0</v>
      </c>
      <c r="BA206">
        <v>208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Y206*Source!I86</f>
        <v>6.0000000000000001E-3</v>
      </c>
      <c r="CY206">
        <f>AA206</f>
        <v>2.44</v>
      </c>
      <c r="CZ206">
        <f>AE206</f>
        <v>2.44</v>
      </c>
      <c r="DA206">
        <f>AI206</f>
        <v>1</v>
      </c>
      <c r="DB206">
        <v>0</v>
      </c>
    </row>
    <row r="207" spans="1:106" x14ac:dyDescent="0.2">
      <c r="A207">
        <f>ROW(Source!A86)</f>
        <v>86</v>
      </c>
      <c r="B207">
        <v>27703374</v>
      </c>
      <c r="C207">
        <v>27704146</v>
      </c>
      <c r="D207">
        <v>25147242</v>
      </c>
      <c r="E207">
        <v>17</v>
      </c>
      <c r="F207">
        <v>1</v>
      </c>
      <c r="G207">
        <v>1</v>
      </c>
      <c r="H207">
        <v>3</v>
      </c>
      <c r="I207" t="s">
        <v>28</v>
      </c>
      <c r="J207" t="s">
        <v>6</v>
      </c>
      <c r="K207" t="s">
        <v>29</v>
      </c>
      <c r="L207">
        <v>1348</v>
      </c>
      <c r="N207">
        <v>1009</v>
      </c>
      <c r="O207" t="s">
        <v>30</v>
      </c>
      <c r="P207" t="s">
        <v>30</v>
      </c>
      <c r="Q207">
        <v>1000</v>
      </c>
      <c r="W207">
        <v>0</v>
      </c>
      <c r="X207">
        <v>-179832266</v>
      </c>
      <c r="Y207">
        <v>1.48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1</v>
      </c>
      <c r="AJ207">
        <v>1</v>
      </c>
      <c r="AK207">
        <v>1</v>
      </c>
      <c r="AL207">
        <v>1</v>
      </c>
      <c r="AN207">
        <v>0</v>
      </c>
      <c r="AO207">
        <v>0</v>
      </c>
      <c r="AP207">
        <v>0</v>
      </c>
      <c r="AQ207">
        <v>0</v>
      </c>
      <c r="AR207">
        <v>0</v>
      </c>
      <c r="AS207" t="s">
        <v>6</v>
      </c>
      <c r="AT207">
        <v>1.48</v>
      </c>
      <c r="AU207" t="s">
        <v>6</v>
      </c>
      <c r="AV207">
        <v>0</v>
      </c>
      <c r="AW207">
        <v>2</v>
      </c>
      <c r="AX207">
        <v>27704151</v>
      </c>
      <c r="AY207">
        <v>1</v>
      </c>
      <c r="AZ207">
        <v>0</v>
      </c>
      <c r="BA207">
        <v>209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Y207*Source!I86</f>
        <v>8.879999999999999E-2</v>
      </c>
      <c r="CY207">
        <f>AA207</f>
        <v>0</v>
      </c>
      <c r="CZ207">
        <f>AE207</f>
        <v>0</v>
      </c>
      <c r="DA207">
        <f>AI207</f>
        <v>1</v>
      </c>
      <c r="DB207">
        <v>0</v>
      </c>
    </row>
    <row r="208" spans="1:106" x14ac:dyDescent="0.2">
      <c r="A208">
        <f>ROW(Source!A86)</f>
        <v>86</v>
      </c>
      <c r="B208">
        <v>27703374</v>
      </c>
      <c r="C208">
        <v>27704146</v>
      </c>
      <c r="D208">
        <v>25154802</v>
      </c>
      <c r="E208">
        <v>1</v>
      </c>
      <c r="F208">
        <v>1</v>
      </c>
      <c r="G208">
        <v>1</v>
      </c>
      <c r="H208">
        <v>3</v>
      </c>
      <c r="I208" t="s">
        <v>166</v>
      </c>
      <c r="J208" t="s">
        <v>168</v>
      </c>
      <c r="K208" t="s">
        <v>167</v>
      </c>
      <c r="L208">
        <v>1348</v>
      </c>
      <c r="N208">
        <v>1009</v>
      </c>
      <c r="O208" t="s">
        <v>30</v>
      </c>
      <c r="P208" t="s">
        <v>30</v>
      </c>
      <c r="Q208">
        <v>1000</v>
      </c>
      <c r="W208">
        <v>0</v>
      </c>
      <c r="X208">
        <v>390874757</v>
      </c>
      <c r="Y208">
        <v>4.4999999999999998E-2</v>
      </c>
      <c r="AA208">
        <v>220.04</v>
      </c>
      <c r="AB208">
        <v>0</v>
      </c>
      <c r="AC208">
        <v>0</v>
      </c>
      <c r="AD208">
        <v>0</v>
      </c>
      <c r="AE208">
        <v>220.04</v>
      </c>
      <c r="AF208">
        <v>0</v>
      </c>
      <c r="AG208">
        <v>0</v>
      </c>
      <c r="AH208">
        <v>0</v>
      </c>
      <c r="AI208">
        <v>1</v>
      </c>
      <c r="AJ208">
        <v>1</v>
      </c>
      <c r="AK208">
        <v>1</v>
      </c>
      <c r="AL208">
        <v>1</v>
      </c>
      <c r="AN208">
        <v>0</v>
      </c>
      <c r="AO208">
        <v>0</v>
      </c>
      <c r="AP208">
        <v>0</v>
      </c>
      <c r="AQ208">
        <v>0</v>
      </c>
      <c r="AR208">
        <v>0</v>
      </c>
      <c r="AS208" t="s">
        <v>6</v>
      </c>
      <c r="AT208">
        <v>4.4999999999999998E-2</v>
      </c>
      <c r="AU208" t="s">
        <v>6</v>
      </c>
      <c r="AV208">
        <v>0</v>
      </c>
      <c r="AW208">
        <v>1</v>
      </c>
      <c r="AX208">
        <v>-1</v>
      </c>
      <c r="AY208">
        <v>0</v>
      </c>
      <c r="AZ208">
        <v>0</v>
      </c>
      <c r="BA208" t="s">
        <v>6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Y208*Source!I86</f>
        <v>2.6999999999999997E-3</v>
      </c>
      <c r="CY208">
        <f>AA208</f>
        <v>220.04</v>
      </c>
      <c r="CZ208">
        <f>AE208</f>
        <v>220.04</v>
      </c>
      <c r="DA208">
        <f>AI208</f>
        <v>1</v>
      </c>
      <c r="DB208">
        <v>0</v>
      </c>
    </row>
    <row r="209" spans="1:106" x14ac:dyDescent="0.2">
      <c r="A209">
        <f>ROW(Source!A86)</f>
        <v>86</v>
      </c>
      <c r="B209">
        <v>27703374</v>
      </c>
      <c r="C209">
        <v>27704146</v>
      </c>
      <c r="D209">
        <v>25155505</v>
      </c>
      <c r="E209">
        <v>1</v>
      </c>
      <c r="F209">
        <v>1</v>
      </c>
      <c r="G209">
        <v>1</v>
      </c>
      <c r="H209">
        <v>3</v>
      </c>
      <c r="I209" t="s">
        <v>170</v>
      </c>
      <c r="J209" t="s">
        <v>172</v>
      </c>
      <c r="K209" t="s">
        <v>171</v>
      </c>
      <c r="L209">
        <v>1339</v>
      </c>
      <c r="N209">
        <v>1007</v>
      </c>
      <c r="O209" t="s">
        <v>92</v>
      </c>
      <c r="P209" t="s">
        <v>92</v>
      </c>
      <c r="Q209">
        <v>1</v>
      </c>
      <c r="W209">
        <v>0</v>
      </c>
      <c r="X209">
        <v>519185539</v>
      </c>
      <c r="Y209">
        <v>2.14</v>
      </c>
      <c r="AA209">
        <v>519.79999999999995</v>
      </c>
      <c r="AB209">
        <v>0</v>
      </c>
      <c r="AC209">
        <v>0</v>
      </c>
      <c r="AD209">
        <v>0</v>
      </c>
      <c r="AE209">
        <v>519.79999999999995</v>
      </c>
      <c r="AF209">
        <v>0</v>
      </c>
      <c r="AG209">
        <v>0</v>
      </c>
      <c r="AH209">
        <v>0</v>
      </c>
      <c r="AI209">
        <v>1</v>
      </c>
      <c r="AJ209">
        <v>1</v>
      </c>
      <c r="AK209">
        <v>1</v>
      </c>
      <c r="AL209">
        <v>1</v>
      </c>
      <c r="AN209">
        <v>0</v>
      </c>
      <c r="AO209">
        <v>0</v>
      </c>
      <c r="AP209">
        <v>0</v>
      </c>
      <c r="AQ209">
        <v>0</v>
      </c>
      <c r="AR209">
        <v>0</v>
      </c>
      <c r="AS209" t="s">
        <v>6</v>
      </c>
      <c r="AT209">
        <v>2.14</v>
      </c>
      <c r="AU209" t="s">
        <v>6</v>
      </c>
      <c r="AV209">
        <v>0</v>
      </c>
      <c r="AW209">
        <v>1</v>
      </c>
      <c r="AX209">
        <v>-1</v>
      </c>
      <c r="AY209">
        <v>0</v>
      </c>
      <c r="AZ209">
        <v>0</v>
      </c>
      <c r="BA209" t="s">
        <v>6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Y209*Source!I86</f>
        <v>0.12840000000000001</v>
      </c>
      <c r="CY209">
        <f>AA209</f>
        <v>519.79999999999995</v>
      </c>
      <c r="CZ209">
        <f>AE209</f>
        <v>519.79999999999995</v>
      </c>
      <c r="DA209">
        <f>AI209</f>
        <v>1</v>
      </c>
      <c r="DB209">
        <v>0</v>
      </c>
    </row>
    <row r="210" spans="1:106" x14ac:dyDescent="0.2">
      <c r="A210">
        <f>ROW(Source!A87)</f>
        <v>87</v>
      </c>
      <c r="B210">
        <v>27703388</v>
      </c>
      <c r="C210">
        <v>27704146</v>
      </c>
      <c r="D210">
        <v>25413300</v>
      </c>
      <c r="E210">
        <v>1</v>
      </c>
      <c r="F210">
        <v>1</v>
      </c>
      <c r="G210">
        <v>1</v>
      </c>
      <c r="H210">
        <v>1</v>
      </c>
      <c r="I210" t="s">
        <v>484</v>
      </c>
      <c r="J210" t="s">
        <v>6</v>
      </c>
      <c r="K210" t="s">
        <v>485</v>
      </c>
      <c r="L210">
        <v>1191</v>
      </c>
      <c r="N210">
        <v>1013</v>
      </c>
      <c r="O210" t="s">
        <v>486</v>
      </c>
      <c r="P210" t="s">
        <v>486</v>
      </c>
      <c r="Q210">
        <v>1</v>
      </c>
      <c r="W210">
        <v>0</v>
      </c>
      <c r="X210">
        <v>-400197608</v>
      </c>
      <c r="Y210">
        <v>142.86449999999999</v>
      </c>
      <c r="AA210">
        <v>0</v>
      </c>
      <c r="AB210">
        <v>0</v>
      </c>
      <c r="AC210">
        <v>0</v>
      </c>
      <c r="AD210">
        <v>8.5299999999999994</v>
      </c>
      <c r="AE210">
        <v>0</v>
      </c>
      <c r="AF210">
        <v>0</v>
      </c>
      <c r="AG210">
        <v>0</v>
      </c>
      <c r="AH210">
        <v>8.5299999999999994</v>
      </c>
      <c r="AI210">
        <v>1</v>
      </c>
      <c r="AJ210">
        <v>1</v>
      </c>
      <c r="AK210">
        <v>1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6</v>
      </c>
      <c r="AT210">
        <v>124.23</v>
      </c>
      <c r="AU210" t="s">
        <v>22</v>
      </c>
      <c r="AV210">
        <v>1</v>
      </c>
      <c r="AW210">
        <v>2</v>
      </c>
      <c r="AX210">
        <v>27704147</v>
      </c>
      <c r="AY210">
        <v>1</v>
      </c>
      <c r="AZ210">
        <v>0</v>
      </c>
      <c r="BA210">
        <v>212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Y210*Source!I87</f>
        <v>8.5718699999999988</v>
      </c>
      <c r="CY210">
        <f>AD210</f>
        <v>8.5299999999999994</v>
      </c>
      <c r="CZ210">
        <f>AH210</f>
        <v>8.5299999999999994</v>
      </c>
      <c r="DA210">
        <f>AL210</f>
        <v>1</v>
      </c>
      <c r="DB210">
        <v>0</v>
      </c>
    </row>
    <row r="211" spans="1:106" x14ac:dyDescent="0.2">
      <c r="A211">
        <f>ROW(Source!A87)</f>
        <v>87</v>
      </c>
      <c r="B211">
        <v>27703388</v>
      </c>
      <c r="C211">
        <v>27704146</v>
      </c>
      <c r="D211">
        <v>25231936</v>
      </c>
      <c r="E211">
        <v>1</v>
      </c>
      <c r="F211">
        <v>1</v>
      </c>
      <c r="G211">
        <v>1</v>
      </c>
      <c r="H211">
        <v>2</v>
      </c>
      <c r="I211" t="s">
        <v>601</v>
      </c>
      <c r="J211" t="s">
        <v>602</v>
      </c>
      <c r="K211" t="s">
        <v>603</v>
      </c>
      <c r="L211">
        <v>1368</v>
      </c>
      <c r="N211">
        <v>1011</v>
      </c>
      <c r="O211" t="s">
        <v>492</v>
      </c>
      <c r="P211" t="s">
        <v>492</v>
      </c>
      <c r="Q211">
        <v>1</v>
      </c>
      <c r="W211">
        <v>0</v>
      </c>
      <c r="X211">
        <v>-2111251057</v>
      </c>
      <c r="Y211">
        <v>1.5869999999999997</v>
      </c>
      <c r="AA211">
        <v>0</v>
      </c>
      <c r="AB211">
        <v>32.5</v>
      </c>
      <c r="AC211">
        <v>0</v>
      </c>
      <c r="AD211">
        <v>0</v>
      </c>
      <c r="AE211">
        <v>0</v>
      </c>
      <c r="AF211">
        <v>32.5</v>
      </c>
      <c r="AG211">
        <v>0</v>
      </c>
      <c r="AH211">
        <v>0</v>
      </c>
      <c r="AI211">
        <v>1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1</v>
      </c>
      <c r="AQ211">
        <v>0</v>
      </c>
      <c r="AR211">
        <v>0</v>
      </c>
      <c r="AS211" t="s">
        <v>6</v>
      </c>
      <c r="AT211">
        <v>1.38</v>
      </c>
      <c r="AU211" t="s">
        <v>22</v>
      </c>
      <c r="AV211">
        <v>0</v>
      </c>
      <c r="AW211">
        <v>2</v>
      </c>
      <c r="AX211">
        <v>27704148</v>
      </c>
      <c r="AY211">
        <v>1</v>
      </c>
      <c r="AZ211">
        <v>0</v>
      </c>
      <c r="BA211">
        <v>213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Y211*Source!I87</f>
        <v>9.5219999999999985E-2</v>
      </c>
      <c r="CY211">
        <f>AB211</f>
        <v>32.5</v>
      </c>
      <c r="CZ211">
        <f>AF211</f>
        <v>32.5</v>
      </c>
      <c r="DA211">
        <f>AJ211</f>
        <v>1</v>
      </c>
      <c r="DB211">
        <v>0</v>
      </c>
    </row>
    <row r="212" spans="1:106" x14ac:dyDescent="0.2">
      <c r="A212">
        <f>ROW(Source!A87)</f>
        <v>87</v>
      </c>
      <c r="B212">
        <v>27703388</v>
      </c>
      <c r="C212">
        <v>27704146</v>
      </c>
      <c r="D212">
        <v>25232531</v>
      </c>
      <c r="E212">
        <v>1</v>
      </c>
      <c r="F212">
        <v>1</v>
      </c>
      <c r="G212">
        <v>1</v>
      </c>
      <c r="H212">
        <v>2</v>
      </c>
      <c r="I212" t="s">
        <v>604</v>
      </c>
      <c r="J212" t="s">
        <v>605</v>
      </c>
      <c r="K212" t="s">
        <v>606</v>
      </c>
      <c r="L212">
        <v>1368</v>
      </c>
      <c r="N212">
        <v>1011</v>
      </c>
      <c r="O212" t="s">
        <v>492</v>
      </c>
      <c r="P212" t="s">
        <v>492</v>
      </c>
      <c r="Q212">
        <v>1</v>
      </c>
      <c r="W212">
        <v>0</v>
      </c>
      <c r="X212">
        <v>1518765163</v>
      </c>
      <c r="Y212">
        <v>1.5869999999999997</v>
      </c>
      <c r="AA212">
        <v>0</v>
      </c>
      <c r="AB212">
        <v>1.53</v>
      </c>
      <c r="AC212">
        <v>0</v>
      </c>
      <c r="AD212">
        <v>0</v>
      </c>
      <c r="AE212">
        <v>0</v>
      </c>
      <c r="AF212">
        <v>1.53</v>
      </c>
      <c r="AG212">
        <v>0</v>
      </c>
      <c r="AH212">
        <v>0</v>
      </c>
      <c r="AI212">
        <v>1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1</v>
      </c>
      <c r="AQ212">
        <v>0</v>
      </c>
      <c r="AR212">
        <v>0</v>
      </c>
      <c r="AS212" t="s">
        <v>6</v>
      </c>
      <c r="AT212">
        <v>1.38</v>
      </c>
      <c r="AU212" t="s">
        <v>22</v>
      </c>
      <c r="AV212">
        <v>0</v>
      </c>
      <c r="AW212">
        <v>2</v>
      </c>
      <c r="AX212">
        <v>27704149</v>
      </c>
      <c r="AY212">
        <v>1</v>
      </c>
      <c r="AZ212">
        <v>0</v>
      </c>
      <c r="BA212">
        <v>214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Y212*Source!I87</f>
        <v>9.5219999999999985E-2</v>
      </c>
      <c r="CY212">
        <f>AB212</f>
        <v>1.53</v>
      </c>
      <c r="CZ212">
        <f>AF212</f>
        <v>1.53</v>
      </c>
      <c r="DA212">
        <f>AJ212</f>
        <v>1</v>
      </c>
      <c r="DB212">
        <v>0</v>
      </c>
    </row>
    <row r="213" spans="1:106" x14ac:dyDescent="0.2">
      <c r="A213">
        <f>ROW(Source!A87)</f>
        <v>87</v>
      </c>
      <c r="B213">
        <v>27703388</v>
      </c>
      <c r="C213">
        <v>27704146</v>
      </c>
      <c r="D213">
        <v>25149961</v>
      </c>
      <c r="E213">
        <v>1</v>
      </c>
      <c r="F213">
        <v>1</v>
      </c>
      <c r="G213">
        <v>1</v>
      </c>
      <c r="H213">
        <v>3</v>
      </c>
      <c r="I213" t="s">
        <v>587</v>
      </c>
      <c r="J213" t="s">
        <v>588</v>
      </c>
      <c r="K213" t="s">
        <v>589</v>
      </c>
      <c r="L213">
        <v>1339</v>
      </c>
      <c r="N213">
        <v>1007</v>
      </c>
      <c r="O213" t="s">
        <v>92</v>
      </c>
      <c r="P213" t="s">
        <v>92</v>
      </c>
      <c r="Q213">
        <v>1</v>
      </c>
      <c r="W213">
        <v>0</v>
      </c>
      <c r="X213">
        <v>-1660354250</v>
      </c>
      <c r="Y213">
        <v>0.1</v>
      </c>
      <c r="AA213">
        <v>2.44</v>
      </c>
      <c r="AB213">
        <v>0</v>
      </c>
      <c r="AC213">
        <v>0</v>
      </c>
      <c r="AD213">
        <v>0</v>
      </c>
      <c r="AE213">
        <v>2.44</v>
      </c>
      <c r="AF213">
        <v>0</v>
      </c>
      <c r="AG213">
        <v>0</v>
      </c>
      <c r="AH213">
        <v>0</v>
      </c>
      <c r="AI213">
        <v>1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6</v>
      </c>
      <c r="AT213">
        <v>0.1</v>
      </c>
      <c r="AU213" t="s">
        <v>6</v>
      </c>
      <c r="AV213">
        <v>0</v>
      </c>
      <c r="AW213">
        <v>2</v>
      </c>
      <c r="AX213">
        <v>27704150</v>
      </c>
      <c r="AY213">
        <v>1</v>
      </c>
      <c r="AZ213">
        <v>0</v>
      </c>
      <c r="BA213">
        <v>215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Y213*Source!I87</f>
        <v>6.0000000000000001E-3</v>
      </c>
      <c r="CY213">
        <f>AA213</f>
        <v>2.44</v>
      </c>
      <c r="CZ213">
        <f>AE213</f>
        <v>2.44</v>
      </c>
      <c r="DA213">
        <f>AI213</f>
        <v>1</v>
      </c>
      <c r="DB213">
        <v>0</v>
      </c>
    </row>
    <row r="214" spans="1:106" x14ac:dyDescent="0.2">
      <c r="A214">
        <f>ROW(Source!A87)</f>
        <v>87</v>
      </c>
      <c r="B214">
        <v>27703388</v>
      </c>
      <c r="C214">
        <v>27704146</v>
      </c>
      <c r="D214">
        <v>25147242</v>
      </c>
      <c r="E214">
        <v>17</v>
      </c>
      <c r="F214">
        <v>1</v>
      </c>
      <c r="G214">
        <v>1</v>
      </c>
      <c r="H214">
        <v>3</v>
      </c>
      <c r="I214" t="s">
        <v>28</v>
      </c>
      <c r="J214" t="s">
        <v>6</v>
      </c>
      <c r="K214" t="s">
        <v>29</v>
      </c>
      <c r="L214">
        <v>1348</v>
      </c>
      <c r="N214">
        <v>1009</v>
      </c>
      <c r="O214" t="s">
        <v>30</v>
      </c>
      <c r="P214" t="s">
        <v>30</v>
      </c>
      <c r="Q214">
        <v>1000</v>
      </c>
      <c r="W214">
        <v>0</v>
      </c>
      <c r="X214">
        <v>-179832266</v>
      </c>
      <c r="Y214">
        <v>1.48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1</v>
      </c>
      <c r="AJ214">
        <v>1</v>
      </c>
      <c r="AK214">
        <v>1</v>
      </c>
      <c r="AL214">
        <v>1</v>
      </c>
      <c r="AN214">
        <v>0</v>
      </c>
      <c r="AO214">
        <v>0</v>
      </c>
      <c r="AP214">
        <v>0</v>
      </c>
      <c r="AQ214">
        <v>0</v>
      </c>
      <c r="AR214">
        <v>0</v>
      </c>
      <c r="AS214" t="s">
        <v>6</v>
      </c>
      <c r="AT214">
        <v>1.48</v>
      </c>
      <c r="AU214" t="s">
        <v>6</v>
      </c>
      <c r="AV214">
        <v>0</v>
      </c>
      <c r="AW214">
        <v>2</v>
      </c>
      <c r="AX214">
        <v>27704151</v>
      </c>
      <c r="AY214">
        <v>1</v>
      </c>
      <c r="AZ214">
        <v>0</v>
      </c>
      <c r="BA214">
        <v>216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Y214*Source!I87</f>
        <v>8.879999999999999E-2</v>
      </c>
      <c r="CY214">
        <f>AA214</f>
        <v>0</v>
      </c>
      <c r="CZ214">
        <f>AE214</f>
        <v>0</v>
      </c>
      <c r="DA214">
        <f>AI214</f>
        <v>1</v>
      </c>
      <c r="DB214">
        <v>0</v>
      </c>
    </row>
    <row r="215" spans="1:106" x14ac:dyDescent="0.2">
      <c r="A215">
        <f>ROW(Source!A87)</f>
        <v>87</v>
      </c>
      <c r="B215">
        <v>27703388</v>
      </c>
      <c r="C215">
        <v>27704146</v>
      </c>
      <c r="D215">
        <v>25154802</v>
      </c>
      <c r="E215">
        <v>1</v>
      </c>
      <c r="F215">
        <v>1</v>
      </c>
      <c r="G215">
        <v>1</v>
      </c>
      <c r="H215">
        <v>3</v>
      </c>
      <c r="I215" t="s">
        <v>166</v>
      </c>
      <c r="J215" t="s">
        <v>168</v>
      </c>
      <c r="K215" t="s">
        <v>167</v>
      </c>
      <c r="L215">
        <v>1348</v>
      </c>
      <c r="N215">
        <v>1009</v>
      </c>
      <c r="O215" t="s">
        <v>30</v>
      </c>
      <c r="P215" t="s">
        <v>30</v>
      </c>
      <c r="Q215">
        <v>1000</v>
      </c>
      <c r="W215">
        <v>0</v>
      </c>
      <c r="X215">
        <v>390874757</v>
      </c>
      <c r="Y215">
        <v>4.4999999999999998E-2</v>
      </c>
      <c r="AA215">
        <v>220.04</v>
      </c>
      <c r="AB215">
        <v>0</v>
      </c>
      <c r="AC215">
        <v>0</v>
      </c>
      <c r="AD215">
        <v>0</v>
      </c>
      <c r="AE215">
        <v>220.04</v>
      </c>
      <c r="AF215">
        <v>0</v>
      </c>
      <c r="AG215">
        <v>0</v>
      </c>
      <c r="AH215">
        <v>0</v>
      </c>
      <c r="AI215">
        <v>1</v>
      </c>
      <c r="AJ215">
        <v>1</v>
      </c>
      <c r="AK215">
        <v>1</v>
      </c>
      <c r="AL215">
        <v>1</v>
      </c>
      <c r="AN215">
        <v>0</v>
      </c>
      <c r="AO215">
        <v>0</v>
      </c>
      <c r="AP215">
        <v>0</v>
      </c>
      <c r="AQ215">
        <v>0</v>
      </c>
      <c r="AR215">
        <v>0</v>
      </c>
      <c r="AS215" t="s">
        <v>6</v>
      </c>
      <c r="AT215">
        <v>4.4999999999999998E-2</v>
      </c>
      <c r="AU215" t="s">
        <v>6</v>
      </c>
      <c r="AV215">
        <v>0</v>
      </c>
      <c r="AW215">
        <v>1</v>
      </c>
      <c r="AX215">
        <v>-1</v>
      </c>
      <c r="AY215">
        <v>0</v>
      </c>
      <c r="AZ215">
        <v>0</v>
      </c>
      <c r="BA215" t="s">
        <v>6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Y215*Source!I87</f>
        <v>2.6999999999999997E-3</v>
      </c>
      <c r="CY215">
        <f>AA215</f>
        <v>220.04</v>
      </c>
      <c r="CZ215">
        <f>AE215</f>
        <v>220.04</v>
      </c>
      <c r="DA215">
        <f>AI215</f>
        <v>1</v>
      </c>
      <c r="DB215">
        <v>0</v>
      </c>
    </row>
    <row r="216" spans="1:106" x14ac:dyDescent="0.2">
      <c r="A216">
        <f>ROW(Source!A87)</f>
        <v>87</v>
      </c>
      <c r="B216">
        <v>27703388</v>
      </c>
      <c r="C216">
        <v>27704146</v>
      </c>
      <c r="D216">
        <v>25155505</v>
      </c>
      <c r="E216">
        <v>1</v>
      </c>
      <c r="F216">
        <v>1</v>
      </c>
      <c r="G216">
        <v>1</v>
      </c>
      <c r="H216">
        <v>3</v>
      </c>
      <c r="I216" t="s">
        <v>170</v>
      </c>
      <c r="J216" t="s">
        <v>172</v>
      </c>
      <c r="K216" t="s">
        <v>171</v>
      </c>
      <c r="L216">
        <v>1339</v>
      </c>
      <c r="N216">
        <v>1007</v>
      </c>
      <c r="O216" t="s">
        <v>92</v>
      </c>
      <c r="P216" t="s">
        <v>92</v>
      </c>
      <c r="Q216">
        <v>1</v>
      </c>
      <c r="W216">
        <v>0</v>
      </c>
      <c r="X216">
        <v>519185539</v>
      </c>
      <c r="Y216">
        <v>2.14</v>
      </c>
      <c r="AA216">
        <v>519.79999999999995</v>
      </c>
      <c r="AB216">
        <v>0</v>
      </c>
      <c r="AC216">
        <v>0</v>
      </c>
      <c r="AD216">
        <v>0</v>
      </c>
      <c r="AE216">
        <v>519.79999999999995</v>
      </c>
      <c r="AF216">
        <v>0</v>
      </c>
      <c r="AG216">
        <v>0</v>
      </c>
      <c r="AH216">
        <v>0</v>
      </c>
      <c r="AI216">
        <v>1</v>
      </c>
      <c r="AJ216">
        <v>1</v>
      </c>
      <c r="AK216">
        <v>1</v>
      </c>
      <c r="AL216">
        <v>1</v>
      </c>
      <c r="AN216">
        <v>0</v>
      </c>
      <c r="AO216">
        <v>0</v>
      </c>
      <c r="AP216">
        <v>0</v>
      </c>
      <c r="AQ216">
        <v>0</v>
      </c>
      <c r="AR216">
        <v>0</v>
      </c>
      <c r="AS216" t="s">
        <v>6</v>
      </c>
      <c r="AT216">
        <v>2.14</v>
      </c>
      <c r="AU216" t="s">
        <v>6</v>
      </c>
      <c r="AV216">
        <v>0</v>
      </c>
      <c r="AW216">
        <v>1</v>
      </c>
      <c r="AX216">
        <v>-1</v>
      </c>
      <c r="AY216">
        <v>0</v>
      </c>
      <c r="AZ216">
        <v>0</v>
      </c>
      <c r="BA216" t="s">
        <v>6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Y216*Source!I87</f>
        <v>0.12840000000000001</v>
      </c>
      <c r="CY216">
        <f>AA216</f>
        <v>519.79999999999995</v>
      </c>
      <c r="CZ216">
        <f>AE216</f>
        <v>519.79999999999995</v>
      </c>
      <c r="DA216">
        <f>AI216</f>
        <v>1</v>
      </c>
      <c r="DB216">
        <v>0</v>
      </c>
    </row>
    <row r="217" spans="1:106" x14ac:dyDescent="0.2">
      <c r="A217">
        <f>ROW(Source!A94)</f>
        <v>94</v>
      </c>
      <c r="B217">
        <v>27703374</v>
      </c>
      <c r="C217">
        <v>27704161</v>
      </c>
      <c r="D217">
        <v>25418547</v>
      </c>
      <c r="E217">
        <v>1</v>
      </c>
      <c r="F217">
        <v>1</v>
      </c>
      <c r="G217">
        <v>1</v>
      </c>
      <c r="H217">
        <v>1</v>
      </c>
      <c r="I217" t="s">
        <v>607</v>
      </c>
      <c r="J217" t="s">
        <v>6</v>
      </c>
      <c r="K217" t="s">
        <v>608</v>
      </c>
      <c r="L217">
        <v>1191</v>
      </c>
      <c r="N217">
        <v>1013</v>
      </c>
      <c r="O217" t="s">
        <v>486</v>
      </c>
      <c r="P217" t="s">
        <v>486</v>
      </c>
      <c r="Q217">
        <v>1</v>
      </c>
      <c r="W217">
        <v>0</v>
      </c>
      <c r="X217">
        <v>-784637506</v>
      </c>
      <c r="Y217">
        <v>481.92705000000007</v>
      </c>
      <c r="AA217">
        <v>0</v>
      </c>
      <c r="AB217">
        <v>0</v>
      </c>
      <c r="AC217">
        <v>0</v>
      </c>
      <c r="AD217">
        <v>8.74</v>
      </c>
      <c r="AE217">
        <v>0</v>
      </c>
      <c r="AF217">
        <v>0</v>
      </c>
      <c r="AG217">
        <v>0</v>
      </c>
      <c r="AH217">
        <v>8.74</v>
      </c>
      <c r="AI217">
        <v>1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1</v>
      </c>
      <c r="AQ217">
        <v>0</v>
      </c>
      <c r="AR217">
        <v>0</v>
      </c>
      <c r="AS217" t="s">
        <v>6</v>
      </c>
      <c r="AT217">
        <v>310.42</v>
      </c>
      <c r="AU217" t="s">
        <v>57</v>
      </c>
      <c r="AV217">
        <v>1</v>
      </c>
      <c r="AW217">
        <v>2</v>
      </c>
      <c r="AX217">
        <v>27704162</v>
      </c>
      <c r="AY217">
        <v>1</v>
      </c>
      <c r="AZ217">
        <v>0</v>
      </c>
      <c r="BA217">
        <v>219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Y217*Source!I94</f>
        <v>214.79488618500002</v>
      </c>
      <c r="CY217">
        <f>AD217</f>
        <v>8.74</v>
      </c>
      <c r="CZ217">
        <f>AH217</f>
        <v>8.74</v>
      </c>
      <c r="DA217">
        <f>AL217</f>
        <v>1</v>
      </c>
      <c r="DB217">
        <v>0</v>
      </c>
    </row>
    <row r="218" spans="1:106" x14ac:dyDescent="0.2">
      <c r="A218">
        <f>ROW(Source!A94)</f>
        <v>94</v>
      </c>
      <c r="B218">
        <v>27703374</v>
      </c>
      <c r="C218">
        <v>27704161</v>
      </c>
      <c r="D218">
        <v>25412928</v>
      </c>
      <c r="E218">
        <v>1</v>
      </c>
      <c r="F218">
        <v>1</v>
      </c>
      <c r="G218">
        <v>1</v>
      </c>
      <c r="H218">
        <v>1</v>
      </c>
      <c r="I218" t="s">
        <v>487</v>
      </c>
      <c r="J218" t="s">
        <v>6</v>
      </c>
      <c r="K218" t="s">
        <v>488</v>
      </c>
      <c r="L218">
        <v>1191</v>
      </c>
      <c r="N218">
        <v>1013</v>
      </c>
      <c r="O218" t="s">
        <v>486</v>
      </c>
      <c r="P218" t="s">
        <v>486</v>
      </c>
      <c r="Q218">
        <v>1</v>
      </c>
      <c r="W218">
        <v>0</v>
      </c>
      <c r="X218">
        <v>-1417349443</v>
      </c>
      <c r="Y218">
        <v>1.73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1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6</v>
      </c>
      <c r="AT218">
        <v>1.73</v>
      </c>
      <c r="AU218" t="s">
        <v>6</v>
      </c>
      <c r="AV218">
        <v>2</v>
      </c>
      <c r="AW218">
        <v>2</v>
      </c>
      <c r="AX218">
        <v>27704163</v>
      </c>
      <c r="AY218">
        <v>1</v>
      </c>
      <c r="AZ218">
        <v>2048</v>
      </c>
      <c r="BA218">
        <v>220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Y218*Source!I94</f>
        <v>0.771061</v>
      </c>
      <c r="CY218">
        <f>AD218</f>
        <v>0</v>
      </c>
      <c r="CZ218">
        <f>AH218</f>
        <v>0</v>
      </c>
      <c r="DA218">
        <f>AL218</f>
        <v>1</v>
      </c>
      <c r="DB218">
        <v>0</v>
      </c>
    </row>
    <row r="219" spans="1:106" x14ac:dyDescent="0.2">
      <c r="A219">
        <f>ROW(Source!A94)</f>
        <v>94</v>
      </c>
      <c r="B219">
        <v>27703374</v>
      </c>
      <c r="C219">
        <v>27704161</v>
      </c>
      <c r="D219">
        <v>25230116</v>
      </c>
      <c r="E219">
        <v>1</v>
      </c>
      <c r="F219">
        <v>1</v>
      </c>
      <c r="G219">
        <v>1</v>
      </c>
      <c r="H219">
        <v>2</v>
      </c>
      <c r="I219" t="s">
        <v>609</v>
      </c>
      <c r="J219" t="s">
        <v>610</v>
      </c>
      <c r="K219" t="s">
        <v>611</v>
      </c>
      <c r="L219">
        <v>1368</v>
      </c>
      <c r="N219">
        <v>1011</v>
      </c>
      <c r="O219" t="s">
        <v>492</v>
      </c>
      <c r="P219" t="s">
        <v>492</v>
      </c>
      <c r="Q219">
        <v>1</v>
      </c>
      <c r="W219">
        <v>0</v>
      </c>
      <c r="X219">
        <v>257150282</v>
      </c>
      <c r="Y219">
        <v>3.3750000000000002E-2</v>
      </c>
      <c r="AA219">
        <v>0</v>
      </c>
      <c r="AB219">
        <v>83.43</v>
      </c>
      <c r="AC219">
        <v>13.5</v>
      </c>
      <c r="AD219">
        <v>0</v>
      </c>
      <c r="AE219">
        <v>0</v>
      </c>
      <c r="AF219">
        <v>83.43</v>
      </c>
      <c r="AG219">
        <v>13.5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6</v>
      </c>
      <c r="AT219">
        <v>0.02</v>
      </c>
      <c r="AU219" t="s">
        <v>56</v>
      </c>
      <c r="AV219">
        <v>0</v>
      </c>
      <c r="AW219">
        <v>2</v>
      </c>
      <c r="AX219">
        <v>27704164</v>
      </c>
      <c r="AY219">
        <v>1</v>
      </c>
      <c r="AZ219">
        <v>0</v>
      </c>
      <c r="BA219">
        <v>221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Y219*Source!I94</f>
        <v>1.5042375E-2</v>
      </c>
      <c r="CY219">
        <f>AB219</f>
        <v>83.43</v>
      </c>
      <c r="CZ219">
        <f>AF219</f>
        <v>83.43</v>
      </c>
      <c r="DA219">
        <f>AJ219</f>
        <v>1</v>
      </c>
      <c r="DB219">
        <v>0</v>
      </c>
    </row>
    <row r="220" spans="1:106" x14ac:dyDescent="0.2">
      <c r="A220">
        <f>ROW(Source!A94)</f>
        <v>94</v>
      </c>
      <c r="B220">
        <v>27703374</v>
      </c>
      <c r="C220">
        <v>27704161</v>
      </c>
      <c r="D220">
        <v>25230218</v>
      </c>
      <c r="E220">
        <v>1</v>
      </c>
      <c r="F220">
        <v>1</v>
      </c>
      <c r="G220">
        <v>1</v>
      </c>
      <c r="H220">
        <v>2</v>
      </c>
      <c r="I220" t="s">
        <v>612</v>
      </c>
      <c r="J220" t="s">
        <v>613</v>
      </c>
      <c r="K220" t="s">
        <v>614</v>
      </c>
      <c r="L220">
        <v>1368</v>
      </c>
      <c r="N220">
        <v>1011</v>
      </c>
      <c r="O220" t="s">
        <v>492</v>
      </c>
      <c r="P220" t="s">
        <v>492</v>
      </c>
      <c r="Q220">
        <v>1</v>
      </c>
      <c r="W220">
        <v>0</v>
      </c>
      <c r="X220">
        <v>1330025190</v>
      </c>
      <c r="Y220">
        <v>1.6875000000000001E-2</v>
      </c>
      <c r="AA220">
        <v>0</v>
      </c>
      <c r="AB220">
        <v>88.01</v>
      </c>
      <c r="AC220">
        <v>11.6</v>
      </c>
      <c r="AD220">
        <v>0</v>
      </c>
      <c r="AE220">
        <v>0</v>
      </c>
      <c r="AF220">
        <v>88.01</v>
      </c>
      <c r="AG220">
        <v>11.6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6</v>
      </c>
      <c r="AT220">
        <v>0.01</v>
      </c>
      <c r="AU220" t="s">
        <v>56</v>
      </c>
      <c r="AV220">
        <v>0</v>
      </c>
      <c r="AW220">
        <v>2</v>
      </c>
      <c r="AX220">
        <v>27704165</v>
      </c>
      <c r="AY220">
        <v>1</v>
      </c>
      <c r="AZ220">
        <v>0</v>
      </c>
      <c r="BA220">
        <v>222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Y220*Source!I94</f>
        <v>7.5211875000000001E-3</v>
      </c>
      <c r="CY220">
        <f>AB220</f>
        <v>88.01</v>
      </c>
      <c r="CZ220">
        <f>AF220</f>
        <v>88.01</v>
      </c>
      <c r="DA220">
        <f>AJ220</f>
        <v>1</v>
      </c>
      <c r="DB220">
        <v>0</v>
      </c>
    </row>
    <row r="221" spans="1:106" x14ac:dyDescent="0.2">
      <c r="A221">
        <f>ROW(Source!A94)</f>
        <v>94</v>
      </c>
      <c r="B221">
        <v>27703374</v>
      </c>
      <c r="C221">
        <v>27704161</v>
      </c>
      <c r="D221">
        <v>25230679</v>
      </c>
      <c r="E221">
        <v>1</v>
      </c>
      <c r="F221">
        <v>1</v>
      </c>
      <c r="G221">
        <v>1</v>
      </c>
      <c r="H221">
        <v>2</v>
      </c>
      <c r="I221" t="s">
        <v>584</v>
      </c>
      <c r="J221" t="s">
        <v>585</v>
      </c>
      <c r="K221" t="s">
        <v>586</v>
      </c>
      <c r="L221">
        <v>1368</v>
      </c>
      <c r="N221">
        <v>1011</v>
      </c>
      <c r="O221" t="s">
        <v>492</v>
      </c>
      <c r="P221" t="s">
        <v>492</v>
      </c>
      <c r="Q221">
        <v>1</v>
      </c>
      <c r="W221">
        <v>0</v>
      </c>
      <c r="X221">
        <v>983187852</v>
      </c>
      <c r="Y221">
        <v>2.8518750000000002</v>
      </c>
      <c r="AA221">
        <v>0</v>
      </c>
      <c r="AB221">
        <v>12.39</v>
      </c>
      <c r="AC221">
        <v>10.06</v>
      </c>
      <c r="AD221">
        <v>0</v>
      </c>
      <c r="AE221">
        <v>0</v>
      </c>
      <c r="AF221">
        <v>12.39</v>
      </c>
      <c r="AG221">
        <v>10.06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6</v>
      </c>
      <c r="AT221">
        <v>1.69</v>
      </c>
      <c r="AU221" t="s">
        <v>56</v>
      </c>
      <c r="AV221">
        <v>0</v>
      </c>
      <c r="AW221">
        <v>2</v>
      </c>
      <c r="AX221">
        <v>27704166</v>
      </c>
      <c r="AY221">
        <v>1</v>
      </c>
      <c r="AZ221">
        <v>0</v>
      </c>
      <c r="BA221">
        <v>223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Y221*Source!I94</f>
        <v>1.2710806875</v>
      </c>
      <c r="CY221">
        <f>AB221</f>
        <v>12.39</v>
      </c>
      <c r="CZ221">
        <f>AF221</f>
        <v>12.39</v>
      </c>
      <c r="DA221">
        <f>AJ221</f>
        <v>1</v>
      </c>
      <c r="DB221">
        <v>0</v>
      </c>
    </row>
    <row r="222" spans="1:106" x14ac:dyDescent="0.2">
      <c r="A222">
        <f>ROW(Source!A94)</f>
        <v>94</v>
      </c>
      <c r="B222">
        <v>27703374</v>
      </c>
      <c r="C222">
        <v>27704161</v>
      </c>
      <c r="D222">
        <v>25231607</v>
      </c>
      <c r="E222">
        <v>1</v>
      </c>
      <c r="F222">
        <v>1</v>
      </c>
      <c r="G222">
        <v>1</v>
      </c>
      <c r="H222">
        <v>2</v>
      </c>
      <c r="I222" t="s">
        <v>497</v>
      </c>
      <c r="J222" t="s">
        <v>498</v>
      </c>
      <c r="K222" t="s">
        <v>499</v>
      </c>
      <c r="L222">
        <v>1368</v>
      </c>
      <c r="N222">
        <v>1011</v>
      </c>
      <c r="O222" t="s">
        <v>492</v>
      </c>
      <c r="P222" t="s">
        <v>492</v>
      </c>
      <c r="Q222">
        <v>1</v>
      </c>
      <c r="W222">
        <v>0</v>
      </c>
      <c r="X222">
        <v>1372534845</v>
      </c>
      <c r="Y222">
        <v>1.6875000000000001E-2</v>
      </c>
      <c r="AA222">
        <v>0</v>
      </c>
      <c r="AB222">
        <v>65.709999999999994</v>
      </c>
      <c r="AC222">
        <v>11.6</v>
      </c>
      <c r="AD222">
        <v>0</v>
      </c>
      <c r="AE222">
        <v>0</v>
      </c>
      <c r="AF222">
        <v>65.709999999999994</v>
      </c>
      <c r="AG222">
        <v>11.6</v>
      </c>
      <c r="AH222">
        <v>0</v>
      </c>
      <c r="AI222">
        <v>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1</v>
      </c>
      <c r="AQ222">
        <v>0</v>
      </c>
      <c r="AR222">
        <v>0</v>
      </c>
      <c r="AS222" t="s">
        <v>6</v>
      </c>
      <c r="AT222">
        <v>0.01</v>
      </c>
      <c r="AU222" t="s">
        <v>56</v>
      </c>
      <c r="AV222">
        <v>0</v>
      </c>
      <c r="AW222">
        <v>2</v>
      </c>
      <c r="AX222">
        <v>27704167</v>
      </c>
      <c r="AY222">
        <v>1</v>
      </c>
      <c r="AZ222">
        <v>0</v>
      </c>
      <c r="BA222">
        <v>224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Y222*Source!I94</f>
        <v>7.5211875000000001E-3</v>
      </c>
      <c r="CY222">
        <f>AB222</f>
        <v>65.709999999999994</v>
      </c>
      <c r="CZ222">
        <f>AF222</f>
        <v>65.709999999999994</v>
      </c>
      <c r="DA222">
        <f>AJ222</f>
        <v>1</v>
      </c>
      <c r="DB222">
        <v>0</v>
      </c>
    </row>
    <row r="223" spans="1:106" x14ac:dyDescent="0.2">
      <c r="A223">
        <f>ROW(Source!A94)</f>
        <v>94</v>
      </c>
      <c r="B223">
        <v>27703374</v>
      </c>
      <c r="C223">
        <v>27704161</v>
      </c>
      <c r="D223">
        <v>25149961</v>
      </c>
      <c r="E223">
        <v>1</v>
      </c>
      <c r="F223">
        <v>1</v>
      </c>
      <c r="G223">
        <v>1</v>
      </c>
      <c r="H223">
        <v>3</v>
      </c>
      <c r="I223" t="s">
        <v>587</v>
      </c>
      <c r="J223" t="s">
        <v>588</v>
      </c>
      <c r="K223" t="s">
        <v>589</v>
      </c>
      <c r="L223">
        <v>1339</v>
      </c>
      <c r="N223">
        <v>1007</v>
      </c>
      <c r="O223" t="s">
        <v>92</v>
      </c>
      <c r="P223" t="s">
        <v>92</v>
      </c>
      <c r="Q223">
        <v>1</v>
      </c>
      <c r="W223">
        <v>0</v>
      </c>
      <c r="X223">
        <v>-1660354250</v>
      </c>
      <c r="Y223">
        <v>0.44</v>
      </c>
      <c r="AA223">
        <v>2.44</v>
      </c>
      <c r="AB223">
        <v>0</v>
      </c>
      <c r="AC223">
        <v>0</v>
      </c>
      <c r="AD223">
        <v>0</v>
      </c>
      <c r="AE223">
        <v>2.44</v>
      </c>
      <c r="AF223">
        <v>0</v>
      </c>
      <c r="AG223">
        <v>0</v>
      </c>
      <c r="AH223">
        <v>0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0</v>
      </c>
      <c r="AQ223">
        <v>0</v>
      </c>
      <c r="AR223">
        <v>0</v>
      </c>
      <c r="AS223" t="s">
        <v>6</v>
      </c>
      <c r="AT223">
        <v>0.44</v>
      </c>
      <c r="AU223" t="s">
        <v>6</v>
      </c>
      <c r="AV223">
        <v>0</v>
      </c>
      <c r="AW223">
        <v>2</v>
      </c>
      <c r="AX223">
        <v>27704168</v>
      </c>
      <c r="AY223">
        <v>1</v>
      </c>
      <c r="AZ223">
        <v>0</v>
      </c>
      <c r="BA223">
        <v>225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Y223*Source!I94</f>
        <v>0.196108</v>
      </c>
      <c r="CY223">
        <f t="shared" ref="CY223:CY228" si="18">AA223</f>
        <v>2.44</v>
      </c>
      <c r="CZ223">
        <f t="shared" ref="CZ223:CZ228" si="19">AE223</f>
        <v>2.44</v>
      </c>
      <c r="DA223">
        <f t="shared" ref="DA223:DA228" si="20">AI223</f>
        <v>1</v>
      </c>
      <c r="DB223">
        <v>0</v>
      </c>
    </row>
    <row r="224" spans="1:106" x14ac:dyDescent="0.2">
      <c r="A224">
        <f>ROW(Source!A94)</f>
        <v>94</v>
      </c>
      <c r="B224">
        <v>27703374</v>
      </c>
      <c r="C224">
        <v>27704161</v>
      </c>
      <c r="D224">
        <v>25155711</v>
      </c>
      <c r="E224">
        <v>1</v>
      </c>
      <c r="F224">
        <v>1</v>
      </c>
      <c r="G224">
        <v>1</v>
      </c>
      <c r="H224">
        <v>3</v>
      </c>
      <c r="I224" t="s">
        <v>615</v>
      </c>
      <c r="J224" t="s">
        <v>616</v>
      </c>
      <c r="K224" t="s">
        <v>617</v>
      </c>
      <c r="L224">
        <v>1348</v>
      </c>
      <c r="N224">
        <v>1009</v>
      </c>
      <c r="O224" t="s">
        <v>30</v>
      </c>
      <c r="P224" t="s">
        <v>30</v>
      </c>
      <c r="Q224">
        <v>1000</v>
      </c>
      <c r="W224">
        <v>0</v>
      </c>
      <c r="X224">
        <v>2108657288</v>
      </c>
      <c r="Y224">
        <v>1.2999999999999999E-2</v>
      </c>
      <c r="AA224">
        <v>6513</v>
      </c>
      <c r="AB224">
        <v>0</v>
      </c>
      <c r="AC224">
        <v>0</v>
      </c>
      <c r="AD224">
        <v>0</v>
      </c>
      <c r="AE224">
        <v>6513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6</v>
      </c>
      <c r="AT224">
        <v>1.2999999999999999E-2</v>
      </c>
      <c r="AU224" t="s">
        <v>6</v>
      </c>
      <c r="AV224">
        <v>0</v>
      </c>
      <c r="AW224">
        <v>2</v>
      </c>
      <c r="AX224">
        <v>27704169</v>
      </c>
      <c r="AY224">
        <v>1</v>
      </c>
      <c r="AZ224">
        <v>0</v>
      </c>
      <c r="BA224">
        <v>226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Y224*Source!I94</f>
        <v>5.7940999999999999E-3</v>
      </c>
      <c r="CY224">
        <f t="shared" si="18"/>
        <v>6513</v>
      </c>
      <c r="CZ224">
        <f t="shared" si="19"/>
        <v>6513</v>
      </c>
      <c r="DA224">
        <f t="shared" si="20"/>
        <v>1</v>
      </c>
      <c r="DB224">
        <v>0</v>
      </c>
    </row>
    <row r="225" spans="1:106" x14ac:dyDescent="0.2">
      <c r="A225">
        <f>ROW(Source!A94)</f>
        <v>94</v>
      </c>
      <c r="B225">
        <v>27703374</v>
      </c>
      <c r="C225">
        <v>27704161</v>
      </c>
      <c r="D225">
        <v>25169756</v>
      </c>
      <c r="E225">
        <v>1</v>
      </c>
      <c r="F225">
        <v>1</v>
      </c>
      <c r="G225">
        <v>1</v>
      </c>
      <c r="H225">
        <v>3</v>
      </c>
      <c r="I225" t="s">
        <v>183</v>
      </c>
      <c r="J225" t="s">
        <v>185</v>
      </c>
      <c r="K225" t="s">
        <v>184</v>
      </c>
      <c r="L225">
        <v>1327</v>
      </c>
      <c r="N225">
        <v>1005</v>
      </c>
      <c r="O225" t="s">
        <v>54</v>
      </c>
      <c r="P225" t="s">
        <v>54</v>
      </c>
      <c r="Q225">
        <v>1</v>
      </c>
      <c r="W225">
        <v>1</v>
      </c>
      <c r="X225">
        <v>2046761779</v>
      </c>
      <c r="Y225">
        <v>-102</v>
      </c>
      <c r="AA225">
        <v>140.44999999999999</v>
      </c>
      <c r="AB225">
        <v>0</v>
      </c>
      <c r="AC225">
        <v>0</v>
      </c>
      <c r="AD225">
        <v>0</v>
      </c>
      <c r="AE225">
        <v>140.44999999999999</v>
      </c>
      <c r="AF225">
        <v>0</v>
      </c>
      <c r="AG225">
        <v>0</v>
      </c>
      <c r="AH225">
        <v>0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1</v>
      </c>
      <c r="AP225">
        <v>0</v>
      </c>
      <c r="AQ225">
        <v>0</v>
      </c>
      <c r="AR225">
        <v>0</v>
      </c>
      <c r="AS225" t="s">
        <v>6</v>
      </c>
      <c r="AT225">
        <v>-102</v>
      </c>
      <c r="AU225" t="s">
        <v>6</v>
      </c>
      <c r="AV225">
        <v>0</v>
      </c>
      <c r="AW225">
        <v>2</v>
      </c>
      <c r="AX225">
        <v>27704170</v>
      </c>
      <c r="AY225">
        <v>1</v>
      </c>
      <c r="AZ225">
        <v>6144</v>
      </c>
      <c r="BA225">
        <v>227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Y225*Source!I94</f>
        <v>-45.461399999999998</v>
      </c>
      <c r="CY225">
        <f t="shared" si="18"/>
        <v>140.44999999999999</v>
      </c>
      <c r="CZ225">
        <f t="shared" si="19"/>
        <v>140.44999999999999</v>
      </c>
      <c r="DA225">
        <f t="shared" si="20"/>
        <v>1</v>
      </c>
      <c r="DB225">
        <v>0</v>
      </c>
    </row>
    <row r="226" spans="1:106" x14ac:dyDescent="0.2">
      <c r="A226">
        <f>ROW(Source!A94)</f>
        <v>94</v>
      </c>
      <c r="B226">
        <v>27703374</v>
      </c>
      <c r="C226">
        <v>27704161</v>
      </c>
      <c r="D226">
        <v>25169765</v>
      </c>
      <c r="E226">
        <v>1</v>
      </c>
      <c r="F226">
        <v>1</v>
      </c>
      <c r="G226">
        <v>1</v>
      </c>
      <c r="H226">
        <v>3</v>
      </c>
      <c r="I226" t="s">
        <v>187</v>
      </c>
      <c r="J226" t="s">
        <v>189</v>
      </c>
      <c r="K226" t="s">
        <v>188</v>
      </c>
      <c r="L226">
        <v>1327</v>
      </c>
      <c r="N226">
        <v>1005</v>
      </c>
      <c r="O226" t="s">
        <v>54</v>
      </c>
      <c r="P226" t="s">
        <v>54</v>
      </c>
      <c r="Q226">
        <v>1</v>
      </c>
      <c r="W226">
        <v>0</v>
      </c>
      <c r="X226">
        <v>-1189694483</v>
      </c>
      <c r="Y226">
        <v>102</v>
      </c>
      <c r="AA226">
        <v>57.79</v>
      </c>
      <c r="AB226">
        <v>0</v>
      </c>
      <c r="AC226">
        <v>0</v>
      </c>
      <c r="AD226">
        <v>0</v>
      </c>
      <c r="AE226">
        <v>57.79</v>
      </c>
      <c r="AF226">
        <v>0</v>
      </c>
      <c r="AG226">
        <v>0</v>
      </c>
      <c r="AH226">
        <v>0</v>
      </c>
      <c r="AI226">
        <v>1</v>
      </c>
      <c r="AJ226">
        <v>1</v>
      </c>
      <c r="AK226">
        <v>1</v>
      </c>
      <c r="AL226">
        <v>1</v>
      </c>
      <c r="AN226">
        <v>0</v>
      </c>
      <c r="AO226">
        <v>0</v>
      </c>
      <c r="AP226">
        <v>0</v>
      </c>
      <c r="AQ226">
        <v>0</v>
      </c>
      <c r="AR226">
        <v>0</v>
      </c>
      <c r="AS226" t="s">
        <v>6</v>
      </c>
      <c r="AT226">
        <v>102</v>
      </c>
      <c r="AU226" t="s">
        <v>6</v>
      </c>
      <c r="AV226">
        <v>0</v>
      </c>
      <c r="AW226">
        <v>1</v>
      </c>
      <c r="AX226">
        <v>-1</v>
      </c>
      <c r="AY226">
        <v>0</v>
      </c>
      <c r="AZ226">
        <v>0</v>
      </c>
      <c r="BA226" t="s">
        <v>6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Y226*Source!I94</f>
        <v>45.461399999999998</v>
      </c>
      <c r="CY226">
        <f t="shared" si="18"/>
        <v>57.79</v>
      </c>
      <c r="CZ226">
        <f t="shared" si="19"/>
        <v>57.79</v>
      </c>
      <c r="DA226">
        <f t="shared" si="20"/>
        <v>1</v>
      </c>
      <c r="DB226">
        <v>0</v>
      </c>
    </row>
    <row r="227" spans="1:106" x14ac:dyDescent="0.2">
      <c r="A227">
        <f>ROW(Source!A94)</f>
        <v>94</v>
      </c>
      <c r="B227">
        <v>27703374</v>
      </c>
      <c r="C227">
        <v>27704161</v>
      </c>
      <c r="D227">
        <v>25185231</v>
      </c>
      <c r="E227">
        <v>1</v>
      </c>
      <c r="F227">
        <v>1</v>
      </c>
      <c r="G227">
        <v>1</v>
      </c>
      <c r="H227">
        <v>3</v>
      </c>
      <c r="I227" t="s">
        <v>618</v>
      </c>
      <c r="J227" t="s">
        <v>619</v>
      </c>
      <c r="K227" t="s">
        <v>620</v>
      </c>
      <c r="L227">
        <v>1346</v>
      </c>
      <c r="N227">
        <v>1009</v>
      </c>
      <c r="O227" t="s">
        <v>147</v>
      </c>
      <c r="P227" t="s">
        <v>147</v>
      </c>
      <c r="Q227">
        <v>1</v>
      </c>
      <c r="W227">
        <v>0</v>
      </c>
      <c r="X227">
        <v>830044740</v>
      </c>
      <c r="Y227">
        <v>1200</v>
      </c>
      <c r="AA227">
        <v>3.69</v>
      </c>
      <c r="AB227">
        <v>0</v>
      </c>
      <c r="AC227">
        <v>0</v>
      </c>
      <c r="AD227">
        <v>0</v>
      </c>
      <c r="AE227">
        <v>3.69</v>
      </c>
      <c r="AF227">
        <v>0</v>
      </c>
      <c r="AG227">
        <v>0</v>
      </c>
      <c r="AH227">
        <v>0</v>
      </c>
      <c r="AI227">
        <v>1</v>
      </c>
      <c r="AJ227">
        <v>1</v>
      </c>
      <c r="AK227">
        <v>1</v>
      </c>
      <c r="AL227">
        <v>1</v>
      </c>
      <c r="AN227">
        <v>0</v>
      </c>
      <c r="AO227">
        <v>1</v>
      </c>
      <c r="AP227">
        <v>0</v>
      </c>
      <c r="AQ227">
        <v>0</v>
      </c>
      <c r="AR227">
        <v>0</v>
      </c>
      <c r="AS227" t="s">
        <v>6</v>
      </c>
      <c r="AT227">
        <v>1200</v>
      </c>
      <c r="AU227" t="s">
        <v>6</v>
      </c>
      <c r="AV227">
        <v>0</v>
      </c>
      <c r="AW227">
        <v>2</v>
      </c>
      <c r="AX227">
        <v>27704172</v>
      </c>
      <c r="AY227">
        <v>1</v>
      </c>
      <c r="AZ227">
        <v>0</v>
      </c>
      <c r="BA227">
        <v>229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Y227*Source!I94</f>
        <v>534.84</v>
      </c>
      <c r="CY227">
        <f t="shared" si="18"/>
        <v>3.69</v>
      </c>
      <c r="CZ227">
        <f t="shared" si="19"/>
        <v>3.69</v>
      </c>
      <c r="DA227">
        <f t="shared" si="20"/>
        <v>1</v>
      </c>
      <c r="DB227">
        <v>0</v>
      </c>
    </row>
    <row r="228" spans="1:106" x14ac:dyDescent="0.2">
      <c r="A228">
        <f>ROW(Source!A94)</f>
        <v>94</v>
      </c>
      <c r="B228">
        <v>27703374</v>
      </c>
      <c r="C228">
        <v>27704161</v>
      </c>
      <c r="D228">
        <v>25186115</v>
      </c>
      <c r="E228">
        <v>1</v>
      </c>
      <c r="F228">
        <v>1</v>
      </c>
      <c r="G228">
        <v>1</v>
      </c>
      <c r="H228">
        <v>3</v>
      </c>
      <c r="I228" t="s">
        <v>179</v>
      </c>
      <c r="J228" t="s">
        <v>181</v>
      </c>
      <c r="K228" t="s">
        <v>180</v>
      </c>
      <c r="L228">
        <v>1346</v>
      </c>
      <c r="N228">
        <v>1009</v>
      </c>
      <c r="O228" t="s">
        <v>147</v>
      </c>
      <c r="P228" t="s">
        <v>147</v>
      </c>
      <c r="Q228">
        <v>1</v>
      </c>
      <c r="W228">
        <v>0</v>
      </c>
      <c r="X228">
        <v>-2072635752</v>
      </c>
      <c r="Y228">
        <v>13</v>
      </c>
      <c r="AA228">
        <v>15.25</v>
      </c>
      <c r="AB228">
        <v>0</v>
      </c>
      <c r="AC228">
        <v>0</v>
      </c>
      <c r="AD228">
        <v>0</v>
      </c>
      <c r="AE228">
        <v>15.25</v>
      </c>
      <c r="AF228">
        <v>0</v>
      </c>
      <c r="AG228">
        <v>0</v>
      </c>
      <c r="AH228">
        <v>0</v>
      </c>
      <c r="AI228">
        <v>1</v>
      </c>
      <c r="AJ228">
        <v>1</v>
      </c>
      <c r="AK228">
        <v>1</v>
      </c>
      <c r="AL228">
        <v>1</v>
      </c>
      <c r="AN228">
        <v>0</v>
      </c>
      <c r="AO228">
        <v>0</v>
      </c>
      <c r="AP228">
        <v>0</v>
      </c>
      <c r="AQ228">
        <v>0</v>
      </c>
      <c r="AR228">
        <v>0</v>
      </c>
      <c r="AS228" t="s">
        <v>6</v>
      </c>
      <c r="AT228">
        <v>13</v>
      </c>
      <c r="AU228" t="s">
        <v>6</v>
      </c>
      <c r="AV228">
        <v>0</v>
      </c>
      <c r="AW228">
        <v>1</v>
      </c>
      <c r="AX228">
        <v>-1</v>
      </c>
      <c r="AY228">
        <v>0</v>
      </c>
      <c r="AZ228">
        <v>0</v>
      </c>
      <c r="BA228" t="s">
        <v>6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Y228*Source!I94</f>
        <v>5.7941000000000003</v>
      </c>
      <c r="CY228">
        <f t="shared" si="18"/>
        <v>15.25</v>
      </c>
      <c r="CZ228">
        <f t="shared" si="19"/>
        <v>15.25</v>
      </c>
      <c r="DA228">
        <f t="shared" si="20"/>
        <v>1</v>
      </c>
      <c r="DB228">
        <v>0</v>
      </c>
    </row>
    <row r="229" spans="1:106" x14ac:dyDescent="0.2">
      <c r="A229">
        <f>ROW(Source!A95)</f>
        <v>95</v>
      </c>
      <c r="B229">
        <v>27703388</v>
      </c>
      <c r="C229">
        <v>27704161</v>
      </c>
      <c r="D229">
        <v>25418547</v>
      </c>
      <c r="E229">
        <v>1</v>
      </c>
      <c r="F229">
        <v>1</v>
      </c>
      <c r="G229">
        <v>1</v>
      </c>
      <c r="H229">
        <v>1</v>
      </c>
      <c r="I229" t="s">
        <v>607</v>
      </c>
      <c r="J229" t="s">
        <v>6</v>
      </c>
      <c r="K229" t="s">
        <v>608</v>
      </c>
      <c r="L229">
        <v>1191</v>
      </c>
      <c r="N229">
        <v>1013</v>
      </c>
      <c r="O229" t="s">
        <v>486</v>
      </c>
      <c r="P229" t="s">
        <v>486</v>
      </c>
      <c r="Q229">
        <v>1</v>
      </c>
      <c r="W229">
        <v>0</v>
      </c>
      <c r="X229">
        <v>-784637506</v>
      </c>
      <c r="Y229">
        <v>481.92705000000007</v>
      </c>
      <c r="AA229">
        <v>0</v>
      </c>
      <c r="AB229">
        <v>0</v>
      </c>
      <c r="AC229">
        <v>0</v>
      </c>
      <c r="AD229">
        <v>8.74</v>
      </c>
      <c r="AE229">
        <v>0</v>
      </c>
      <c r="AF229">
        <v>0</v>
      </c>
      <c r="AG229">
        <v>0</v>
      </c>
      <c r="AH229">
        <v>8.74</v>
      </c>
      <c r="AI229">
        <v>1</v>
      </c>
      <c r="AJ229">
        <v>1</v>
      </c>
      <c r="AK229">
        <v>1</v>
      </c>
      <c r="AL229">
        <v>1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6</v>
      </c>
      <c r="AT229">
        <v>310.42</v>
      </c>
      <c r="AU229" t="s">
        <v>57</v>
      </c>
      <c r="AV229">
        <v>1</v>
      </c>
      <c r="AW229">
        <v>2</v>
      </c>
      <c r="AX229">
        <v>27704162</v>
      </c>
      <c r="AY229">
        <v>1</v>
      </c>
      <c r="AZ229">
        <v>0</v>
      </c>
      <c r="BA229">
        <v>231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Y229*Source!I95</f>
        <v>214.79488618500002</v>
      </c>
      <c r="CY229">
        <f>AD229</f>
        <v>8.74</v>
      </c>
      <c r="CZ229">
        <f>AH229</f>
        <v>8.74</v>
      </c>
      <c r="DA229">
        <f>AL229</f>
        <v>1</v>
      </c>
      <c r="DB229">
        <v>0</v>
      </c>
    </row>
    <row r="230" spans="1:106" x14ac:dyDescent="0.2">
      <c r="A230">
        <f>ROW(Source!A95)</f>
        <v>95</v>
      </c>
      <c r="B230">
        <v>27703388</v>
      </c>
      <c r="C230">
        <v>27704161</v>
      </c>
      <c r="D230">
        <v>25412928</v>
      </c>
      <c r="E230">
        <v>1</v>
      </c>
      <c r="F230">
        <v>1</v>
      </c>
      <c r="G230">
        <v>1</v>
      </c>
      <c r="H230">
        <v>1</v>
      </c>
      <c r="I230" t="s">
        <v>487</v>
      </c>
      <c r="J230" t="s">
        <v>6</v>
      </c>
      <c r="K230" t="s">
        <v>488</v>
      </c>
      <c r="L230">
        <v>1191</v>
      </c>
      <c r="N230">
        <v>1013</v>
      </c>
      <c r="O230" t="s">
        <v>486</v>
      </c>
      <c r="P230" t="s">
        <v>486</v>
      </c>
      <c r="Q230">
        <v>1</v>
      </c>
      <c r="W230">
        <v>0</v>
      </c>
      <c r="X230">
        <v>-1417349443</v>
      </c>
      <c r="Y230">
        <v>1.73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1</v>
      </c>
      <c r="AJ230">
        <v>1</v>
      </c>
      <c r="AK230">
        <v>1</v>
      </c>
      <c r="AL230">
        <v>1</v>
      </c>
      <c r="AN230">
        <v>0</v>
      </c>
      <c r="AO230">
        <v>1</v>
      </c>
      <c r="AP230">
        <v>0</v>
      </c>
      <c r="AQ230">
        <v>0</v>
      </c>
      <c r="AR230">
        <v>0</v>
      </c>
      <c r="AS230" t="s">
        <v>6</v>
      </c>
      <c r="AT230">
        <v>1.73</v>
      </c>
      <c r="AU230" t="s">
        <v>6</v>
      </c>
      <c r="AV230">
        <v>2</v>
      </c>
      <c r="AW230">
        <v>2</v>
      </c>
      <c r="AX230">
        <v>27704163</v>
      </c>
      <c r="AY230">
        <v>1</v>
      </c>
      <c r="AZ230">
        <v>2048</v>
      </c>
      <c r="BA230">
        <v>232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Y230*Source!I95</f>
        <v>0.771061</v>
      </c>
      <c r="CY230">
        <f>AD230</f>
        <v>0</v>
      </c>
      <c r="CZ230">
        <f>AH230</f>
        <v>0</v>
      </c>
      <c r="DA230">
        <f>AL230</f>
        <v>1</v>
      </c>
      <c r="DB230">
        <v>0</v>
      </c>
    </row>
    <row r="231" spans="1:106" x14ac:dyDescent="0.2">
      <c r="A231">
        <f>ROW(Source!A95)</f>
        <v>95</v>
      </c>
      <c r="B231">
        <v>27703388</v>
      </c>
      <c r="C231">
        <v>27704161</v>
      </c>
      <c r="D231">
        <v>25230116</v>
      </c>
      <c r="E231">
        <v>1</v>
      </c>
      <c r="F231">
        <v>1</v>
      </c>
      <c r="G231">
        <v>1</v>
      </c>
      <c r="H231">
        <v>2</v>
      </c>
      <c r="I231" t="s">
        <v>609</v>
      </c>
      <c r="J231" t="s">
        <v>610</v>
      </c>
      <c r="K231" t="s">
        <v>611</v>
      </c>
      <c r="L231">
        <v>1368</v>
      </c>
      <c r="N231">
        <v>1011</v>
      </c>
      <c r="O231" t="s">
        <v>492</v>
      </c>
      <c r="P231" t="s">
        <v>492</v>
      </c>
      <c r="Q231">
        <v>1</v>
      </c>
      <c r="W231">
        <v>0</v>
      </c>
      <c r="X231">
        <v>257150282</v>
      </c>
      <c r="Y231">
        <v>3.3750000000000002E-2</v>
      </c>
      <c r="AA231">
        <v>0</v>
      </c>
      <c r="AB231">
        <v>83.43</v>
      </c>
      <c r="AC231">
        <v>13.5</v>
      </c>
      <c r="AD231">
        <v>0</v>
      </c>
      <c r="AE231">
        <v>0</v>
      </c>
      <c r="AF231">
        <v>83.43</v>
      </c>
      <c r="AG231">
        <v>13.5</v>
      </c>
      <c r="AH231">
        <v>0</v>
      </c>
      <c r="AI231">
        <v>1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1</v>
      </c>
      <c r="AQ231">
        <v>0</v>
      </c>
      <c r="AR231">
        <v>0</v>
      </c>
      <c r="AS231" t="s">
        <v>6</v>
      </c>
      <c r="AT231">
        <v>0.02</v>
      </c>
      <c r="AU231" t="s">
        <v>56</v>
      </c>
      <c r="AV231">
        <v>0</v>
      </c>
      <c r="AW231">
        <v>2</v>
      </c>
      <c r="AX231">
        <v>27704164</v>
      </c>
      <c r="AY231">
        <v>1</v>
      </c>
      <c r="AZ231">
        <v>0</v>
      </c>
      <c r="BA231">
        <v>233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Y231*Source!I95</f>
        <v>1.5042375E-2</v>
      </c>
      <c r="CY231">
        <f>AB231</f>
        <v>83.43</v>
      </c>
      <c r="CZ231">
        <f>AF231</f>
        <v>83.43</v>
      </c>
      <c r="DA231">
        <f>AJ231</f>
        <v>1</v>
      </c>
      <c r="DB231">
        <v>0</v>
      </c>
    </row>
    <row r="232" spans="1:106" x14ac:dyDescent="0.2">
      <c r="A232">
        <f>ROW(Source!A95)</f>
        <v>95</v>
      </c>
      <c r="B232">
        <v>27703388</v>
      </c>
      <c r="C232">
        <v>27704161</v>
      </c>
      <c r="D232">
        <v>25230218</v>
      </c>
      <c r="E232">
        <v>1</v>
      </c>
      <c r="F232">
        <v>1</v>
      </c>
      <c r="G232">
        <v>1</v>
      </c>
      <c r="H232">
        <v>2</v>
      </c>
      <c r="I232" t="s">
        <v>612</v>
      </c>
      <c r="J232" t="s">
        <v>613</v>
      </c>
      <c r="K232" t="s">
        <v>614</v>
      </c>
      <c r="L232">
        <v>1368</v>
      </c>
      <c r="N232">
        <v>1011</v>
      </c>
      <c r="O232" t="s">
        <v>492</v>
      </c>
      <c r="P232" t="s">
        <v>492</v>
      </c>
      <c r="Q232">
        <v>1</v>
      </c>
      <c r="W232">
        <v>0</v>
      </c>
      <c r="X232">
        <v>1330025190</v>
      </c>
      <c r="Y232">
        <v>1.6875000000000001E-2</v>
      </c>
      <c r="AA232">
        <v>0</v>
      </c>
      <c r="AB232">
        <v>88.01</v>
      </c>
      <c r="AC232">
        <v>11.6</v>
      </c>
      <c r="AD232">
        <v>0</v>
      </c>
      <c r="AE232">
        <v>0</v>
      </c>
      <c r="AF232">
        <v>88.01</v>
      </c>
      <c r="AG232">
        <v>11.6</v>
      </c>
      <c r="AH232">
        <v>0</v>
      </c>
      <c r="AI232">
        <v>1</v>
      </c>
      <c r="AJ232">
        <v>1</v>
      </c>
      <c r="AK232">
        <v>1</v>
      </c>
      <c r="AL232">
        <v>1</v>
      </c>
      <c r="AN232">
        <v>0</v>
      </c>
      <c r="AO232">
        <v>1</v>
      </c>
      <c r="AP232">
        <v>1</v>
      </c>
      <c r="AQ232">
        <v>0</v>
      </c>
      <c r="AR232">
        <v>0</v>
      </c>
      <c r="AS232" t="s">
        <v>6</v>
      </c>
      <c r="AT232">
        <v>0.01</v>
      </c>
      <c r="AU232" t="s">
        <v>56</v>
      </c>
      <c r="AV232">
        <v>0</v>
      </c>
      <c r="AW232">
        <v>2</v>
      </c>
      <c r="AX232">
        <v>27704165</v>
      </c>
      <c r="AY232">
        <v>1</v>
      </c>
      <c r="AZ232">
        <v>0</v>
      </c>
      <c r="BA232">
        <v>234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Y232*Source!I95</f>
        <v>7.5211875000000001E-3</v>
      </c>
      <c r="CY232">
        <f>AB232</f>
        <v>88.01</v>
      </c>
      <c r="CZ232">
        <f>AF232</f>
        <v>88.01</v>
      </c>
      <c r="DA232">
        <f>AJ232</f>
        <v>1</v>
      </c>
      <c r="DB232">
        <v>0</v>
      </c>
    </row>
    <row r="233" spans="1:106" x14ac:dyDescent="0.2">
      <c r="A233">
        <f>ROW(Source!A95)</f>
        <v>95</v>
      </c>
      <c r="B233">
        <v>27703388</v>
      </c>
      <c r="C233">
        <v>27704161</v>
      </c>
      <c r="D233">
        <v>25230679</v>
      </c>
      <c r="E233">
        <v>1</v>
      </c>
      <c r="F233">
        <v>1</v>
      </c>
      <c r="G233">
        <v>1</v>
      </c>
      <c r="H233">
        <v>2</v>
      </c>
      <c r="I233" t="s">
        <v>584</v>
      </c>
      <c r="J233" t="s">
        <v>585</v>
      </c>
      <c r="K233" t="s">
        <v>586</v>
      </c>
      <c r="L233">
        <v>1368</v>
      </c>
      <c r="N233">
        <v>1011</v>
      </c>
      <c r="O233" t="s">
        <v>492</v>
      </c>
      <c r="P233" t="s">
        <v>492</v>
      </c>
      <c r="Q233">
        <v>1</v>
      </c>
      <c r="W233">
        <v>0</v>
      </c>
      <c r="X233">
        <v>983187852</v>
      </c>
      <c r="Y233">
        <v>2.8518750000000002</v>
      </c>
      <c r="AA233">
        <v>0</v>
      </c>
      <c r="AB233">
        <v>12.39</v>
      </c>
      <c r="AC233">
        <v>10.06</v>
      </c>
      <c r="AD233">
        <v>0</v>
      </c>
      <c r="AE233">
        <v>0</v>
      </c>
      <c r="AF233">
        <v>12.39</v>
      </c>
      <c r="AG233">
        <v>10.06</v>
      </c>
      <c r="AH233">
        <v>0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6</v>
      </c>
      <c r="AT233">
        <v>1.69</v>
      </c>
      <c r="AU233" t="s">
        <v>56</v>
      </c>
      <c r="AV233">
        <v>0</v>
      </c>
      <c r="AW233">
        <v>2</v>
      </c>
      <c r="AX233">
        <v>27704166</v>
      </c>
      <c r="AY233">
        <v>1</v>
      </c>
      <c r="AZ233">
        <v>0</v>
      </c>
      <c r="BA233">
        <v>235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Y233*Source!I95</f>
        <v>1.2710806875</v>
      </c>
      <c r="CY233">
        <f>AB233</f>
        <v>12.39</v>
      </c>
      <c r="CZ233">
        <f>AF233</f>
        <v>12.39</v>
      </c>
      <c r="DA233">
        <f>AJ233</f>
        <v>1</v>
      </c>
      <c r="DB233">
        <v>0</v>
      </c>
    </row>
    <row r="234" spans="1:106" x14ac:dyDescent="0.2">
      <c r="A234">
        <f>ROW(Source!A95)</f>
        <v>95</v>
      </c>
      <c r="B234">
        <v>27703388</v>
      </c>
      <c r="C234">
        <v>27704161</v>
      </c>
      <c r="D234">
        <v>25231607</v>
      </c>
      <c r="E234">
        <v>1</v>
      </c>
      <c r="F234">
        <v>1</v>
      </c>
      <c r="G234">
        <v>1</v>
      </c>
      <c r="H234">
        <v>2</v>
      </c>
      <c r="I234" t="s">
        <v>497</v>
      </c>
      <c r="J234" t="s">
        <v>498</v>
      </c>
      <c r="K234" t="s">
        <v>499</v>
      </c>
      <c r="L234">
        <v>1368</v>
      </c>
      <c r="N234">
        <v>1011</v>
      </c>
      <c r="O234" t="s">
        <v>492</v>
      </c>
      <c r="P234" t="s">
        <v>492</v>
      </c>
      <c r="Q234">
        <v>1</v>
      </c>
      <c r="W234">
        <v>0</v>
      </c>
      <c r="X234">
        <v>1372534845</v>
      </c>
      <c r="Y234">
        <v>1.6875000000000001E-2</v>
      </c>
      <c r="AA234">
        <v>0</v>
      </c>
      <c r="AB234">
        <v>65.709999999999994</v>
      </c>
      <c r="AC234">
        <v>11.6</v>
      </c>
      <c r="AD234">
        <v>0</v>
      </c>
      <c r="AE234">
        <v>0</v>
      </c>
      <c r="AF234">
        <v>65.709999999999994</v>
      </c>
      <c r="AG234">
        <v>11.6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6</v>
      </c>
      <c r="AT234">
        <v>0.01</v>
      </c>
      <c r="AU234" t="s">
        <v>56</v>
      </c>
      <c r="AV234">
        <v>0</v>
      </c>
      <c r="AW234">
        <v>2</v>
      </c>
      <c r="AX234">
        <v>27704167</v>
      </c>
      <c r="AY234">
        <v>1</v>
      </c>
      <c r="AZ234">
        <v>0</v>
      </c>
      <c r="BA234">
        <v>236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Y234*Source!I95</f>
        <v>7.5211875000000001E-3</v>
      </c>
      <c r="CY234">
        <f>AB234</f>
        <v>65.709999999999994</v>
      </c>
      <c r="CZ234">
        <f>AF234</f>
        <v>65.709999999999994</v>
      </c>
      <c r="DA234">
        <f>AJ234</f>
        <v>1</v>
      </c>
      <c r="DB234">
        <v>0</v>
      </c>
    </row>
    <row r="235" spans="1:106" x14ac:dyDescent="0.2">
      <c r="A235">
        <f>ROW(Source!A95)</f>
        <v>95</v>
      </c>
      <c r="B235">
        <v>27703388</v>
      </c>
      <c r="C235">
        <v>27704161</v>
      </c>
      <c r="D235">
        <v>25149961</v>
      </c>
      <c r="E235">
        <v>1</v>
      </c>
      <c r="F235">
        <v>1</v>
      </c>
      <c r="G235">
        <v>1</v>
      </c>
      <c r="H235">
        <v>3</v>
      </c>
      <c r="I235" t="s">
        <v>587</v>
      </c>
      <c r="J235" t="s">
        <v>588</v>
      </c>
      <c r="K235" t="s">
        <v>589</v>
      </c>
      <c r="L235">
        <v>1339</v>
      </c>
      <c r="N235">
        <v>1007</v>
      </c>
      <c r="O235" t="s">
        <v>92</v>
      </c>
      <c r="P235" t="s">
        <v>92</v>
      </c>
      <c r="Q235">
        <v>1</v>
      </c>
      <c r="W235">
        <v>0</v>
      </c>
      <c r="X235">
        <v>-1660354250</v>
      </c>
      <c r="Y235">
        <v>0.44</v>
      </c>
      <c r="AA235">
        <v>2.44</v>
      </c>
      <c r="AB235">
        <v>0</v>
      </c>
      <c r="AC235">
        <v>0</v>
      </c>
      <c r="AD235">
        <v>0</v>
      </c>
      <c r="AE235">
        <v>2.44</v>
      </c>
      <c r="AF235">
        <v>0</v>
      </c>
      <c r="AG235">
        <v>0</v>
      </c>
      <c r="AH235">
        <v>0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0</v>
      </c>
      <c r="AQ235">
        <v>0</v>
      </c>
      <c r="AR235">
        <v>0</v>
      </c>
      <c r="AS235" t="s">
        <v>6</v>
      </c>
      <c r="AT235">
        <v>0.44</v>
      </c>
      <c r="AU235" t="s">
        <v>6</v>
      </c>
      <c r="AV235">
        <v>0</v>
      </c>
      <c r="AW235">
        <v>2</v>
      </c>
      <c r="AX235">
        <v>27704168</v>
      </c>
      <c r="AY235">
        <v>1</v>
      </c>
      <c r="AZ235">
        <v>0</v>
      </c>
      <c r="BA235">
        <v>237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Y235*Source!I95</f>
        <v>0.196108</v>
      </c>
      <c r="CY235">
        <f t="shared" ref="CY235:CY240" si="21">AA235</f>
        <v>2.44</v>
      </c>
      <c r="CZ235">
        <f t="shared" ref="CZ235:CZ240" si="22">AE235</f>
        <v>2.44</v>
      </c>
      <c r="DA235">
        <f t="shared" ref="DA235:DA240" si="23">AI235</f>
        <v>1</v>
      </c>
      <c r="DB235">
        <v>0</v>
      </c>
    </row>
    <row r="236" spans="1:106" x14ac:dyDescent="0.2">
      <c r="A236">
        <f>ROW(Source!A95)</f>
        <v>95</v>
      </c>
      <c r="B236">
        <v>27703388</v>
      </c>
      <c r="C236">
        <v>27704161</v>
      </c>
      <c r="D236">
        <v>25155711</v>
      </c>
      <c r="E236">
        <v>1</v>
      </c>
      <c r="F236">
        <v>1</v>
      </c>
      <c r="G236">
        <v>1</v>
      </c>
      <c r="H236">
        <v>3</v>
      </c>
      <c r="I236" t="s">
        <v>615</v>
      </c>
      <c r="J236" t="s">
        <v>616</v>
      </c>
      <c r="K236" t="s">
        <v>617</v>
      </c>
      <c r="L236">
        <v>1348</v>
      </c>
      <c r="N236">
        <v>1009</v>
      </c>
      <c r="O236" t="s">
        <v>30</v>
      </c>
      <c r="P236" t="s">
        <v>30</v>
      </c>
      <c r="Q236">
        <v>1000</v>
      </c>
      <c r="W236">
        <v>0</v>
      </c>
      <c r="X236">
        <v>2108657288</v>
      </c>
      <c r="Y236">
        <v>1.2999999999999999E-2</v>
      </c>
      <c r="AA236">
        <v>6513</v>
      </c>
      <c r="AB236">
        <v>0</v>
      </c>
      <c r="AC236">
        <v>0</v>
      </c>
      <c r="AD236">
        <v>0</v>
      </c>
      <c r="AE236">
        <v>6513</v>
      </c>
      <c r="AF236">
        <v>0</v>
      </c>
      <c r="AG236">
        <v>0</v>
      </c>
      <c r="AH236">
        <v>0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6</v>
      </c>
      <c r="AT236">
        <v>1.2999999999999999E-2</v>
      </c>
      <c r="AU236" t="s">
        <v>6</v>
      </c>
      <c r="AV236">
        <v>0</v>
      </c>
      <c r="AW236">
        <v>2</v>
      </c>
      <c r="AX236">
        <v>27704169</v>
      </c>
      <c r="AY236">
        <v>1</v>
      </c>
      <c r="AZ236">
        <v>0</v>
      </c>
      <c r="BA236">
        <v>238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Y236*Source!I95</f>
        <v>5.7940999999999999E-3</v>
      </c>
      <c r="CY236">
        <f t="shared" si="21"/>
        <v>6513</v>
      </c>
      <c r="CZ236">
        <f t="shared" si="22"/>
        <v>6513</v>
      </c>
      <c r="DA236">
        <f t="shared" si="23"/>
        <v>1</v>
      </c>
      <c r="DB236">
        <v>0</v>
      </c>
    </row>
    <row r="237" spans="1:106" x14ac:dyDescent="0.2">
      <c r="A237">
        <f>ROW(Source!A95)</f>
        <v>95</v>
      </c>
      <c r="B237">
        <v>27703388</v>
      </c>
      <c r="C237">
        <v>27704161</v>
      </c>
      <c r="D237">
        <v>25169756</v>
      </c>
      <c r="E237">
        <v>1</v>
      </c>
      <c r="F237">
        <v>1</v>
      </c>
      <c r="G237">
        <v>1</v>
      </c>
      <c r="H237">
        <v>3</v>
      </c>
      <c r="I237" t="s">
        <v>183</v>
      </c>
      <c r="J237" t="s">
        <v>185</v>
      </c>
      <c r="K237" t="s">
        <v>184</v>
      </c>
      <c r="L237">
        <v>1327</v>
      </c>
      <c r="N237">
        <v>1005</v>
      </c>
      <c r="O237" t="s">
        <v>54</v>
      </c>
      <c r="P237" t="s">
        <v>54</v>
      </c>
      <c r="Q237">
        <v>1</v>
      </c>
      <c r="W237">
        <v>1</v>
      </c>
      <c r="X237">
        <v>2046761779</v>
      </c>
      <c r="Y237">
        <v>-102</v>
      </c>
      <c r="AA237">
        <v>140.44999999999999</v>
      </c>
      <c r="AB237">
        <v>0</v>
      </c>
      <c r="AC237">
        <v>0</v>
      </c>
      <c r="AD237">
        <v>0</v>
      </c>
      <c r="AE237">
        <v>140.44999999999999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6</v>
      </c>
      <c r="AT237">
        <v>-102</v>
      </c>
      <c r="AU237" t="s">
        <v>6</v>
      </c>
      <c r="AV237">
        <v>0</v>
      </c>
      <c r="AW237">
        <v>2</v>
      </c>
      <c r="AX237">
        <v>27704170</v>
      </c>
      <c r="AY237">
        <v>1</v>
      </c>
      <c r="AZ237">
        <v>6144</v>
      </c>
      <c r="BA237">
        <v>239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Y237*Source!I95</f>
        <v>-45.461399999999998</v>
      </c>
      <c r="CY237">
        <f t="shared" si="21"/>
        <v>140.44999999999999</v>
      </c>
      <c r="CZ237">
        <f t="shared" si="22"/>
        <v>140.44999999999999</v>
      </c>
      <c r="DA237">
        <f t="shared" si="23"/>
        <v>1</v>
      </c>
      <c r="DB237">
        <v>0</v>
      </c>
    </row>
    <row r="238" spans="1:106" x14ac:dyDescent="0.2">
      <c r="A238">
        <f>ROW(Source!A95)</f>
        <v>95</v>
      </c>
      <c r="B238">
        <v>27703388</v>
      </c>
      <c r="C238">
        <v>27704161</v>
      </c>
      <c r="D238">
        <v>25169765</v>
      </c>
      <c r="E238">
        <v>1</v>
      </c>
      <c r="F238">
        <v>1</v>
      </c>
      <c r="G238">
        <v>1</v>
      </c>
      <c r="H238">
        <v>3</v>
      </c>
      <c r="I238" t="s">
        <v>187</v>
      </c>
      <c r="J238" t="s">
        <v>189</v>
      </c>
      <c r="K238" t="s">
        <v>188</v>
      </c>
      <c r="L238">
        <v>1327</v>
      </c>
      <c r="N238">
        <v>1005</v>
      </c>
      <c r="O238" t="s">
        <v>54</v>
      </c>
      <c r="P238" t="s">
        <v>54</v>
      </c>
      <c r="Q238">
        <v>1</v>
      </c>
      <c r="W238">
        <v>0</v>
      </c>
      <c r="X238">
        <v>-1189694483</v>
      </c>
      <c r="Y238">
        <v>102</v>
      </c>
      <c r="AA238">
        <v>57.79</v>
      </c>
      <c r="AB238">
        <v>0</v>
      </c>
      <c r="AC238">
        <v>0</v>
      </c>
      <c r="AD238">
        <v>0</v>
      </c>
      <c r="AE238">
        <v>57.79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0</v>
      </c>
      <c r="AP238">
        <v>0</v>
      </c>
      <c r="AQ238">
        <v>0</v>
      </c>
      <c r="AR238">
        <v>0</v>
      </c>
      <c r="AS238" t="s">
        <v>6</v>
      </c>
      <c r="AT238">
        <v>102</v>
      </c>
      <c r="AU238" t="s">
        <v>6</v>
      </c>
      <c r="AV238">
        <v>0</v>
      </c>
      <c r="AW238">
        <v>1</v>
      </c>
      <c r="AX238">
        <v>-1</v>
      </c>
      <c r="AY238">
        <v>0</v>
      </c>
      <c r="AZ238">
        <v>0</v>
      </c>
      <c r="BA238" t="s">
        <v>6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Y238*Source!I95</f>
        <v>45.461399999999998</v>
      </c>
      <c r="CY238">
        <f t="shared" si="21"/>
        <v>57.79</v>
      </c>
      <c r="CZ238">
        <f t="shared" si="22"/>
        <v>57.79</v>
      </c>
      <c r="DA238">
        <f t="shared" si="23"/>
        <v>1</v>
      </c>
      <c r="DB238">
        <v>0</v>
      </c>
    </row>
    <row r="239" spans="1:106" x14ac:dyDescent="0.2">
      <c r="A239">
        <f>ROW(Source!A95)</f>
        <v>95</v>
      </c>
      <c r="B239">
        <v>27703388</v>
      </c>
      <c r="C239">
        <v>27704161</v>
      </c>
      <c r="D239">
        <v>25185231</v>
      </c>
      <c r="E239">
        <v>1</v>
      </c>
      <c r="F239">
        <v>1</v>
      </c>
      <c r="G239">
        <v>1</v>
      </c>
      <c r="H239">
        <v>3</v>
      </c>
      <c r="I239" t="s">
        <v>618</v>
      </c>
      <c r="J239" t="s">
        <v>619</v>
      </c>
      <c r="K239" t="s">
        <v>620</v>
      </c>
      <c r="L239">
        <v>1346</v>
      </c>
      <c r="N239">
        <v>1009</v>
      </c>
      <c r="O239" t="s">
        <v>147</v>
      </c>
      <c r="P239" t="s">
        <v>147</v>
      </c>
      <c r="Q239">
        <v>1</v>
      </c>
      <c r="W239">
        <v>0</v>
      </c>
      <c r="X239">
        <v>830044740</v>
      </c>
      <c r="Y239">
        <v>1200</v>
      </c>
      <c r="AA239">
        <v>3.69</v>
      </c>
      <c r="AB239">
        <v>0</v>
      </c>
      <c r="AC239">
        <v>0</v>
      </c>
      <c r="AD239">
        <v>0</v>
      </c>
      <c r="AE239">
        <v>3.69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0</v>
      </c>
      <c r="AQ239">
        <v>0</v>
      </c>
      <c r="AR239">
        <v>0</v>
      </c>
      <c r="AS239" t="s">
        <v>6</v>
      </c>
      <c r="AT239">
        <v>1200</v>
      </c>
      <c r="AU239" t="s">
        <v>6</v>
      </c>
      <c r="AV239">
        <v>0</v>
      </c>
      <c r="AW239">
        <v>2</v>
      </c>
      <c r="AX239">
        <v>27704172</v>
      </c>
      <c r="AY239">
        <v>1</v>
      </c>
      <c r="AZ239">
        <v>0</v>
      </c>
      <c r="BA239">
        <v>241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Y239*Source!I95</f>
        <v>534.84</v>
      </c>
      <c r="CY239">
        <f t="shared" si="21"/>
        <v>3.69</v>
      </c>
      <c r="CZ239">
        <f t="shared" si="22"/>
        <v>3.69</v>
      </c>
      <c r="DA239">
        <f t="shared" si="23"/>
        <v>1</v>
      </c>
      <c r="DB239">
        <v>0</v>
      </c>
    </row>
    <row r="240" spans="1:106" x14ac:dyDescent="0.2">
      <c r="A240">
        <f>ROW(Source!A95)</f>
        <v>95</v>
      </c>
      <c r="B240">
        <v>27703388</v>
      </c>
      <c r="C240">
        <v>27704161</v>
      </c>
      <c r="D240">
        <v>25186115</v>
      </c>
      <c r="E240">
        <v>1</v>
      </c>
      <c r="F240">
        <v>1</v>
      </c>
      <c r="G240">
        <v>1</v>
      </c>
      <c r="H240">
        <v>3</v>
      </c>
      <c r="I240" t="s">
        <v>179</v>
      </c>
      <c r="J240" t="s">
        <v>181</v>
      </c>
      <c r="K240" t="s">
        <v>180</v>
      </c>
      <c r="L240">
        <v>1346</v>
      </c>
      <c r="N240">
        <v>1009</v>
      </c>
      <c r="O240" t="s">
        <v>147</v>
      </c>
      <c r="P240" t="s">
        <v>147</v>
      </c>
      <c r="Q240">
        <v>1</v>
      </c>
      <c r="W240">
        <v>0</v>
      </c>
      <c r="X240">
        <v>-2072635752</v>
      </c>
      <c r="Y240">
        <v>13</v>
      </c>
      <c r="AA240">
        <v>15.25</v>
      </c>
      <c r="AB240">
        <v>0</v>
      </c>
      <c r="AC240">
        <v>0</v>
      </c>
      <c r="AD240">
        <v>0</v>
      </c>
      <c r="AE240">
        <v>15.25</v>
      </c>
      <c r="AF240">
        <v>0</v>
      </c>
      <c r="AG240">
        <v>0</v>
      </c>
      <c r="AH240">
        <v>0</v>
      </c>
      <c r="AI240">
        <v>1</v>
      </c>
      <c r="AJ240">
        <v>1</v>
      </c>
      <c r="AK240">
        <v>1</v>
      </c>
      <c r="AL240">
        <v>1</v>
      </c>
      <c r="AN240">
        <v>0</v>
      </c>
      <c r="AO240">
        <v>0</v>
      </c>
      <c r="AP240">
        <v>0</v>
      </c>
      <c r="AQ240">
        <v>0</v>
      </c>
      <c r="AR240">
        <v>0</v>
      </c>
      <c r="AS240" t="s">
        <v>6</v>
      </c>
      <c r="AT240">
        <v>13</v>
      </c>
      <c r="AU240" t="s">
        <v>6</v>
      </c>
      <c r="AV240">
        <v>0</v>
      </c>
      <c r="AW240">
        <v>1</v>
      </c>
      <c r="AX240">
        <v>-1</v>
      </c>
      <c r="AY240">
        <v>0</v>
      </c>
      <c r="AZ240">
        <v>0</v>
      </c>
      <c r="BA240" t="s">
        <v>6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Y240*Source!I95</f>
        <v>5.7941000000000003</v>
      </c>
      <c r="CY240">
        <f t="shared" si="21"/>
        <v>15.25</v>
      </c>
      <c r="CZ240">
        <f t="shared" si="22"/>
        <v>15.25</v>
      </c>
      <c r="DA240">
        <f t="shared" si="23"/>
        <v>1</v>
      </c>
      <c r="DB240">
        <v>0</v>
      </c>
    </row>
    <row r="241" spans="1:106" x14ac:dyDescent="0.2">
      <c r="A241">
        <f>ROW(Source!A102)</f>
        <v>102</v>
      </c>
      <c r="B241">
        <v>27703374</v>
      </c>
      <c r="C241">
        <v>27704262</v>
      </c>
      <c r="D241">
        <v>25418254</v>
      </c>
      <c r="E241">
        <v>1</v>
      </c>
      <c r="F241">
        <v>1</v>
      </c>
      <c r="G241">
        <v>1</v>
      </c>
      <c r="H241">
        <v>1</v>
      </c>
      <c r="I241" t="s">
        <v>621</v>
      </c>
      <c r="J241" t="s">
        <v>6</v>
      </c>
      <c r="K241" t="s">
        <v>622</v>
      </c>
      <c r="L241">
        <v>1191</v>
      </c>
      <c r="N241">
        <v>1013</v>
      </c>
      <c r="O241" t="s">
        <v>486</v>
      </c>
      <c r="P241" t="s">
        <v>486</v>
      </c>
      <c r="Q241">
        <v>1</v>
      </c>
      <c r="W241">
        <v>0</v>
      </c>
      <c r="X241">
        <v>1983201532</v>
      </c>
      <c r="Y241">
        <v>36.980550000000001</v>
      </c>
      <c r="AA241">
        <v>0</v>
      </c>
      <c r="AB241">
        <v>0</v>
      </c>
      <c r="AC241">
        <v>0</v>
      </c>
      <c r="AD241">
        <v>9.51</v>
      </c>
      <c r="AE241">
        <v>0</v>
      </c>
      <c r="AF241">
        <v>0</v>
      </c>
      <c r="AG241">
        <v>0</v>
      </c>
      <c r="AH241">
        <v>9.51</v>
      </c>
      <c r="AI241">
        <v>1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1</v>
      </c>
      <c r="AQ241">
        <v>0</v>
      </c>
      <c r="AR241">
        <v>0</v>
      </c>
      <c r="AS241" t="s">
        <v>6</v>
      </c>
      <c r="AT241">
        <v>23.82</v>
      </c>
      <c r="AU241" t="s">
        <v>57</v>
      </c>
      <c r="AV241">
        <v>1</v>
      </c>
      <c r="AW241">
        <v>2</v>
      </c>
      <c r="AX241">
        <v>27704263</v>
      </c>
      <c r="AY241">
        <v>1</v>
      </c>
      <c r="AZ241">
        <v>0</v>
      </c>
      <c r="BA241">
        <v>243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Y241*Source!I102</f>
        <v>22.927941000000001</v>
      </c>
      <c r="CY241">
        <f>AD241</f>
        <v>9.51</v>
      </c>
      <c r="CZ241">
        <f>AH241</f>
        <v>9.51</v>
      </c>
      <c r="DA241">
        <f>AL241</f>
        <v>1</v>
      </c>
      <c r="DB241">
        <v>0</v>
      </c>
    </row>
    <row r="242" spans="1:106" x14ac:dyDescent="0.2">
      <c r="A242">
        <f>ROW(Source!A102)</f>
        <v>102</v>
      </c>
      <c r="B242">
        <v>27703374</v>
      </c>
      <c r="C242">
        <v>27704262</v>
      </c>
      <c r="D242">
        <v>25412928</v>
      </c>
      <c r="E242">
        <v>1</v>
      </c>
      <c r="F242">
        <v>1</v>
      </c>
      <c r="G242">
        <v>1</v>
      </c>
      <c r="H242">
        <v>1</v>
      </c>
      <c r="I242" t="s">
        <v>487</v>
      </c>
      <c r="J242" t="s">
        <v>6</v>
      </c>
      <c r="K242" t="s">
        <v>488</v>
      </c>
      <c r="L242">
        <v>1191</v>
      </c>
      <c r="N242">
        <v>1013</v>
      </c>
      <c r="O242" t="s">
        <v>486</v>
      </c>
      <c r="P242" t="s">
        <v>486</v>
      </c>
      <c r="Q242">
        <v>1</v>
      </c>
      <c r="W242">
        <v>0</v>
      </c>
      <c r="X242">
        <v>-1417349443</v>
      </c>
      <c r="Y242">
        <v>0.11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1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6</v>
      </c>
      <c r="AT242">
        <v>0.11</v>
      </c>
      <c r="AU242" t="s">
        <v>6</v>
      </c>
      <c r="AV242">
        <v>2</v>
      </c>
      <c r="AW242">
        <v>2</v>
      </c>
      <c r="AX242">
        <v>27704264</v>
      </c>
      <c r="AY242">
        <v>1</v>
      </c>
      <c r="AZ242">
        <v>2048</v>
      </c>
      <c r="BA242">
        <v>244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Y242*Source!I102</f>
        <v>6.8199999999999997E-2</v>
      </c>
      <c r="CY242">
        <f>AD242</f>
        <v>0</v>
      </c>
      <c r="CZ242">
        <f>AH242</f>
        <v>0</v>
      </c>
      <c r="DA242">
        <f>AL242</f>
        <v>1</v>
      </c>
      <c r="DB242">
        <v>0</v>
      </c>
    </row>
    <row r="243" spans="1:106" x14ac:dyDescent="0.2">
      <c r="A243">
        <f>ROW(Source!A102)</f>
        <v>102</v>
      </c>
      <c r="B243">
        <v>27703374</v>
      </c>
      <c r="C243">
        <v>27704262</v>
      </c>
      <c r="D243">
        <v>25230514</v>
      </c>
      <c r="E243">
        <v>1</v>
      </c>
      <c r="F243">
        <v>1</v>
      </c>
      <c r="G243">
        <v>1</v>
      </c>
      <c r="H243">
        <v>2</v>
      </c>
      <c r="I243" t="s">
        <v>489</v>
      </c>
      <c r="J243" t="s">
        <v>490</v>
      </c>
      <c r="K243" t="s">
        <v>491</v>
      </c>
      <c r="L243">
        <v>1368</v>
      </c>
      <c r="N243">
        <v>1011</v>
      </c>
      <c r="O243" t="s">
        <v>492</v>
      </c>
      <c r="P243" t="s">
        <v>492</v>
      </c>
      <c r="Q243">
        <v>1</v>
      </c>
      <c r="W243">
        <v>0</v>
      </c>
      <c r="X243">
        <v>1188625873</v>
      </c>
      <c r="Y243">
        <v>8.4375000000000006E-2</v>
      </c>
      <c r="AA243">
        <v>0</v>
      </c>
      <c r="AB243">
        <v>31.26</v>
      </c>
      <c r="AC243">
        <v>13.5</v>
      </c>
      <c r="AD243">
        <v>0</v>
      </c>
      <c r="AE243">
        <v>0</v>
      </c>
      <c r="AF243">
        <v>31.26</v>
      </c>
      <c r="AG243">
        <v>13.5</v>
      </c>
      <c r="AH243">
        <v>0</v>
      </c>
      <c r="AI243">
        <v>1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1</v>
      </c>
      <c r="AQ243">
        <v>0</v>
      </c>
      <c r="AR243">
        <v>0</v>
      </c>
      <c r="AS243" t="s">
        <v>6</v>
      </c>
      <c r="AT243">
        <v>0.05</v>
      </c>
      <c r="AU243" t="s">
        <v>56</v>
      </c>
      <c r="AV243">
        <v>0</v>
      </c>
      <c r="AW243">
        <v>2</v>
      </c>
      <c r="AX243">
        <v>27704265</v>
      </c>
      <c r="AY243">
        <v>1</v>
      </c>
      <c r="AZ243">
        <v>0</v>
      </c>
      <c r="BA243">
        <v>245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Y243*Source!I102</f>
        <v>5.2312500000000005E-2</v>
      </c>
      <c r="CY243">
        <f>AB243</f>
        <v>31.26</v>
      </c>
      <c r="CZ243">
        <f>AF243</f>
        <v>31.26</v>
      </c>
      <c r="DA243">
        <f>AJ243</f>
        <v>1</v>
      </c>
      <c r="DB243">
        <v>0</v>
      </c>
    </row>
    <row r="244" spans="1:106" x14ac:dyDescent="0.2">
      <c r="A244">
        <f>ROW(Source!A102)</f>
        <v>102</v>
      </c>
      <c r="B244">
        <v>27703374</v>
      </c>
      <c r="C244">
        <v>27704262</v>
      </c>
      <c r="D244">
        <v>25231607</v>
      </c>
      <c r="E244">
        <v>1</v>
      </c>
      <c r="F244">
        <v>1</v>
      </c>
      <c r="G244">
        <v>1</v>
      </c>
      <c r="H244">
        <v>2</v>
      </c>
      <c r="I244" t="s">
        <v>497</v>
      </c>
      <c r="J244" t="s">
        <v>498</v>
      </c>
      <c r="K244" t="s">
        <v>499</v>
      </c>
      <c r="L244">
        <v>1368</v>
      </c>
      <c r="N244">
        <v>1011</v>
      </c>
      <c r="O244" t="s">
        <v>492</v>
      </c>
      <c r="P244" t="s">
        <v>492</v>
      </c>
      <c r="Q244">
        <v>1</v>
      </c>
      <c r="W244">
        <v>0</v>
      </c>
      <c r="X244">
        <v>1372534845</v>
      </c>
      <c r="Y244">
        <v>0.10125000000000001</v>
      </c>
      <c r="AA244">
        <v>0</v>
      </c>
      <c r="AB244">
        <v>65.709999999999994</v>
      </c>
      <c r="AC244">
        <v>11.6</v>
      </c>
      <c r="AD244">
        <v>0</v>
      </c>
      <c r="AE244">
        <v>0</v>
      </c>
      <c r="AF244">
        <v>65.709999999999994</v>
      </c>
      <c r="AG244">
        <v>11.6</v>
      </c>
      <c r="AH244">
        <v>0</v>
      </c>
      <c r="AI244">
        <v>1</v>
      </c>
      <c r="AJ244">
        <v>1</v>
      </c>
      <c r="AK244">
        <v>1</v>
      </c>
      <c r="AL244">
        <v>1</v>
      </c>
      <c r="AN244">
        <v>0</v>
      </c>
      <c r="AO244">
        <v>1</v>
      </c>
      <c r="AP244">
        <v>1</v>
      </c>
      <c r="AQ244">
        <v>0</v>
      </c>
      <c r="AR244">
        <v>0</v>
      </c>
      <c r="AS244" t="s">
        <v>6</v>
      </c>
      <c r="AT244">
        <v>0.06</v>
      </c>
      <c r="AU244" t="s">
        <v>56</v>
      </c>
      <c r="AV244">
        <v>0</v>
      </c>
      <c r="AW244">
        <v>2</v>
      </c>
      <c r="AX244">
        <v>27704266</v>
      </c>
      <c r="AY244">
        <v>1</v>
      </c>
      <c r="AZ244">
        <v>0</v>
      </c>
      <c r="BA244">
        <v>246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Y244*Source!I102</f>
        <v>6.2774999999999997E-2</v>
      </c>
      <c r="CY244">
        <f>AB244</f>
        <v>65.709999999999994</v>
      </c>
      <c r="CZ244">
        <f>AF244</f>
        <v>65.709999999999994</v>
      </c>
      <c r="DA244">
        <f>AJ244</f>
        <v>1</v>
      </c>
      <c r="DB244">
        <v>0</v>
      </c>
    </row>
    <row r="245" spans="1:106" x14ac:dyDescent="0.2">
      <c r="A245">
        <f>ROW(Source!A102)</f>
        <v>102</v>
      </c>
      <c r="B245">
        <v>27703374</v>
      </c>
      <c r="C245">
        <v>27704262</v>
      </c>
      <c r="D245">
        <v>25155504</v>
      </c>
      <c r="E245">
        <v>1</v>
      </c>
      <c r="F245">
        <v>1</v>
      </c>
      <c r="G245">
        <v>1</v>
      </c>
      <c r="H245">
        <v>3</v>
      </c>
      <c r="I245" t="s">
        <v>195</v>
      </c>
      <c r="J245" t="s">
        <v>197</v>
      </c>
      <c r="K245" t="s">
        <v>196</v>
      </c>
      <c r="L245">
        <v>1339</v>
      </c>
      <c r="N245">
        <v>1007</v>
      </c>
      <c r="O245" t="s">
        <v>92</v>
      </c>
      <c r="P245" t="s">
        <v>92</v>
      </c>
      <c r="Q245">
        <v>1</v>
      </c>
      <c r="W245">
        <v>0</v>
      </c>
      <c r="X245">
        <v>-1848264733</v>
      </c>
      <c r="Y245">
        <v>0.16</v>
      </c>
      <c r="AA245">
        <v>496.4</v>
      </c>
      <c r="AB245">
        <v>0</v>
      </c>
      <c r="AC245">
        <v>0</v>
      </c>
      <c r="AD245">
        <v>0</v>
      </c>
      <c r="AE245">
        <v>496.4</v>
      </c>
      <c r="AF245">
        <v>0</v>
      </c>
      <c r="AG245">
        <v>0</v>
      </c>
      <c r="AH245">
        <v>0</v>
      </c>
      <c r="AI245">
        <v>1</v>
      </c>
      <c r="AJ245">
        <v>1</v>
      </c>
      <c r="AK245">
        <v>1</v>
      </c>
      <c r="AL245">
        <v>1</v>
      </c>
      <c r="AN245">
        <v>0</v>
      </c>
      <c r="AO245">
        <v>0</v>
      </c>
      <c r="AP245">
        <v>0</v>
      </c>
      <c r="AQ245">
        <v>0</v>
      </c>
      <c r="AR245">
        <v>0</v>
      </c>
      <c r="AS245" t="s">
        <v>6</v>
      </c>
      <c r="AT245">
        <v>0.16</v>
      </c>
      <c r="AU245" t="s">
        <v>6</v>
      </c>
      <c r="AV245">
        <v>0</v>
      </c>
      <c r="AW245">
        <v>1</v>
      </c>
      <c r="AX245">
        <v>-1</v>
      </c>
      <c r="AY245">
        <v>0</v>
      </c>
      <c r="AZ245">
        <v>0</v>
      </c>
      <c r="BA245" t="s">
        <v>6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Y245*Source!I102</f>
        <v>9.9199999999999997E-2</v>
      </c>
      <c r="CY245">
        <f>AA245</f>
        <v>496.4</v>
      </c>
      <c r="CZ245">
        <f>AE245</f>
        <v>496.4</v>
      </c>
      <c r="DA245">
        <f>AI245</f>
        <v>1</v>
      </c>
      <c r="DB245">
        <v>0</v>
      </c>
    </row>
    <row r="246" spans="1:106" x14ac:dyDescent="0.2">
      <c r="A246">
        <f>ROW(Source!A102)</f>
        <v>102</v>
      </c>
      <c r="B246">
        <v>27703374</v>
      </c>
      <c r="C246">
        <v>27704262</v>
      </c>
      <c r="D246">
        <v>25169765</v>
      </c>
      <c r="E246">
        <v>1</v>
      </c>
      <c r="F246">
        <v>1</v>
      </c>
      <c r="G246">
        <v>1</v>
      </c>
      <c r="H246">
        <v>3</v>
      </c>
      <c r="I246" t="s">
        <v>187</v>
      </c>
      <c r="J246" t="s">
        <v>189</v>
      </c>
      <c r="K246" t="s">
        <v>199</v>
      </c>
      <c r="L246">
        <v>1327</v>
      </c>
      <c r="N246">
        <v>1005</v>
      </c>
      <c r="O246" t="s">
        <v>54</v>
      </c>
      <c r="P246" t="s">
        <v>54</v>
      </c>
      <c r="Q246">
        <v>1</v>
      </c>
      <c r="W246">
        <v>0</v>
      </c>
      <c r="X246">
        <v>-2066252447</v>
      </c>
      <c r="Y246">
        <v>6.9677420000000003</v>
      </c>
      <c r="AA246">
        <v>57.79</v>
      </c>
      <c r="AB246">
        <v>0</v>
      </c>
      <c r="AC246">
        <v>0</v>
      </c>
      <c r="AD246">
        <v>0</v>
      </c>
      <c r="AE246">
        <v>57.79</v>
      </c>
      <c r="AF246">
        <v>0</v>
      </c>
      <c r="AG246">
        <v>0</v>
      </c>
      <c r="AH246">
        <v>0</v>
      </c>
      <c r="AI246">
        <v>1</v>
      </c>
      <c r="AJ246">
        <v>1</v>
      </c>
      <c r="AK246">
        <v>1</v>
      </c>
      <c r="AL246">
        <v>1</v>
      </c>
      <c r="AN246">
        <v>0</v>
      </c>
      <c r="AO246">
        <v>0</v>
      </c>
      <c r="AP246">
        <v>0</v>
      </c>
      <c r="AQ246">
        <v>0</v>
      </c>
      <c r="AR246">
        <v>0</v>
      </c>
      <c r="AS246" t="s">
        <v>6</v>
      </c>
      <c r="AT246">
        <v>6.9677420000000003</v>
      </c>
      <c r="AU246" t="s">
        <v>6</v>
      </c>
      <c r="AV246">
        <v>0</v>
      </c>
      <c r="AW246">
        <v>1</v>
      </c>
      <c r="AX246">
        <v>-1</v>
      </c>
      <c r="AY246">
        <v>0</v>
      </c>
      <c r="AZ246">
        <v>0</v>
      </c>
      <c r="BA246" t="s">
        <v>6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Y246*Source!I102</f>
        <v>4.32000004</v>
      </c>
      <c r="CY246">
        <f>AA246</f>
        <v>57.79</v>
      </c>
      <c r="CZ246">
        <f>AE246</f>
        <v>57.79</v>
      </c>
      <c r="DA246">
        <f>AI246</f>
        <v>1</v>
      </c>
      <c r="DB246">
        <v>0</v>
      </c>
    </row>
    <row r="247" spans="1:106" x14ac:dyDescent="0.2">
      <c r="A247">
        <f>ROW(Source!A103)</f>
        <v>103</v>
      </c>
      <c r="B247">
        <v>27703388</v>
      </c>
      <c r="C247">
        <v>27704262</v>
      </c>
      <c r="D247">
        <v>25418254</v>
      </c>
      <c r="E247">
        <v>1</v>
      </c>
      <c r="F247">
        <v>1</v>
      </c>
      <c r="G247">
        <v>1</v>
      </c>
      <c r="H247">
        <v>1</v>
      </c>
      <c r="I247" t="s">
        <v>621</v>
      </c>
      <c r="J247" t="s">
        <v>6</v>
      </c>
      <c r="K247" t="s">
        <v>622</v>
      </c>
      <c r="L247">
        <v>1191</v>
      </c>
      <c r="N247">
        <v>1013</v>
      </c>
      <c r="O247" t="s">
        <v>486</v>
      </c>
      <c r="P247" t="s">
        <v>486</v>
      </c>
      <c r="Q247">
        <v>1</v>
      </c>
      <c r="W247">
        <v>0</v>
      </c>
      <c r="X247">
        <v>1983201532</v>
      </c>
      <c r="Y247">
        <v>36.980550000000001</v>
      </c>
      <c r="AA247">
        <v>0</v>
      </c>
      <c r="AB247">
        <v>0</v>
      </c>
      <c r="AC247">
        <v>0</v>
      </c>
      <c r="AD247">
        <v>9.51</v>
      </c>
      <c r="AE247">
        <v>0</v>
      </c>
      <c r="AF247">
        <v>0</v>
      </c>
      <c r="AG247">
        <v>0</v>
      </c>
      <c r="AH247">
        <v>9.51</v>
      </c>
      <c r="AI247">
        <v>1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6</v>
      </c>
      <c r="AT247">
        <v>23.82</v>
      </c>
      <c r="AU247" t="s">
        <v>57</v>
      </c>
      <c r="AV247">
        <v>1</v>
      </c>
      <c r="AW247">
        <v>2</v>
      </c>
      <c r="AX247">
        <v>27704263</v>
      </c>
      <c r="AY247">
        <v>1</v>
      </c>
      <c r="AZ247">
        <v>0</v>
      </c>
      <c r="BA247">
        <v>249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Y247*Source!I103</f>
        <v>22.927941000000001</v>
      </c>
      <c r="CY247">
        <f>AD247</f>
        <v>9.51</v>
      </c>
      <c r="CZ247">
        <f>AH247</f>
        <v>9.51</v>
      </c>
      <c r="DA247">
        <f>AL247</f>
        <v>1</v>
      </c>
      <c r="DB247">
        <v>0</v>
      </c>
    </row>
    <row r="248" spans="1:106" x14ac:dyDescent="0.2">
      <c r="A248">
        <f>ROW(Source!A103)</f>
        <v>103</v>
      </c>
      <c r="B248">
        <v>27703388</v>
      </c>
      <c r="C248">
        <v>27704262</v>
      </c>
      <c r="D248">
        <v>25412928</v>
      </c>
      <c r="E248">
        <v>1</v>
      </c>
      <c r="F248">
        <v>1</v>
      </c>
      <c r="G248">
        <v>1</v>
      </c>
      <c r="H248">
        <v>1</v>
      </c>
      <c r="I248" t="s">
        <v>487</v>
      </c>
      <c r="J248" t="s">
        <v>6</v>
      </c>
      <c r="K248" t="s">
        <v>488</v>
      </c>
      <c r="L248">
        <v>1191</v>
      </c>
      <c r="N248">
        <v>1013</v>
      </c>
      <c r="O248" t="s">
        <v>486</v>
      </c>
      <c r="P248" t="s">
        <v>486</v>
      </c>
      <c r="Q248">
        <v>1</v>
      </c>
      <c r="W248">
        <v>0</v>
      </c>
      <c r="X248">
        <v>-1417349443</v>
      </c>
      <c r="Y248">
        <v>0.11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1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6</v>
      </c>
      <c r="AT248">
        <v>0.11</v>
      </c>
      <c r="AU248" t="s">
        <v>6</v>
      </c>
      <c r="AV248">
        <v>2</v>
      </c>
      <c r="AW248">
        <v>2</v>
      </c>
      <c r="AX248">
        <v>27704264</v>
      </c>
      <c r="AY248">
        <v>1</v>
      </c>
      <c r="AZ248">
        <v>2048</v>
      </c>
      <c r="BA248">
        <v>250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Y248*Source!I103</f>
        <v>6.8199999999999997E-2</v>
      </c>
      <c r="CY248">
        <f>AD248</f>
        <v>0</v>
      </c>
      <c r="CZ248">
        <f>AH248</f>
        <v>0</v>
      </c>
      <c r="DA248">
        <f>AL248</f>
        <v>1</v>
      </c>
      <c r="DB248">
        <v>0</v>
      </c>
    </row>
    <row r="249" spans="1:106" x14ac:dyDescent="0.2">
      <c r="A249">
        <f>ROW(Source!A103)</f>
        <v>103</v>
      </c>
      <c r="B249">
        <v>27703388</v>
      </c>
      <c r="C249">
        <v>27704262</v>
      </c>
      <c r="D249">
        <v>25230514</v>
      </c>
      <c r="E249">
        <v>1</v>
      </c>
      <c r="F249">
        <v>1</v>
      </c>
      <c r="G249">
        <v>1</v>
      </c>
      <c r="H249">
        <v>2</v>
      </c>
      <c r="I249" t="s">
        <v>489</v>
      </c>
      <c r="J249" t="s">
        <v>490</v>
      </c>
      <c r="K249" t="s">
        <v>491</v>
      </c>
      <c r="L249">
        <v>1368</v>
      </c>
      <c r="N249">
        <v>1011</v>
      </c>
      <c r="O249" t="s">
        <v>492</v>
      </c>
      <c r="P249" t="s">
        <v>492</v>
      </c>
      <c r="Q249">
        <v>1</v>
      </c>
      <c r="W249">
        <v>0</v>
      </c>
      <c r="X249">
        <v>1188625873</v>
      </c>
      <c r="Y249">
        <v>8.4375000000000006E-2</v>
      </c>
      <c r="AA249">
        <v>0</v>
      </c>
      <c r="AB249">
        <v>31.26</v>
      </c>
      <c r="AC249">
        <v>13.5</v>
      </c>
      <c r="AD249">
        <v>0</v>
      </c>
      <c r="AE249">
        <v>0</v>
      </c>
      <c r="AF249">
        <v>31.26</v>
      </c>
      <c r="AG249">
        <v>13.5</v>
      </c>
      <c r="AH249">
        <v>0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1</v>
      </c>
      <c r="AP249">
        <v>1</v>
      </c>
      <c r="AQ249">
        <v>0</v>
      </c>
      <c r="AR249">
        <v>0</v>
      </c>
      <c r="AS249" t="s">
        <v>6</v>
      </c>
      <c r="AT249">
        <v>0.05</v>
      </c>
      <c r="AU249" t="s">
        <v>56</v>
      </c>
      <c r="AV249">
        <v>0</v>
      </c>
      <c r="AW249">
        <v>2</v>
      </c>
      <c r="AX249">
        <v>27704265</v>
      </c>
      <c r="AY249">
        <v>1</v>
      </c>
      <c r="AZ249">
        <v>0</v>
      </c>
      <c r="BA249">
        <v>251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Y249*Source!I103</f>
        <v>5.2312500000000005E-2</v>
      </c>
      <c r="CY249">
        <f>AB249</f>
        <v>31.26</v>
      </c>
      <c r="CZ249">
        <f>AF249</f>
        <v>31.26</v>
      </c>
      <c r="DA249">
        <f>AJ249</f>
        <v>1</v>
      </c>
      <c r="DB249">
        <v>0</v>
      </c>
    </row>
    <row r="250" spans="1:106" x14ac:dyDescent="0.2">
      <c r="A250">
        <f>ROW(Source!A103)</f>
        <v>103</v>
      </c>
      <c r="B250">
        <v>27703388</v>
      </c>
      <c r="C250">
        <v>27704262</v>
      </c>
      <c r="D250">
        <v>25231607</v>
      </c>
      <c r="E250">
        <v>1</v>
      </c>
      <c r="F250">
        <v>1</v>
      </c>
      <c r="G250">
        <v>1</v>
      </c>
      <c r="H250">
        <v>2</v>
      </c>
      <c r="I250" t="s">
        <v>497</v>
      </c>
      <c r="J250" t="s">
        <v>498</v>
      </c>
      <c r="K250" t="s">
        <v>499</v>
      </c>
      <c r="L250">
        <v>1368</v>
      </c>
      <c r="N250">
        <v>1011</v>
      </c>
      <c r="O250" t="s">
        <v>492</v>
      </c>
      <c r="P250" t="s">
        <v>492</v>
      </c>
      <c r="Q250">
        <v>1</v>
      </c>
      <c r="W250">
        <v>0</v>
      </c>
      <c r="X250">
        <v>1372534845</v>
      </c>
      <c r="Y250">
        <v>0.10125000000000001</v>
      </c>
      <c r="AA250">
        <v>0</v>
      </c>
      <c r="AB250">
        <v>65.709999999999994</v>
      </c>
      <c r="AC250">
        <v>11.6</v>
      </c>
      <c r="AD250">
        <v>0</v>
      </c>
      <c r="AE250">
        <v>0</v>
      </c>
      <c r="AF250">
        <v>65.709999999999994</v>
      </c>
      <c r="AG250">
        <v>11.6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1</v>
      </c>
      <c r="AP250">
        <v>1</v>
      </c>
      <c r="AQ250">
        <v>0</v>
      </c>
      <c r="AR250">
        <v>0</v>
      </c>
      <c r="AS250" t="s">
        <v>6</v>
      </c>
      <c r="AT250">
        <v>0.06</v>
      </c>
      <c r="AU250" t="s">
        <v>56</v>
      </c>
      <c r="AV250">
        <v>0</v>
      </c>
      <c r="AW250">
        <v>2</v>
      </c>
      <c r="AX250">
        <v>27704266</v>
      </c>
      <c r="AY250">
        <v>1</v>
      </c>
      <c r="AZ250">
        <v>0</v>
      </c>
      <c r="BA250">
        <v>252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Y250*Source!I103</f>
        <v>6.2774999999999997E-2</v>
      </c>
      <c r="CY250">
        <f>AB250</f>
        <v>65.709999999999994</v>
      </c>
      <c r="CZ250">
        <f>AF250</f>
        <v>65.709999999999994</v>
      </c>
      <c r="DA250">
        <f>AJ250</f>
        <v>1</v>
      </c>
      <c r="DB250">
        <v>0</v>
      </c>
    </row>
    <row r="251" spans="1:106" x14ac:dyDescent="0.2">
      <c r="A251">
        <f>ROW(Source!A103)</f>
        <v>103</v>
      </c>
      <c r="B251">
        <v>27703388</v>
      </c>
      <c r="C251">
        <v>27704262</v>
      </c>
      <c r="D251">
        <v>25155504</v>
      </c>
      <c r="E251">
        <v>1</v>
      </c>
      <c r="F251">
        <v>1</v>
      </c>
      <c r="G251">
        <v>1</v>
      </c>
      <c r="H251">
        <v>3</v>
      </c>
      <c r="I251" t="s">
        <v>195</v>
      </c>
      <c r="J251" t="s">
        <v>197</v>
      </c>
      <c r="K251" t="s">
        <v>196</v>
      </c>
      <c r="L251">
        <v>1339</v>
      </c>
      <c r="N251">
        <v>1007</v>
      </c>
      <c r="O251" t="s">
        <v>92</v>
      </c>
      <c r="P251" t="s">
        <v>92</v>
      </c>
      <c r="Q251">
        <v>1</v>
      </c>
      <c r="W251">
        <v>0</v>
      </c>
      <c r="X251">
        <v>-1848264733</v>
      </c>
      <c r="Y251">
        <v>0.16</v>
      </c>
      <c r="AA251">
        <v>496.4</v>
      </c>
      <c r="AB251">
        <v>0</v>
      </c>
      <c r="AC251">
        <v>0</v>
      </c>
      <c r="AD251">
        <v>0</v>
      </c>
      <c r="AE251">
        <v>496.4</v>
      </c>
      <c r="AF251">
        <v>0</v>
      </c>
      <c r="AG251">
        <v>0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0</v>
      </c>
      <c r="AP251">
        <v>0</v>
      </c>
      <c r="AQ251">
        <v>0</v>
      </c>
      <c r="AR251">
        <v>0</v>
      </c>
      <c r="AS251" t="s">
        <v>6</v>
      </c>
      <c r="AT251">
        <v>0.16</v>
      </c>
      <c r="AU251" t="s">
        <v>6</v>
      </c>
      <c r="AV251">
        <v>0</v>
      </c>
      <c r="AW251">
        <v>1</v>
      </c>
      <c r="AX251">
        <v>-1</v>
      </c>
      <c r="AY251">
        <v>0</v>
      </c>
      <c r="AZ251">
        <v>0</v>
      </c>
      <c r="BA251" t="s">
        <v>6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Y251*Source!I103</f>
        <v>9.9199999999999997E-2</v>
      </c>
      <c r="CY251">
        <f>AA251</f>
        <v>496.4</v>
      </c>
      <c r="CZ251">
        <f>AE251</f>
        <v>496.4</v>
      </c>
      <c r="DA251">
        <f>AI251</f>
        <v>1</v>
      </c>
      <c r="DB251">
        <v>0</v>
      </c>
    </row>
    <row r="252" spans="1:106" x14ac:dyDescent="0.2">
      <c r="A252">
        <f>ROW(Source!A103)</f>
        <v>103</v>
      </c>
      <c r="B252">
        <v>27703388</v>
      </c>
      <c r="C252">
        <v>27704262</v>
      </c>
      <c r="D252">
        <v>25169765</v>
      </c>
      <c r="E252">
        <v>1</v>
      </c>
      <c r="F252">
        <v>1</v>
      </c>
      <c r="G252">
        <v>1</v>
      </c>
      <c r="H252">
        <v>3</v>
      </c>
      <c r="I252" t="s">
        <v>187</v>
      </c>
      <c r="J252" t="s">
        <v>189</v>
      </c>
      <c r="K252" t="s">
        <v>199</v>
      </c>
      <c r="L252">
        <v>1327</v>
      </c>
      <c r="N252">
        <v>1005</v>
      </c>
      <c r="O252" t="s">
        <v>54</v>
      </c>
      <c r="P252" t="s">
        <v>54</v>
      </c>
      <c r="Q252">
        <v>1</v>
      </c>
      <c r="W252">
        <v>0</v>
      </c>
      <c r="X252">
        <v>-2066252447</v>
      </c>
      <c r="Y252">
        <v>6.9677420000000003</v>
      </c>
      <c r="AA252">
        <v>57.79</v>
      </c>
      <c r="AB252">
        <v>0</v>
      </c>
      <c r="AC252">
        <v>0</v>
      </c>
      <c r="AD252">
        <v>0</v>
      </c>
      <c r="AE252">
        <v>57.79</v>
      </c>
      <c r="AF252">
        <v>0</v>
      </c>
      <c r="AG252">
        <v>0</v>
      </c>
      <c r="AH252">
        <v>0</v>
      </c>
      <c r="AI252">
        <v>1</v>
      </c>
      <c r="AJ252">
        <v>1</v>
      </c>
      <c r="AK252">
        <v>1</v>
      </c>
      <c r="AL252">
        <v>1</v>
      </c>
      <c r="AN252">
        <v>0</v>
      </c>
      <c r="AO252">
        <v>0</v>
      </c>
      <c r="AP252">
        <v>0</v>
      </c>
      <c r="AQ252">
        <v>0</v>
      </c>
      <c r="AR252">
        <v>0</v>
      </c>
      <c r="AS252" t="s">
        <v>6</v>
      </c>
      <c r="AT252">
        <v>6.9677420000000003</v>
      </c>
      <c r="AU252" t="s">
        <v>6</v>
      </c>
      <c r="AV252">
        <v>0</v>
      </c>
      <c r="AW252">
        <v>1</v>
      </c>
      <c r="AX252">
        <v>-1</v>
      </c>
      <c r="AY252">
        <v>0</v>
      </c>
      <c r="AZ252">
        <v>0</v>
      </c>
      <c r="BA252" t="s">
        <v>6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Y252*Source!I103</f>
        <v>4.32000004</v>
      </c>
      <c r="CY252">
        <f>AA252</f>
        <v>57.79</v>
      </c>
      <c r="CZ252">
        <f>AE252</f>
        <v>57.79</v>
      </c>
      <c r="DA252">
        <f>AI252</f>
        <v>1</v>
      </c>
      <c r="DB252">
        <v>0</v>
      </c>
    </row>
    <row r="253" spans="1:106" x14ac:dyDescent="0.2">
      <c r="A253">
        <f>ROW(Source!A108)</f>
        <v>108</v>
      </c>
      <c r="B253">
        <v>27703374</v>
      </c>
      <c r="C253">
        <v>27704432</v>
      </c>
      <c r="D253">
        <v>25413030</v>
      </c>
      <c r="E253">
        <v>1</v>
      </c>
      <c r="F253">
        <v>1</v>
      </c>
      <c r="G253">
        <v>1</v>
      </c>
      <c r="H253">
        <v>1</v>
      </c>
      <c r="I253" t="s">
        <v>623</v>
      </c>
      <c r="J253" t="s">
        <v>6</v>
      </c>
      <c r="K253" t="s">
        <v>624</v>
      </c>
      <c r="L253">
        <v>1191</v>
      </c>
      <c r="N253">
        <v>1013</v>
      </c>
      <c r="O253" t="s">
        <v>486</v>
      </c>
      <c r="P253" t="s">
        <v>486</v>
      </c>
      <c r="Q253">
        <v>1</v>
      </c>
      <c r="W253">
        <v>0</v>
      </c>
      <c r="X253">
        <v>-719309759</v>
      </c>
      <c r="Y253">
        <v>262.60249999999996</v>
      </c>
      <c r="AA253">
        <v>0</v>
      </c>
      <c r="AB253">
        <v>0</v>
      </c>
      <c r="AC253">
        <v>0</v>
      </c>
      <c r="AD253">
        <v>8.86</v>
      </c>
      <c r="AE253">
        <v>0</v>
      </c>
      <c r="AF253">
        <v>0</v>
      </c>
      <c r="AG253">
        <v>0</v>
      </c>
      <c r="AH253">
        <v>8.86</v>
      </c>
      <c r="AI253">
        <v>1</v>
      </c>
      <c r="AJ253">
        <v>1</v>
      </c>
      <c r="AK253">
        <v>1</v>
      </c>
      <c r="AL253">
        <v>1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6</v>
      </c>
      <c r="AT253">
        <v>228.35</v>
      </c>
      <c r="AU253" t="s">
        <v>22</v>
      </c>
      <c r="AV253">
        <v>1</v>
      </c>
      <c r="AW253">
        <v>2</v>
      </c>
      <c r="AX253">
        <v>27704433</v>
      </c>
      <c r="AY253">
        <v>1</v>
      </c>
      <c r="AZ253">
        <v>0</v>
      </c>
      <c r="BA253">
        <v>255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Y253*Source!I108</f>
        <v>13.130125</v>
      </c>
      <c r="CY253">
        <f>AD253</f>
        <v>8.86</v>
      </c>
      <c r="CZ253">
        <f>AH253</f>
        <v>8.86</v>
      </c>
      <c r="DA253">
        <f>AL253</f>
        <v>1</v>
      </c>
      <c r="DB253">
        <v>0</v>
      </c>
    </row>
    <row r="254" spans="1:106" x14ac:dyDescent="0.2">
      <c r="A254">
        <f>ROW(Source!A108)</f>
        <v>108</v>
      </c>
      <c r="B254">
        <v>27703374</v>
      </c>
      <c r="C254">
        <v>27704432</v>
      </c>
      <c r="D254">
        <v>25412928</v>
      </c>
      <c r="E254">
        <v>1</v>
      </c>
      <c r="F254">
        <v>1</v>
      </c>
      <c r="G254">
        <v>1</v>
      </c>
      <c r="H254">
        <v>1</v>
      </c>
      <c r="I254" t="s">
        <v>487</v>
      </c>
      <c r="J254" t="s">
        <v>6</v>
      </c>
      <c r="K254" t="s">
        <v>488</v>
      </c>
      <c r="L254">
        <v>1191</v>
      </c>
      <c r="N254">
        <v>1013</v>
      </c>
      <c r="O254" t="s">
        <v>486</v>
      </c>
      <c r="P254" t="s">
        <v>486</v>
      </c>
      <c r="Q254">
        <v>1</v>
      </c>
      <c r="W254">
        <v>0</v>
      </c>
      <c r="X254">
        <v>-1417349443</v>
      </c>
      <c r="Y254">
        <v>0.67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1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6</v>
      </c>
      <c r="AT254">
        <v>0.67</v>
      </c>
      <c r="AU254" t="s">
        <v>6</v>
      </c>
      <c r="AV254">
        <v>2</v>
      </c>
      <c r="AW254">
        <v>2</v>
      </c>
      <c r="AX254">
        <v>27704434</v>
      </c>
      <c r="AY254">
        <v>1</v>
      </c>
      <c r="AZ254">
        <v>2048</v>
      </c>
      <c r="BA254">
        <v>256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Y254*Source!I108</f>
        <v>3.3500000000000002E-2</v>
      </c>
      <c r="CY254">
        <f>AD254</f>
        <v>0</v>
      </c>
      <c r="CZ254">
        <f>AH254</f>
        <v>0</v>
      </c>
      <c r="DA254">
        <f>AL254</f>
        <v>1</v>
      </c>
      <c r="DB254">
        <v>0</v>
      </c>
    </row>
    <row r="255" spans="1:106" x14ac:dyDescent="0.2">
      <c r="A255">
        <f>ROW(Source!A108)</f>
        <v>108</v>
      </c>
      <c r="B255">
        <v>27703374</v>
      </c>
      <c r="C255">
        <v>27704432</v>
      </c>
      <c r="D255">
        <v>25230514</v>
      </c>
      <c r="E255">
        <v>1</v>
      </c>
      <c r="F255">
        <v>1</v>
      </c>
      <c r="G255">
        <v>1</v>
      </c>
      <c r="H255">
        <v>2</v>
      </c>
      <c r="I255" t="s">
        <v>489</v>
      </c>
      <c r="J255" t="s">
        <v>490</v>
      </c>
      <c r="K255" t="s">
        <v>491</v>
      </c>
      <c r="L255">
        <v>1368</v>
      </c>
      <c r="N255">
        <v>1011</v>
      </c>
      <c r="O255" t="s">
        <v>492</v>
      </c>
      <c r="P255" t="s">
        <v>492</v>
      </c>
      <c r="Q255">
        <v>1</v>
      </c>
      <c r="W255">
        <v>0</v>
      </c>
      <c r="X255">
        <v>1188625873</v>
      </c>
      <c r="Y255">
        <v>0.77049999999999996</v>
      </c>
      <c r="AA255">
        <v>0</v>
      </c>
      <c r="AB255">
        <v>31.26</v>
      </c>
      <c r="AC255">
        <v>13.5</v>
      </c>
      <c r="AD255">
        <v>0</v>
      </c>
      <c r="AE255">
        <v>0</v>
      </c>
      <c r="AF255">
        <v>31.26</v>
      </c>
      <c r="AG255">
        <v>13.5</v>
      </c>
      <c r="AH255">
        <v>0</v>
      </c>
      <c r="AI255">
        <v>1</v>
      </c>
      <c r="AJ255">
        <v>1</v>
      </c>
      <c r="AK255">
        <v>1</v>
      </c>
      <c r="AL255">
        <v>1</v>
      </c>
      <c r="AN255">
        <v>0</v>
      </c>
      <c r="AO255">
        <v>1</v>
      </c>
      <c r="AP255">
        <v>1</v>
      </c>
      <c r="AQ255">
        <v>0</v>
      </c>
      <c r="AR255">
        <v>0</v>
      </c>
      <c r="AS255" t="s">
        <v>6</v>
      </c>
      <c r="AT255">
        <v>0.67</v>
      </c>
      <c r="AU255" t="s">
        <v>22</v>
      </c>
      <c r="AV255">
        <v>0</v>
      </c>
      <c r="AW255">
        <v>2</v>
      </c>
      <c r="AX255">
        <v>27704435</v>
      </c>
      <c r="AY255">
        <v>1</v>
      </c>
      <c r="AZ255">
        <v>0</v>
      </c>
      <c r="BA255">
        <v>257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Y255*Source!I108</f>
        <v>3.8525000000000004E-2</v>
      </c>
      <c r="CY255">
        <f>AB255</f>
        <v>31.26</v>
      </c>
      <c r="CZ255">
        <f>AF255</f>
        <v>31.26</v>
      </c>
      <c r="DA255">
        <f>AJ255</f>
        <v>1</v>
      </c>
      <c r="DB255">
        <v>0</v>
      </c>
    </row>
    <row r="256" spans="1:106" x14ac:dyDescent="0.2">
      <c r="A256">
        <f>ROW(Source!A108)</f>
        <v>108</v>
      </c>
      <c r="B256">
        <v>27703374</v>
      </c>
      <c r="C256">
        <v>27704432</v>
      </c>
      <c r="D256">
        <v>25149961</v>
      </c>
      <c r="E256">
        <v>1</v>
      </c>
      <c r="F256">
        <v>1</v>
      </c>
      <c r="G256">
        <v>1</v>
      </c>
      <c r="H256">
        <v>3</v>
      </c>
      <c r="I256" t="s">
        <v>587</v>
      </c>
      <c r="J256" t="s">
        <v>588</v>
      </c>
      <c r="K256" t="s">
        <v>589</v>
      </c>
      <c r="L256">
        <v>1339</v>
      </c>
      <c r="N256">
        <v>1007</v>
      </c>
      <c r="O256" t="s">
        <v>92</v>
      </c>
      <c r="P256" t="s">
        <v>92</v>
      </c>
      <c r="Q256">
        <v>1</v>
      </c>
      <c r="W256">
        <v>0</v>
      </c>
      <c r="X256">
        <v>-1660354250</v>
      </c>
      <c r="Y256">
        <v>0.35</v>
      </c>
      <c r="AA256">
        <v>2.44</v>
      </c>
      <c r="AB256">
        <v>0</v>
      </c>
      <c r="AC256">
        <v>0</v>
      </c>
      <c r="AD256">
        <v>0</v>
      </c>
      <c r="AE256">
        <v>2.44</v>
      </c>
      <c r="AF256">
        <v>0</v>
      </c>
      <c r="AG256">
        <v>0</v>
      </c>
      <c r="AH256">
        <v>0</v>
      </c>
      <c r="AI256">
        <v>1</v>
      </c>
      <c r="AJ256">
        <v>1</v>
      </c>
      <c r="AK256">
        <v>1</v>
      </c>
      <c r="AL256">
        <v>1</v>
      </c>
      <c r="AN256">
        <v>0</v>
      </c>
      <c r="AO256">
        <v>1</v>
      </c>
      <c r="AP256">
        <v>0</v>
      </c>
      <c r="AQ256">
        <v>0</v>
      </c>
      <c r="AR256">
        <v>0</v>
      </c>
      <c r="AS256" t="s">
        <v>6</v>
      </c>
      <c r="AT256">
        <v>0.35</v>
      </c>
      <c r="AU256" t="s">
        <v>6</v>
      </c>
      <c r="AV256">
        <v>0</v>
      </c>
      <c r="AW256">
        <v>2</v>
      </c>
      <c r="AX256">
        <v>27704436</v>
      </c>
      <c r="AY256">
        <v>1</v>
      </c>
      <c r="AZ256">
        <v>0</v>
      </c>
      <c r="BA256">
        <v>258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Y256*Source!I108</f>
        <v>1.7499999999999998E-2</v>
      </c>
      <c r="CY256">
        <f>AA256</f>
        <v>2.44</v>
      </c>
      <c r="CZ256">
        <f>AE256</f>
        <v>2.44</v>
      </c>
      <c r="DA256">
        <f>AI256</f>
        <v>1</v>
      </c>
      <c r="DB256">
        <v>0</v>
      </c>
    </row>
    <row r="257" spans="1:106" x14ac:dyDescent="0.2">
      <c r="A257">
        <f>ROW(Source!A108)</f>
        <v>108</v>
      </c>
      <c r="B257">
        <v>27703374</v>
      </c>
      <c r="C257">
        <v>27704432</v>
      </c>
      <c r="D257">
        <v>25147242</v>
      </c>
      <c r="E257">
        <v>17</v>
      </c>
      <c r="F257">
        <v>1</v>
      </c>
      <c r="G257">
        <v>1</v>
      </c>
      <c r="H257">
        <v>3</v>
      </c>
      <c r="I257" t="s">
        <v>28</v>
      </c>
      <c r="J257" t="s">
        <v>6</v>
      </c>
      <c r="K257" t="s">
        <v>29</v>
      </c>
      <c r="L257">
        <v>1348</v>
      </c>
      <c r="N257">
        <v>1009</v>
      </c>
      <c r="O257" t="s">
        <v>30</v>
      </c>
      <c r="P257" t="s">
        <v>30</v>
      </c>
      <c r="Q257">
        <v>1000</v>
      </c>
      <c r="W257">
        <v>0</v>
      </c>
      <c r="X257">
        <v>-179832266</v>
      </c>
      <c r="Y257">
        <v>3.38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0</v>
      </c>
      <c r="AP257">
        <v>0</v>
      </c>
      <c r="AQ257">
        <v>0</v>
      </c>
      <c r="AR257">
        <v>0</v>
      </c>
      <c r="AS257" t="s">
        <v>6</v>
      </c>
      <c r="AT257">
        <v>3.38</v>
      </c>
      <c r="AU257" t="s">
        <v>6</v>
      </c>
      <c r="AV257">
        <v>0</v>
      </c>
      <c r="AW257">
        <v>2</v>
      </c>
      <c r="AX257">
        <v>27704437</v>
      </c>
      <c r="AY257">
        <v>1</v>
      </c>
      <c r="AZ257">
        <v>0</v>
      </c>
      <c r="BA257">
        <v>259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Y257*Source!I108</f>
        <v>0.16900000000000001</v>
      </c>
      <c r="CY257">
        <f>AA257</f>
        <v>0</v>
      </c>
      <c r="CZ257">
        <f>AE257</f>
        <v>0</v>
      </c>
      <c r="DA257">
        <f>AI257</f>
        <v>1</v>
      </c>
      <c r="DB257">
        <v>0</v>
      </c>
    </row>
    <row r="258" spans="1:106" x14ac:dyDescent="0.2">
      <c r="A258">
        <f>ROW(Source!A108)</f>
        <v>108</v>
      </c>
      <c r="B258">
        <v>27703374</v>
      </c>
      <c r="C258">
        <v>27704432</v>
      </c>
      <c r="D258">
        <v>25155543</v>
      </c>
      <c r="E258">
        <v>1</v>
      </c>
      <c r="F258">
        <v>1</v>
      </c>
      <c r="G258">
        <v>1</v>
      </c>
      <c r="H258">
        <v>3</v>
      </c>
      <c r="I258" t="s">
        <v>625</v>
      </c>
      <c r="J258" t="s">
        <v>626</v>
      </c>
      <c r="K258" t="s">
        <v>627</v>
      </c>
      <c r="L258">
        <v>1339</v>
      </c>
      <c r="N258">
        <v>1007</v>
      </c>
      <c r="O258" t="s">
        <v>92</v>
      </c>
      <c r="P258" t="s">
        <v>92</v>
      </c>
      <c r="Q258">
        <v>1</v>
      </c>
      <c r="W258">
        <v>0</v>
      </c>
      <c r="X258">
        <v>-1001479081</v>
      </c>
      <c r="Y258">
        <v>2.2000000000000002</v>
      </c>
      <c r="AA258">
        <v>517.91</v>
      </c>
      <c r="AB258">
        <v>0</v>
      </c>
      <c r="AC258">
        <v>0</v>
      </c>
      <c r="AD258">
        <v>0</v>
      </c>
      <c r="AE258">
        <v>517.91</v>
      </c>
      <c r="AF258">
        <v>0</v>
      </c>
      <c r="AG258">
        <v>0</v>
      </c>
      <c r="AH258">
        <v>0</v>
      </c>
      <c r="AI258">
        <v>1</v>
      </c>
      <c r="AJ258">
        <v>1</v>
      </c>
      <c r="AK258">
        <v>1</v>
      </c>
      <c r="AL258">
        <v>1</v>
      </c>
      <c r="AN258">
        <v>0</v>
      </c>
      <c r="AO258">
        <v>1</v>
      </c>
      <c r="AP258">
        <v>0</v>
      </c>
      <c r="AQ258">
        <v>0</v>
      </c>
      <c r="AR258">
        <v>0</v>
      </c>
      <c r="AS258" t="s">
        <v>6</v>
      </c>
      <c r="AT258">
        <v>2.2000000000000002</v>
      </c>
      <c r="AU258" t="s">
        <v>6</v>
      </c>
      <c r="AV258">
        <v>0</v>
      </c>
      <c r="AW258">
        <v>2</v>
      </c>
      <c r="AX258">
        <v>27704438</v>
      </c>
      <c r="AY258">
        <v>1</v>
      </c>
      <c r="AZ258">
        <v>0</v>
      </c>
      <c r="BA258">
        <v>260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Y258*Source!I108</f>
        <v>0.11000000000000001</v>
      </c>
      <c r="CY258">
        <f>AA258</f>
        <v>517.91</v>
      </c>
      <c r="CZ258">
        <f>AE258</f>
        <v>517.91</v>
      </c>
      <c r="DA258">
        <f>AI258</f>
        <v>1</v>
      </c>
      <c r="DB258">
        <v>0</v>
      </c>
    </row>
    <row r="259" spans="1:106" x14ac:dyDescent="0.2">
      <c r="A259">
        <f>ROW(Source!A109)</f>
        <v>109</v>
      </c>
      <c r="B259">
        <v>27703388</v>
      </c>
      <c r="C259">
        <v>27704432</v>
      </c>
      <c r="D259">
        <v>25413030</v>
      </c>
      <c r="E259">
        <v>1</v>
      </c>
      <c r="F259">
        <v>1</v>
      </c>
      <c r="G259">
        <v>1</v>
      </c>
      <c r="H259">
        <v>1</v>
      </c>
      <c r="I259" t="s">
        <v>623</v>
      </c>
      <c r="J259" t="s">
        <v>6</v>
      </c>
      <c r="K259" t="s">
        <v>624</v>
      </c>
      <c r="L259">
        <v>1191</v>
      </c>
      <c r="N259">
        <v>1013</v>
      </c>
      <c r="O259" t="s">
        <v>486</v>
      </c>
      <c r="P259" t="s">
        <v>486</v>
      </c>
      <c r="Q259">
        <v>1</v>
      </c>
      <c r="W259">
        <v>0</v>
      </c>
      <c r="X259">
        <v>-719309759</v>
      </c>
      <c r="Y259">
        <v>262.60249999999996</v>
      </c>
      <c r="AA259">
        <v>0</v>
      </c>
      <c r="AB259">
        <v>0</v>
      </c>
      <c r="AC259">
        <v>0</v>
      </c>
      <c r="AD259">
        <v>8.86</v>
      </c>
      <c r="AE259">
        <v>0</v>
      </c>
      <c r="AF259">
        <v>0</v>
      </c>
      <c r="AG259">
        <v>0</v>
      </c>
      <c r="AH259">
        <v>8.86</v>
      </c>
      <c r="AI259">
        <v>1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1</v>
      </c>
      <c r="AQ259">
        <v>0</v>
      </c>
      <c r="AR259">
        <v>0</v>
      </c>
      <c r="AS259" t="s">
        <v>6</v>
      </c>
      <c r="AT259">
        <v>228.35</v>
      </c>
      <c r="AU259" t="s">
        <v>22</v>
      </c>
      <c r="AV259">
        <v>1</v>
      </c>
      <c r="AW259">
        <v>2</v>
      </c>
      <c r="AX259">
        <v>27704433</v>
      </c>
      <c r="AY259">
        <v>1</v>
      </c>
      <c r="AZ259">
        <v>0</v>
      </c>
      <c r="BA259">
        <v>261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Y259*Source!I109</f>
        <v>13.130125</v>
      </c>
      <c r="CY259">
        <f>AD259</f>
        <v>8.86</v>
      </c>
      <c r="CZ259">
        <f>AH259</f>
        <v>8.86</v>
      </c>
      <c r="DA259">
        <f>AL259</f>
        <v>1</v>
      </c>
      <c r="DB259">
        <v>0</v>
      </c>
    </row>
    <row r="260" spans="1:106" x14ac:dyDescent="0.2">
      <c r="A260">
        <f>ROW(Source!A109)</f>
        <v>109</v>
      </c>
      <c r="B260">
        <v>27703388</v>
      </c>
      <c r="C260">
        <v>27704432</v>
      </c>
      <c r="D260">
        <v>25412928</v>
      </c>
      <c r="E260">
        <v>1</v>
      </c>
      <c r="F260">
        <v>1</v>
      </c>
      <c r="G260">
        <v>1</v>
      </c>
      <c r="H260">
        <v>1</v>
      </c>
      <c r="I260" t="s">
        <v>487</v>
      </c>
      <c r="J260" t="s">
        <v>6</v>
      </c>
      <c r="K260" t="s">
        <v>488</v>
      </c>
      <c r="L260">
        <v>1191</v>
      </c>
      <c r="N260">
        <v>1013</v>
      </c>
      <c r="O260" t="s">
        <v>486</v>
      </c>
      <c r="P260" t="s">
        <v>486</v>
      </c>
      <c r="Q260">
        <v>1</v>
      </c>
      <c r="W260">
        <v>0</v>
      </c>
      <c r="X260">
        <v>-1417349443</v>
      </c>
      <c r="Y260">
        <v>0.67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1</v>
      </c>
      <c r="AJ260">
        <v>1</v>
      </c>
      <c r="AK260">
        <v>1</v>
      </c>
      <c r="AL260">
        <v>1</v>
      </c>
      <c r="AN260">
        <v>0</v>
      </c>
      <c r="AO260">
        <v>1</v>
      </c>
      <c r="AP260">
        <v>0</v>
      </c>
      <c r="AQ260">
        <v>0</v>
      </c>
      <c r="AR260">
        <v>0</v>
      </c>
      <c r="AS260" t="s">
        <v>6</v>
      </c>
      <c r="AT260">
        <v>0.67</v>
      </c>
      <c r="AU260" t="s">
        <v>6</v>
      </c>
      <c r="AV260">
        <v>2</v>
      </c>
      <c r="AW260">
        <v>2</v>
      </c>
      <c r="AX260">
        <v>27704434</v>
      </c>
      <c r="AY260">
        <v>1</v>
      </c>
      <c r="AZ260">
        <v>2048</v>
      </c>
      <c r="BA260">
        <v>262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Y260*Source!I109</f>
        <v>3.3500000000000002E-2</v>
      </c>
      <c r="CY260">
        <f>AD260</f>
        <v>0</v>
      </c>
      <c r="CZ260">
        <f>AH260</f>
        <v>0</v>
      </c>
      <c r="DA260">
        <f>AL260</f>
        <v>1</v>
      </c>
      <c r="DB260">
        <v>0</v>
      </c>
    </row>
    <row r="261" spans="1:106" x14ac:dyDescent="0.2">
      <c r="A261">
        <f>ROW(Source!A109)</f>
        <v>109</v>
      </c>
      <c r="B261">
        <v>27703388</v>
      </c>
      <c r="C261">
        <v>27704432</v>
      </c>
      <c r="D261">
        <v>25230514</v>
      </c>
      <c r="E261">
        <v>1</v>
      </c>
      <c r="F261">
        <v>1</v>
      </c>
      <c r="G261">
        <v>1</v>
      </c>
      <c r="H261">
        <v>2</v>
      </c>
      <c r="I261" t="s">
        <v>489</v>
      </c>
      <c r="J261" t="s">
        <v>490</v>
      </c>
      <c r="K261" t="s">
        <v>491</v>
      </c>
      <c r="L261">
        <v>1368</v>
      </c>
      <c r="N261">
        <v>1011</v>
      </c>
      <c r="O261" t="s">
        <v>492</v>
      </c>
      <c r="P261" t="s">
        <v>492</v>
      </c>
      <c r="Q261">
        <v>1</v>
      </c>
      <c r="W261">
        <v>0</v>
      </c>
      <c r="X261">
        <v>1188625873</v>
      </c>
      <c r="Y261">
        <v>0.77049999999999996</v>
      </c>
      <c r="AA261">
        <v>0</v>
      </c>
      <c r="AB261">
        <v>31.26</v>
      </c>
      <c r="AC261">
        <v>13.5</v>
      </c>
      <c r="AD261">
        <v>0</v>
      </c>
      <c r="AE261">
        <v>0</v>
      </c>
      <c r="AF261">
        <v>31.26</v>
      </c>
      <c r="AG261">
        <v>13.5</v>
      </c>
      <c r="AH261">
        <v>0</v>
      </c>
      <c r="AI261">
        <v>1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6</v>
      </c>
      <c r="AT261">
        <v>0.67</v>
      </c>
      <c r="AU261" t="s">
        <v>22</v>
      </c>
      <c r="AV261">
        <v>0</v>
      </c>
      <c r="AW261">
        <v>2</v>
      </c>
      <c r="AX261">
        <v>27704435</v>
      </c>
      <c r="AY261">
        <v>1</v>
      </c>
      <c r="AZ261">
        <v>0</v>
      </c>
      <c r="BA261">
        <v>263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Y261*Source!I109</f>
        <v>3.8525000000000004E-2</v>
      </c>
      <c r="CY261">
        <f>AB261</f>
        <v>31.26</v>
      </c>
      <c r="CZ261">
        <f>AF261</f>
        <v>31.26</v>
      </c>
      <c r="DA261">
        <f>AJ261</f>
        <v>1</v>
      </c>
      <c r="DB261">
        <v>0</v>
      </c>
    </row>
    <row r="262" spans="1:106" x14ac:dyDescent="0.2">
      <c r="A262">
        <f>ROW(Source!A109)</f>
        <v>109</v>
      </c>
      <c r="B262">
        <v>27703388</v>
      </c>
      <c r="C262">
        <v>27704432</v>
      </c>
      <c r="D262">
        <v>25149961</v>
      </c>
      <c r="E262">
        <v>1</v>
      </c>
      <c r="F262">
        <v>1</v>
      </c>
      <c r="G262">
        <v>1</v>
      </c>
      <c r="H262">
        <v>3</v>
      </c>
      <c r="I262" t="s">
        <v>587</v>
      </c>
      <c r="J262" t="s">
        <v>588</v>
      </c>
      <c r="K262" t="s">
        <v>589</v>
      </c>
      <c r="L262">
        <v>1339</v>
      </c>
      <c r="N262">
        <v>1007</v>
      </c>
      <c r="O262" t="s">
        <v>92</v>
      </c>
      <c r="P262" t="s">
        <v>92</v>
      </c>
      <c r="Q262">
        <v>1</v>
      </c>
      <c r="W262">
        <v>0</v>
      </c>
      <c r="X262">
        <v>-1660354250</v>
      </c>
      <c r="Y262">
        <v>0.35</v>
      </c>
      <c r="AA262">
        <v>2.44</v>
      </c>
      <c r="AB262">
        <v>0</v>
      </c>
      <c r="AC262">
        <v>0</v>
      </c>
      <c r="AD262">
        <v>0</v>
      </c>
      <c r="AE262">
        <v>2.44</v>
      </c>
      <c r="AF262">
        <v>0</v>
      </c>
      <c r="AG262">
        <v>0</v>
      </c>
      <c r="AH262">
        <v>0</v>
      </c>
      <c r="AI262">
        <v>1</v>
      </c>
      <c r="AJ262">
        <v>1</v>
      </c>
      <c r="AK262">
        <v>1</v>
      </c>
      <c r="AL262">
        <v>1</v>
      </c>
      <c r="AN262">
        <v>0</v>
      </c>
      <c r="AO262">
        <v>1</v>
      </c>
      <c r="AP262">
        <v>0</v>
      </c>
      <c r="AQ262">
        <v>0</v>
      </c>
      <c r="AR262">
        <v>0</v>
      </c>
      <c r="AS262" t="s">
        <v>6</v>
      </c>
      <c r="AT262">
        <v>0.35</v>
      </c>
      <c r="AU262" t="s">
        <v>6</v>
      </c>
      <c r="AV262">
        <v>0</v>
      </c>
      <c r="AW262">
        <v>2</v>
      </c>
      <c r="AX262">
        <v>27704436</v>
      </c>
      <c r="AY262">
        <v>1</v>
      </c>
      <c r="AZ262">
        <v>0</v>
      </c>
      <c r="BA262">
        <v>264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Y262*Source!I109</f>
        <v>1.7499999999999998E-2</v>
      </c>
      <c r="CY262">
        <f>AA262</f>
        <v>2.44</v>
      </c>
      <c r="CZ262">
        <f>AE262</f>
        <v>2.44</v>
      </c>
      <c r="DA262">
        <f>AI262</f>
        <v>1</v>
      </c>
      <c r="DB262">
        <v>0</v>
      </c>
    </row>
    <row r="263" spans="1:106" x14ac:dyDescent="0.2">
      <c r="A263">
        <f>ROW(Source!A109)</f>
        <v>109</v>
      </c>
      <c r="B263">
        <v>27703388</v>
      </c>
      <c r="C263">
        <v>27704432</v>
      </c>
      <c r="D263">
        <v>25147242</v>
      </c>
      <c r="E263">
        <v>17</v>
      </c>
      <c r="F263">
        <v>1</v>
      </c>
      <c r="G263">
        <v>1</v>
      </c>
      <c r="H263">
        <v>3</v>
      </c>
      <c r="I263" t="s">
        <v>28</v>
      </c>
      <c r="J263" t="s">
        <v>6</v>
      </c>
      <c r="K263" t="s">
        <v>29</v>
      </c>
      <c r="L263">
        <v>1348</v>
      </c>
      <c r="N263">
        <v>1009</v>
      </c>
      <c r="O263" t="s">
        <v>30</v>
      </c>
      <c r="P263" t="s">
        <v>30</v>
      </c>
      <c r="Q263">
        <v>1000</v>
      </c>
      <c r="W263">
        <v>0</v>
      </c>
      <c r="X263">
        <v>-179832266</v>
      </c>
      <c r="Y263">
        <v>3.38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1</v>
      </c>
      <c r="AJ263">
        <v>1</v>
      </c>
      <c r="AK263">
        <v>1</v>
      </c>
      <c r="AL263">
        <v>1</v>
      </c>
      <c r="AN263">
        <v>0</v>
      </c>
      <c r="AO263">
        <v>0</v>
      </c>
      <c r="AP263">
        <v>0</v>
      </c>
      <c r="AQ263">
        <v>0</v>
      </c>
      <c r="AR263">
        <v>0</v>
      </c>
      <c r="AS263" t="s">
        <v>6</v>
      </c>
      <c r="AT263">
        <v>3.38</v>
      </c>
      <c r="AU263" t="s">
        <v>6</v>
      </c>
      <c r="AV263">
        <v>0</v>
      </c>
      <c r="AW263">
        <v>2</v>
      </c>
      <c r="AX263">
        <v>27704437</v>
      </c>
      <c r="AY263">
        <v>1</v>
      </c>
      <c r="AZ263">
        <v>0</v>
      </c>
      <c r="BA263">
        <v>265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Y263*Source!I109</f>
        <v>0.16900000000000001</v>
      </c>
      <c r="CY263">
        <f>AA263</f>
        <v>0</v>
      </c>
      <c r="CZ263">
        <f>AE263</f>
        <v>0</v>
      </c>
      <c r="DA263">
        <f>AI263</f>
        <v>1</v>
      </c>
      <c r="DB263">
        <v>0</v>
      </c>
    </row>
    <row r="264" spans="1:106" x14ac:dyDescent="0.2">
      <c r="A264">
        <f>ROW(Source!A109)</f>
        <v>109</v>
      </c>
      <c r="B264">
        <v>27703388</v>
      </c>
      <c r="C264">
        <v>27704432</v>
      </c>
      <c r="D264">
        <v>25155543</v>
      </c>
      <c r="E264">
        <v>1</v>
      </c>
      <c r="F264">
        <v>1</v>
      </c>
      <c r="G264">
        <v>1</v>
      </c>
      <c r="H264">
        <v>3</v>
      </c>
      <c r="I264" t="s">
        <v>625</v>
      </c>
      <c r="J264" t="s">
        <v>626</v>
      </c>
      <c r="K264" t="s">
        <v>627</v>
      </c>
      <c r="L264">
        <v>1339</v>
      </c>
      <c r="N264">
        <v>1007</v>
      </c>
      <c r="O264" t="s">
        <v>92</v>
      </c>
      <c r="P264" t="s">
        <v>92</v>
      </c>
      <c r="Q264">
        <v>1</v>
      </c>
      <c r="W264">
        <v>0</v>
      </c>
      <c r="X264">
        <v>-1001479081</v>
      </c>
      <c r="Y264">
        <v>2.2000000000000002</v>
      </c>
      <c r="AA264">
        <v>517.91</v>
      </c>
      <c r="AB264">
        <v>0</v>
      </c>
      <c r="AC264">
        <v>0</v>
      </c>
      <c r="AD264">
        <v>0</v>
      </c>
      <c r="AE264">
        <v>517.91</v>
      </c>
      <c r="AF264">
        <v>0</v>
      </c>
      <c r="AG264">
        <v>0</v>
      </c>
      <c r="AH264">
        <v>0</v>
      </c>
      <c r="AI264">
        <v>1</v>
      </c>
      <c r="AJ264">
        <v>1</v>
      </c>
      <c r="AK264">
        <v>1</v>
      </c>
      <c r="AL264">
        <v>1</v>
      </c>
      <c r="AN264">
        <v>0</v>
      </c>
      <c r="AO264">
        <v>1</v>
      </c>
      <c r="AP264">
        <v>0</v>
      </c>
      <c r="AQ264">
        <v>0</v>
      </c>
      <c r="AR264">
        <v>0</v>
      </c>
      <c r="AS264" t="s">
        <v>6</v>
      </c>
      <c r="AT264">
        <v>2.2000000000000002</v>
      </c>
      <c r="AU264" t="s">
        <v>6</v>
      </c>
      <c r="AV264">
        <v>0</v>
      </c>
      <c r="AW264">
        <v>2</v>
      </c>
      <c r="AX264">
        <v>27704438</v>
      </c>
      <c r="AY264">
        <v>1</v>
      </c>
      <c r="AZ264">
        <v>0</v>
      </c>
      <c r="BA264">
        <v>266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Y264*Source!I109</f>
        <v>0.11000000000000001</v>
      </c>
      <c r="CY264">
        <f>AA264</f>
        <v>517.91</v>
      </c>
      <c r="CZ264">
        <f>AE264</f>
        <v>517.91</v>
      </c>
      <c r="DA264">
        <f>AI264</f>
        <v>1</v>
      </c>
      <c r="DB264">
        <v>0</v>
      </c>
    </row>
    <row r="265" spans="1:106" x14ac:dyDescent="0.2">
      <c r="A265">
        <f>ROW(Source!A112)</f>
        <v>112</v>
      </c>
      <c r="B265">
        <v>27703374</v>
      </c>
      <c r="C265">
        <v>27704440</v>
      </c>
      <c r="D265">
        <v>25414791</v>
      </c>
      <c r="E265">
        <v>1</v>
      </c>
      <c r="F265">
        <v>1</v>
      </c>
      <c r="G265">
        <v>1</v>
      </c>
      <c r="H265">
        <v>1</v>
      </c>
      <c r="I265" t="s">
        <v>579</v>
      </c>
      <c r="J265" t="s">
        <v>6</v>
      </c>
      <c r="K265" t="s">
        <v>580</v>
      </c>
      <c r="L265">
        <v>1191</v>
      </c>
      <c r="N265">
        <v>1013</v>
      </c>
      <c r="O265" t="s">
        <v>486</v>
      </c>
      <c r="P265" t="s">
        <v>486</v>
      </c>
      <c r="Q265">
        <v>1</v>
      </c>
      <c r="W265">
        <v>0</v>
      </c>
      <c r="X265">
        <v>-608433632</v>
      </c>
      <c r="Y265">
        <v>41.204499999999996</v>
      </c>
      <c r="AA265">
        <v>0</v>
      </c>
      <c r="AB265">
        <v>0</v>
      </c>
      <c r="AC265">
        <v>0</v>
      </c>
      <c r="AD265">
        <v>8.4600000000000009</v>
      </c>
      <c r="AE265">
        <v>0</v>
      </c>
      <c r="AF265">
        <v>0</v>
      </c>
      <c r="AG265">
        <v>0</v>
      </c>
      <c r="AH265">
        <v>8.4600000000000009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6</v>
      </c>
      <c r="AT265">
        <v>35.83</v>
      </c>
      <c r="AU265" t="s">
        <v>22</v>
      </c>
      <c r="AV265">
        <v>1</v>
      </c>
      <c r="AW265">
        <v>2</v>
      </c>
      <c r="AX265">
        <v>27704441</v>
      </c>
      <c r="AY265">
        <v>1</v>
      </c>
      <c r="AZ265">
        <v>0</v>
      </c>
      <c r="BA265">
        <v>267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Y265*Source!I112</f>
        <v>114.7545325</v>
      </c>
      <c r="CY265">
        <f>AD265</f>
        <v>8.4600000000000009</v>
      </c>
      <c r="CZ265">
        <f>AH265</f>
        <v>8.4600000000000009</v>
      </c>
      <c r="DA265">
        <f>AL265</f>
        <v>1</v>
      </c>
      <c r="DB265">
        <v>0</v>
      </c>
    </row>
    <row r="266" spans="1:106" x14ac:dyDescent="0.2">
      <c r="A266">
        <f>ROW(Source!A112)</f>
        <v>112</v>
      </c>
      <c r="B266">
        <v>27703374</v>
      </c>
      <c r="C266">
        <v>27704440</v>
      </c>
      <c r="D266">
        <v>25412928</v>
      </c>
      <c r="E266">
        <v>1</v>
      </c>
      <c r="F266">
        <v>1</v>
      </c>
      <c r="G266">
        <v>1</v>
      </c>
      <c r="H266">
        <v>1</v>
      </c>
      <c r="I266" t="s">
        <v>487</v>
      </c>
      <c r="J266" t="s">
        <v>6</v>
      </c>
      <c r="K266" t="s">
        <v>488</v>
      </c>
      <c r="L266">
        <v>1191</v>
      </c>
      <c r="N266">
        <v>1013</v>
      </c>
      <c r="O266" t="s">
        <v>486</v>
      </c>
      <c r="P266" t="s">
        <v>486</v>
      </c>
      <c r="Q266">
        <v>1</v>
      </c>
      <c r="W266">
        <v>0</v>
      </c>
      <c r="X266">
        <v>-1417349443</v>
      </c>
      <c r="Y266">
        <v>0.94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6</v>
      </c>
      <c r="AT266">
        <v>0.94</v>
      </c>
      <c r="AU266" t="s">
        <v>6</v>
      </c>
      <c r="AV266">
        <v>2</v>
      </c>
      <c r="AW266">
        <v>2</v>
      </c>
      <c r="AX266">
        <v>27704442</v>
      </c>
      <c r="AY266">
        <v>1</v>
      </c>
      <c r="AZ266">
        <v>2048</v>
      </c>
      <c r="BA266">
        <v>268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Y266*Source!I112</f>
        <v>2.6179000000000001</v>
      </c>
      <c r="CY266">
        <f>AD266</f>
        <v>0</v>
      </c>
      <c r="CZ266">
        <f>AH266</f>
        <v>0</v>
      </c>
      <c r="DA266">
        <f>AL266</f>
        <v>1</v>
      </c>
      <c r="DB266">
        <v>0</v>
      </c>
    </row>
    <row r="267" spans="1:106" x14ac:dyDescent="0.2">
      <c r="A267">
        <f>ROW(Source!A112)</f>
        <v>112</v>
      </c>
      <c r="B267">
        <v>27703374</v>
      </c>
      <c r="C267">
        <v>27704440</v>
      </c>
      <c r="D267">
        <v>25230445</v>
      </c>
      <c r="E267">
        <v>1</v>
      </c>
      <c r="F267">
        <v>1</v>
      </c>
      <c r="G267">
        <v>1</v>
      </c>
      <c r="H267">
        <v>2</v>
      </c>
      <c r="I267" t="s">
        <v>581</v>
      </c>
      <c r="J267" t="s">
        <v>582</v>
      </c>
      <c r="K267" t="s">
        <v>583</v>
      </c>
      <c r="L267">
        <v>1368</v>
      </c>
      <c r="N267">
        <v>1011</v>
      </c>
      <c r="O267" t="s">
        <v>492</v>
      </c>
      <c r="P267" t="s">
        <v>492</v>
      </c>
      <c r="Q267">
        <v>1</v>
      </c>
      <c r="W267">
        <v>0</v>
      </c>
      <c r="X267">
        <v>1225731627</v>
      </c>
      <c r="Y267">
        <v>2.3E-2</v>
      </c>
      <c r="AA267">
        <v>0</v>
      </c>
      <c r="AB267">
        <v>89.99</v>
      </c>
      <c r="AC267">
        <v>10.06</v>
      </c>
      <c r="AD267">
        <v>0</v>
      </c>
      <c r="AE267">
        <v>0</v>
      </c>
      <c r="AF267">
        <v>89.99</v>
      </c>
      <c r="AG267">
        <v>10.06</v>
      </c>
      <c r="AH267">
        <v>0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1</v>
      </c>
      <c r="AP267">
        <v>1</v>
      </c>
      <c r="AQ267">
        <v>0</v>
      </c>
      <c r="AR267">
        <v>0</v>
      </c>
      <c r="AS267" t="s">
        <v>6</v>
      </c>
      <c r="AT267">
        <v>0.02</v>
      </c>
      <c r="AU267" t="s">
        <v>22</v>
      </c>
      <c r="AV267">
        <v>0</v>
      </c>
      <c r="AW267">
        <v>2</v>
      </c>
      <c r="AX267">
        <v>27704443</v>
      </c>
      <c r="AY267">
        <v>1</v>
      </c>
      <c r="AZ267">
        <v>0</v>
      </c>
      <c r="BA267">
        <v>269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Y267*Source!I112</f>
        <v>6.4055000000000001E-2</v>
      </c>
      <c r="CY267">
        <f>AB267</f>
        <v>89.99</v>
      </c>
      <c r="CZ267">
        <f>AF267</f>
        <v>89.99</v>
      </c>
      <c r="DA267">
        <f>AJ267</f>
        <v>1</v>
      </c>
      <c r="DB267">
        <v>0</v>
      </c>
    </row>
    <row r="268" spans="1:106" x14ac:dyDescent="0.2">
      <c r="A268">
        <f>ROW(Source!A112)</f>
        <v>112</v>
      </c>
      <c r="B268">
        <v>27703374</v>
      </c>
      <c r="C268">
        <v>27704440</v>
      </c>
      <c r="D268">
        <v>25230514</v>
      </c>
      <c r="E268">
        <v>1</v>
      </c>
      <c r="F268">
        <v>1</v>
      </c>
      <c r="G268">
        <v>1</v>
      </c>
      <c r="H268">
        <v>2</v>
      </c>
      <c r="I268" t="s">
        <v>489</v>
      </c>
      <c r="J268" t="s">
        <v>490</v>
      </c>
      <c r="K268" t="s">
        <v>491</v>
      </c>
      <c r="L268">
        <v>1368</v>
      </c>
      <c r="N268">
        <v>1011</v>
      </c>
      <c r="O268" t="s">
        <v>492</v>
      </c>
      <c r="P268" t="s">
        <v>492</v>
      </c>
      <c r="Q268">
        <v>1</v>
      </c>
      <c r="W268">
        <v>0</v>
      </c>
      <c r="X268">
        <v>1188625873</v>
      </c>
      <c r="Y268">
        <v>0.24149999999999996</v>
      </c>
      <c r="AA268">
        <v>0</v>
      </c>
      <c r="AB268">
        <v>31.26</v>
      </c>
      <c r="AC268">
        <v>13.5</v>
      </c>
      <c r="AD268">
        <v>0</v>
      </c>
      <c r="AE268">
        <v>0</v>
      </c>
      <c r="AF268">
        <v>31.26</v>
      </c>
      <c r="AG268">
        <v>13.5</v>
      </c>
      <c r="AH268">
        <v>0</v>
      </c>
      <c r="AI268">
        <v>1</v>
      </c>
      <c r="AJ268">
        <v>1</v>
      </c>
      <c r="AK268">
        <v>1</v>
      </c>
      <c r="AL268">
        <v>1</v>
      </c>
      <c r="AN268">
        <v>0</v>
      </c>
      <c r="AO268">
        <v>1</v>
      </c>
      <c r="AP268">
        <v>1</v>
      </c>
      <c r="AQ268">
        <v>0</v>
      </c>
      <c r="AR268">
        <v>0</v>
      </c>
      <c r="AS268" t="s">
        <v>6</v>
      </c>
      <c r="AT268">
        <v>0.21</v>
      </c>
      <c r="AU268" t="s">
        <v>22</v>
      </c>
      <c r="AV268">
        <v>0</v>
      </c>
      <c r="AW268">
        <v>2</v>
      </c>
      <c r="AX268">
        <v>27704444</v>
      </c>
      <c r="AY268">
        <v>1</v>
      </c>
      <c r="AZ268">
        <v>0</v>
      </c>
      <c r="BA268">
        <v>270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Y268*Source!I112</f>
        <v>0.67257749999999994</v>
      </c>
      <c r="CY268">
        <f>AB268</f>
        <v>31.26</v>
      </c>
      <c r="CZ268">
        <f>AF268</f>
        <v>31.26</v>
      </c>
      <c r="DA268">
        <f>AJ268</f>
        <v>1</v>
      </c>
      <c r="DB268">
        <v>0</v>
      </c>
    </row>
    <row r="269" spans="1:106" x14ac:dyDescent="0.2">
      <c r="A269">
        <f>ROW(Source!A112)</f>
        <v>112</v>
      </c>
      <c r="B269">
        <v>27703374</v>
      </c>
      <c r="C269">
        <v>27704440</v>
      </c>
      <c r="D269">
        <v>25230679</v>
      </c>
      <c r="E269">
        <v>1</v>
      </c>
      <c r="F269">
        <v>1</v>
      </c>
      <c r="G269">
        <v>1</v>
      </c>
      <c r="H269">
        <v>2</v>
      </c>
      <c r="I269" t="s">
        <v>584</v>
      </c>
      <c r="J269" t="s">
        <v>585</v>
      </c>
      <c r="K269" t="s">
        <v>586</v>
      </c>
      <c r="L269">
        <v>1368</v>
      </c>
      <c r="N269">
        <v>1011</v>
      </c>
      <c r="O269" t="s">
        <v>492</v>
      </c>
      <c r="P269" t="s">
        <v>492</v>
      </c>
      <c r="Q269">
        <v>1</v>
      </c>
      <c r="W269">
        <v>0</v>
      </c>
      <c r="X269">
        <v>983187852</v>
      </c>
      <c r="Y269">
        <v>0.81649999999999989</v>
      </c>
      <c r="AA269">
        <v>0</v>
      </c>
      <c r="AB269">
        <v>12.39</v>
      </c>
      <c r="AC269">
        <v>10.06</v>
      </c>
      <c r="AD269">
        <v>0</v>
      </c>
      <c r="AE269">
        <v>0</v>
      </c>
      <c r="AF269">
        <v>12.39</v>
      </c>
      <c r="AG269">
        <v>10.06</v>
      </c>
      <c r="AH269">
        <v>0</v>
      </c>
      <c r="AI269">
        <v>1</v>
      </c>
      <c r="AJ269">
        <v>1</v>
      </c>
      <c r="AK269">
        <v>1</v>
      </c>
      <c r="AL269">
        <v>1</v>
      </c>
      <c r="AN269">
        <v>0</v>
      </c>
      <c r="AO269">
        <v>1</v>
      </c>
      <c r="AP269">
        <v>1</v>
      </c>
      <c r="AQ269">
        <v>0</v>
      </c>
      <c r="AR269">
        <v>0</v>
      </c>
      <c r="AS269" t="s">
        <v>6</v>
      </c>
      <c r="AT269">
        <v>0.71</v>
      </c>
      <c r="AU269" t="s">
        <v>22</v>
      </c>
      <c r="AV269">
        <v>0</v>
      </c>
      <c r="AW269">
        <v>2</v>
      </c>
      <c r="AX269">
        <v>27704445</v>
      </c>
      <c r="AY269">
        <v>1</v>
      </c>
      <c r="AZ269">
        <v>0</v>
      </c>
      <c r="BA269">
        <v>271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Y269*Source!I112</f>
        <v>2.2739524999999996</v>
      </c>
      <c r="CY269">
        <f>AB269</f>
        <v>12.39</v>
      </c>
      <c r="CZ269">
        <f>AF269</f>
        <v>12.39</v>
      </c>
      <c r="DA269">
        <f>AJ269</f>
        <v>1</v>
      </c>
      <c r="DB269">
        <v>0</v>
      </c>
    </row>
    <row r="270" spans="1:106" x14ac:dyDescent="0.2">
      <c r="A270">
        <f>ROW(Source!A112)</f>
        <v>112</v>
      </c>
      <c r="B270">
        <v>27703374</v>
      </c>
      <c r="C270">
        <v>27704440</v>
      </c>
      <c r="D270">
        <v>25149961</v>
      </c>
      <c r="E270">
        <v>1</v>
      </c>
      <c r="F270">
        <v>1</v>
      </c>
      <c r="G270">
        <v>1</v>
      </c>
      <c r="H270">
        <v>3</v>
      </c>
      <c r="I270" t="s">
        <v>587</v>
      </c>
      <c r="J270" t="s">
        <v>588</v>
      </c>
      <c r="K270" t="s">
        <v>589</v>
      </c>
      <c r="L270">
        <v>1339</v>
      </c>
      <c r="N270">
        <v>1007</v>
      </c>
      <c r="O270" t="s">
        <v>92</v>
      </c>
      <c r="P270" t="s">
        <v>92</v>
      </c>
      <c r="Q270">
        <v>1</v>
      </c>
      <c r="W270">
        <v>0</v>
      </c>
      <c r="X270">
        <v>-1660354250</v>
      </c>
      <c r="Y270">
        <v>0.51300000000000001</v>
      </c>
      <c r="AA270">
        <v>2.44</v>
      </c>
      <c r="AB270">
        <v>0</v>
      </c>
      <c r="AC270">
        <v>0</v>
      </c>
      <c r="AD270">
        <v>0</v>
      </c>
      <c r="AE270">
        <v>2.44</v>
      </c>
      <c r="AF270">
        <v>0</v>
      </c>
      <c r="AG270">
        <v>0</v>
      </c>
      <c r="AH270">
        <v>0</v>
      </c>
      <c r="AI270">
        <v>1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0</v>
      </c>
      <c r="AQ270">
        <v>0</v>
      </c>
      <c r="AR270">
        <v>0</v>
      </c>
      <c r="AS270" t="s">
        <v>6</v>
      </c>
      <c r="AT270">
        <v>0.51300000000000001</v>
      </c>
      <c r="AU270" t="s">
        <v>6</v>
      </c>
      <c r="AV270">
        <v>0</v>
      </c>
      <c r="AW270">
        <v>2</v>
      </c>
      <c r="AX270">
        <v>27704446</v>
      </c>
      <c r="AY270">
        <v>1</v>
      </c>
      <c r="AZ270">
        <v>0</v>
      </c>
      <c r="BA270">
        <v>272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Y270*Source!I112</f>
        <v>1.4287050000000001</v>
      </c>
      <c r="CY270">
        <f>AA270</f>
        <v>2.44</v>
      </c>
      <c r="CZ270">
        <f>AE270</f>
        <v>2.44</v>
      </c>
      <c r="DA270">
        <f>AI270</f>
        <v>1</v>
      </c>
      <c r="DB270">
        <v>0</v>
      </c>
    </row>
    <row r="271" spans="1:106" x14ac:dyDescent="0.2">
      <c r="A271">
        <f>ROW(Source!A112)</f>
        <v>112</v>
      </c>
      <c r="B271">
        <v>27703374</v>
      </c>
      <c r="C271">
        <v>27704440</v>
      </c>
      <c r="D271">
        <v>25155670</v>
      </c>
      <c r="E271">
        <v>1</v>
      </c>
      <c r="F271">
        <v>1</v>
      </c>
      <c r="G271">
        <v>1</v>
      </c>
      <c r="H271">
        <v>3</v>
      </c>
      <c r="I271" t="s">
        <v>145</v>
      </c>
      <c r="J271" t="s">
        <v>148</v>
      </c>
      <c r="K271" t="s">
        <v>146</v>
      </c>
      <c r="L271">
        <v>1346</v>
      </c>
      <c r="N271">
        <v>1009</v>
      </c>
      <c r="O271" t="s">
        <v>147</v>
      </c>
      <c r="P271" t="s">
        <v>147</v>
      </c>
      <c r="Q271">
        <v>1</v>
      </c>
      <c r="W271">
        <v>0</v>
      </c>
      <c r="X271">
        <v>-119095564</v>
      </c>
      <c r="Y271">
        <v>855</v>
      </c>
      <c r="AA271">
        <v>2.0699999999999998</v>
      </c>
      <c r="AB271">
        <v>0</v>
      </c>
      <c r="AC271">
        <v>0</v>
      </c>
      <c r="AD271">
        <v>0</v>
      </c>
      <c r="AE271">
        <v>2.0699999999999998</v>
      </c>
      <c r="AF271">
        <v>0</v>
      </c>
      <c r="AG271">
        <v>0</v>
      </c>
      <c r="AH271">
        <v>0</v>
      </c>
      <c r="AI271">
        <v>1</v>
      </c>
      <c r="AJ271">
        <v>1</v>
      </c>
      <c r="AK271">
        <v>1</v>
      </c>
      <c r="AL271">
        <v>1</v>
      </c>
      <c r="AN271">
        <v>0</v>
      </c>
      <c r="AO271">
        <v>0</v>
      </c>
      <c r="AP271">
        <v>0</v>
      </c>
      <c r="AQ271">
        <v>0</v>
      </c>
      <c r="AR271">
        <v>0</v>
      </c>
      <c r="AS271" t="s">
        <v>6</v>
      </c>
      <c r="AT271">
        <v>855</v>
      </c>
      <c r="AU271" t="s">
        <v>6</v>
      </c>
      <c r="AV271">
        <v>0</v>
      </c>
      <c r="AW271">
        <v>1</v>
      </c>
      <c r="AX271">
        <v>-1</v>
      </c>
      <c r="AY271">
        <v>0</v>
      </c>
      <c r="AZ271">
        <v>0</v>
      </c>
      <c r="BA271" t="s">
        <v>6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Y271*Source!I112</f>
        <v>2381.1750000000002</v>
      </c>
      <c r="CY271">
        <f>AA271</f>
        <v>2.0699999999999998</v>
      </c>
      <c r="CZ271">
        <f>AE271</f>
        <v>2.0699999999999998</v>
      </c>
      <c r="DA271">
        <f>AI271</f>
        <v>1</v>
      </c>
      <c r="DB271">
        <v>0</v>
      </c>
    </row>
    <row r="272" spans="1:106" x14ac:dyDescent="0.2">
      <c r="A272">
        <f>ROW(Source!A112)</f>
        <v>112</v>
      </c>
      <c r="B272">
        <v>27703374</v>
      </c>
      <c r="C272">
        <v>27704440</v>
      </c>
      <c r="D272">
        <v>25185843</v>
      </c>
      <c r="E272">
        <v>1</v>
      </c>
      <c r="F272">
        <v>1</v>
      </c>
      <c r="G272">
        <v>1</v>
      </c>
      <c r="H272">
        <v>3</v>
      </c>
      <c r="I272" t="s">
        <v>150</v>
      </c>
      <c r="J272" t="s">
        <v>152</v>
      </c>
      <c r="K272" t="s">
        <v>151</v>
      </c>
      <c r="L272">
        <v>1346</v>
      </c>
      <c r="N272">
        <v>1009</v>
      </c>
      <c r="O272" t="s">
        <v>147</v>
      </c>
      <c r="P272" t="s">
        <v>147</v>
      </c>
      <c r="Q272">
        <v>1</v>
      </c>
      <c r="W272">
        <v>0</v>
      </c>
      <c r="X272">
        <v>270253964</v>
      </c>
      <c r="Y272">
        <v>13</v>
      </c>
      <c r="AA272">
        <v>15.09</v>
      </c>
      <c r="AB272">
        <v>0</v>
      </c>
      <c r="AC272">
        <v>0</v>
      </c>
      <c r="AD272">
        <v>0</v>
      </c>
      <c r="AE272">
        <v>15.09</v>
      </c>
      <c r="AF272">
        <v>0</v>
      </c>
      <c r="AG272">
        <v>0</v>
      </c>
      <c r="AH272">
        <v>0</v>
      </c>
      <c r="AI272">
        <v>1</v>
      </c>
      <c r="AJ272">
        <v>1</v>
      </c>
      <c r="AK272">
        <v>1</v>
      </c>
      <c r="AL272">
        <v>1</v>
      </c>
      <c r="AN272">
        <v>0</v>
      </c>
      <c r="AO272">
        <v>0</v>
      </c>
      <c r="AP272">
        <v>0</v>
      </c>
      <c r="AQ272">
        <v>0</v>
      </c>
      <c r="AR272">
        <v>0</v>
      </c>
      <c r="AS272" t="s">
        <v>6</v>
      </c>
      <c r="AT272">
        <v>13</v>
      </c>
      <c r="AU272" t="s">
        <v>6</v>
      </c>
      <c r="AV272">
        <v>0</v>
      </c>
      <c r="AW272">
        <v>1</v>
      </c>
      <c r="AX272">
        <v>-1</v>
      </c>
      <c r="AY272">
        <v>0</v>
      </c>
      <c r="AZ272">
        <v>0</v>
      </c>
      <c r="BA272" t="s">
        <v>6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Y272*Source!I112</f>
        <v>36.204999999999998</v>
      </c>
      <c r="CY272">
        <f>AA272</f>
        <v>15.09</v>
      </c>
      <c r="CZ272">
        <f>AE272</f>
        <v>15.09</v>
      </c>
      <c r="DA272">
        <f>AI272</f>
        <v>1</v>
      </c>
      <c r="DB272">
        <v>0</v>
      </c>
    </row>
    <row r="273" spans="1:106" x14ac:dyDescent="0.2">
      <c r="A273">
        <f>ROW(Source!A113)</f>
        <v>113</v>
      </c>
      <c r="B273">
        <v>27703388</v>
      </c>
      <c r="C273">
        <v>27704440</v>
      </c>
      <c r="D273">
        <v>25414791</v>
      </c>
      <c r="E273">
        <v>1</v>
      </c>
      <c r="F273">
        <v>1</v>
      </c>
      <c r="G273">
        <v>1</v>
      </c>
      <c r="H273">
        <v>1</v>
      </c>
      <c r="I273" t="s">
        <v>579</v>
      </c>
      <c r="J273" t="s">
        <v>6</v>
      </c>
      <c r="K273" t="s">
        <v>580</v>
      </c>
      <c r="L273">
        <v>1191</v>
      </c>
      <c r="N273">
        <v>1013</v>
      </c>
      <c r="O273" t="s">
        <v>486</v>
      </c>
      <c r="P273" t="s">
        <v>486</v>
      </c>
      <c r="Q273">
        <v>1</v>
      </c>
      <c r="W273">
        <v>0</v>
      </c>
      <c r="X273">
        <v>-608433632</v>
      </c>
      <c r="Y273">
        <v>41.204499999999996</v>
      </c>
      <c r="AA273">
        <v>0</v>
      </c>
      <c r="AB273">
        <v>0</v>
      </c>
      <c r="AC273">
        <v>0</v>
      </c>
      <c r="AD273">
        <v>8.4600000000000009</v>
      </c>
      <c r="AE273">
        <v>0</v>
      </c>
      <c r="AF273">
        <v>0</v>
      </c>
      <c r="AG273">
        <v>0</v>
      </c>
      <c r="AH273">
        <v>8.4600000000000009</v>
      </c>
      <c r="AI273">
        <v>1</v>
      </c>
      <c r="AJ273">
        <v>1</v>
      </c>
      <c r="AK273">
        <v>1</v>
      </c>
      <c r="AL273">
        <v>1</v>
      </c>
      <c r="AN273">
        <v>0</v>
      </c>
      <c r="AO273">
        <v>1</v>
      </c>
      <c r="AP273">
        <v>1</v>
      </c>
      <c r="AQ273">
        <v>0</v>
      </c>
      <c r="AR273">
        <v>0</v>
      </c>
      <c r="AS273" t="s">
        <v>6</v>
      </c>
      <c r="AT273">
        <v>35.83</v>
      </c>
      <c r="AU273" t="s">
        <v>22</v>
      </c>
      <c r="AV273">
        <v>1</v>
      </c>
      <c r="AW273">
        <v>2</v>
      </c>
      <c r="AX273">
        <v>27704441</v>
      </c>
      <c r="AY273">
        <v>1</v>
      </c>
      <c r="AZ273">
        <v>0</v>
      </c>
      <c r="BA273">
        <v>275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Y273*Source!I113</f>
        <v>114.7545325</v>
      </c>
      <c r="CY273">
        <f>AD273</f>
        <v>8.4600000000000009</v>
      </c>
      <c r="CZ273">
        <f>AH273</f>
        <v>8.4600000000000009</v>
      </c>
      <c r="DA273">
        <f>AL273</f>
        <v>1</v>
      </c>
      <c r="DB273">
        <v>0</v>
      </c>
    </row>
    <row r="274" spans="1:106" x14ac:dyDescent="0.2">
      <c r="A274">
        <f>ROW(Source!A113)</f>
        <v>113</v>
      </c>
      <c r="B274">
        <v>27703388</v>
      </c>
      <c r="C274">
        <v>27704440</v>
      </c>
      <c r="D274">
        <v>25412928</v>
      </c>
      <c r="E274">
        <v>1</v>
      </c>
      <c r="F274">
        <v>1</v>
      </c>
      <c r="G274">
        <v>1</v>
      </c>
      <c r="H274">
        <v>1</v>
      </c>
      <c r="I274" t="s">
        <v>487</v>
      </c>
      <c r="J274" t="s">
        <v>6</v>
      </c>
      <c r="K274" t="s">
        <v>488</v>
      </c>
      <c r="L274">
        <v>1191</v>
      </c>
      <c r="N274">
        <v>1013</v>
      </c>
      <c r="O274" t="s">
        <v>486</v>
      </c>
      <c r="P274" t="s">
        <v>486</v>
      </c>
      <c r="Q274">
        <v>1</v>
      </c>
      <c r="W274">
        <v>0</v>
      </c>
      <c r="X274">
        <v>-1417349443</v>
      </c>
      <c r="Y274">
        <v>0.94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1</v>
      </c>
      <c r="AJ274">
        <v>1</v>
      </c>
      <c r="AK274">
        <v>1</v>
      </c>
      <c r="AL274">
        <v>1</v>
      </c>
      <c r="AN274">
        <v>0</v>
      </c>
      <c r="AO274">
        <v>1</v>
      </c>
      <c r="AP274">
        <v>0</v>
      </c>
      <c r="AQ274">
        <v>0</v>
      </c>
      <c r="AR274">
        <v>0</v>
      </c>
      <c r="AS274" t="s">
        <v>6</v>
      </c>
      <c r="AT274">
        <v>0.94</v>
      </c>
      <c r="AU274" t="s">
        <v>6</v>
      </c>
      <c r="AV274">
        <v>2</v>
      </c>
      <c r="AW274">
        <v>2</v>
      </c>
      <c r="AX274">
        <v>27704442</v>
      </c>
      <c r="AY274">
        <v>1</v>
      </c>
      <c r="AZ274">
        <v>2048</v>
      </c>
      <c r="BA274">
        <v>276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Y274*Source!I113</f>
        <v>2.6179000000000001</v>
      </c>
      <c r="CY274">
        <f>AD274</f>
        <v>0</v>
      </c>
      <c r="CZ274">
        <f>AH274</f>
        <v>0</v>
      </c>
      <c r="DA274">
        <f>AL274</f>
        <v>1</v>
      </c>
      <c r="DB274">
        <v>0</v>
      </c>
    </row>
    <row r="275" spans="1:106" x14ac:dyDescent="0.2">
      <c r="A275">
        <f>ROW(Source!A113)</f>
        <v>113</v>
      </c>
      <c r="B275">
        <v>27703388</v>
      </c>
      <c r="C275">
        <v>27704440</v>
      </c>
      <c r="D275">
        <v>25230445</v>
      </c>
      <c r="E275">
        <v>1</v>
      </c>
      <c r="F275">
        <v>1</v>
      </c>
      <c r="G275">
        <v>1</v>
      </c>
      <c r="H275">
        <v>2</v>
      </c>
      <c r="I275" t="s">
        <v>581</v>
      </c>
      <c r="J275" t="s">
        <v>582</v>
      </c>
      <c r="K275" t="s">
        <v>583</v>
      </c>
      <c r="L275">
        <v>1368</v>
      </c>
      <c r="N275">
        <v>1011</v>
      </c>
      <c r="O275" t="s">
        <v>492</v>
      </c>
      <c r="P275" t="s">
        <v>492</v>
      </c>
      <c r="Q275">
        <v>1</v>
      </c>
      <c r="W275">
        <v>0</v>
      </c>
      <c r="X275">
        <v>1225731627</v>
      </c>
      <c r="Y275">
        <v>2.3E-2</v>
      </c>
      <c r="AA275">
        <v>0</v>
      </c>
      <c r="AB275">
        <v>89.99</v>
      </c>
      <c r="AC275">
        <v>10.06</v>
      </c>
      <c r="AD275">
        <v>0</v>
      </c>
      <c r="AE275">
        <v>0</v>
      </c>
      <c r="AF275">
        <v>89.99</v>
      </c>
      <c r="AG275">
        <v>10.06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6</v>
      </c>
      <c r="AT275">
        <v>0.02</v>
      </c>
      <c r="AU275" t="s">
        <v>22</v>
      </c>
      <c r="AV275">
        <v>0</v>
      </c>
      <c r="AW275">
        <v>2</v>
      </c>
      <c r="AX275">
        <v>27704443</v>
      </c>
      <c r="AY275">
        <v>1</v>
      </c>
      <c r="AZ275">
        <v>0</v>
      </c>
      <c r="BA275">
        <v>277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Y275*Source!I113</f>
        <v>6.4055000000000001E-2</v>
      </c>
      <c r="CY275">
        <f>AB275</f>
        <v>89.99</v>
      </c>
      <c r="CZ275">
        <f>AF275</f>
        <v>89.99</v>
      </c>
      <c r="DA275">
        <f>AJ275</f>
        <v>1</v>
      </c>
      <c r="DB275">
        <v>0</v>
      </c>
    </row>
    <row r="276" spans="1:106" x14ac:dyDescent="0.2">
      <c r="A276">
        <f>ROW(Source!A113)</f>
        <v>113</v>
      </c>
      <c r="B276">
        <v>27703388</v>
      </c>
      <c r="C276">
        <v>27704440</v>
      </c>
      <c r="D276">
        <v>25230514</v>
      </c>
      <c r="E276">
        <v>1</v>
      </c>
      <c r="F276">
        <v>1</v>
      </c>
      <c r="G276">
        <v>1</v>
      </c>
      <c r="H276">
        <v>2</v>
      </c>
      <c r="I276" t="s">
        <v>489</v>
      </c>
      <c r="J276" t="s">
        <v>490</v>
      </c>
      <c r="K276" t="s">
        <v>491</v>
      </c>
      <c r="L276">
        <v>1368</v>
      </c>
      <c r="N276">
        <v>1011</v>
      </c>
      <c r="O276" t="s">
        <v>492</v>
      </c>
      <c r="P276" t="s">
        <v>492</v>
      </c>
      <c r="Q276">
        <v>1</v>
      </c>
      <c r="W276">
        <v>0</v>
      </c>
      <c r="X276">
        <v>1188625873</v>
      </c>
      <c r="Y276">
        <v>0.24149999999999996</v>
      </c>
      <c r="AA276">
        <v>0</v>
      </c>
      <c r="AB276">
        <v>31.26</v>
      </c>
      <c r="AC276">
        <v>13.5</v>
      </c>
      <c r="AD276">
        <v>0</v>
      </c>
      <c r="AE276">
        <v>0</v>
      </c>
      <c r="AF276">
        <v>31.26</v>
      </c>
      <c r="AG276">
        <v>13.5</v>
      </c>
      <c r="AH276">
        <v>0</v>
      </c>
      <c r="AI276">
        <v>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6</v>
      </c>
      <c r="AT276">
        <v>0.21</v>
      </c>
      <c r="AU276" t="s">
        <v>22</v>
      </c>
      <c r="AV276">
        <v>0</v>
      </c>
      <c r="AW276">
        <v>2</v>
      </c>
      <c r="AX276">
        <v>27704444</v>
      </c>
      <c r="AY276">
        <v>1</v>
      </c>
      <c r="AZ276">
        <v>0</v>
      </c>
      <c r="BA276">
        <v>278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Y276*Source!I113</f>
        <v>0.67257749999999994</v>
      </c>
      <c r="CY276">
        <f>AB276</f>
        <v>31.26</v>
      </c>
      <c r="CZ276">
        <f>AF276</f>
        <v>31.26</v>
      </c>
      <c r="DA276">
        <f>AJ276</f>
        <v>1</v>
      </c>
      <c r="DB276">
        <v>0</v>
      </c>
    </row>
    <row r="277" spans="1:106" x14ac:dyDescent="0.2">
      <c r="A277">
        <f>ROW(Source!A113)</f>
        <v>113</v>
      </c>
      <c r="B277">
        <v>27703388</v>
      </c>
      <c r="C277">
        <v>27704440</v>
      </c>
      <c r="D277">
        <v>25230679</v>
      </c>
      <c r="E277">
        <v>1</v>
      </c>
      <c r="F277">
        <v>1</v>
      </c>
      <c r="G277">
        <v>1</v>
      </c>
      <c r="H277">
        <v>2</v>
      </c>
      <c r="I277" t="s">
        <v>584</v>
      </c>
      <c r="J277" t="s">
        <v>585</v>
      </c>
      <c r="K277" t="s">
        <v>586</v>
      </c>
      <c r="L277">
        <v>1368</v>
      </c>
      <c r="N277">
        <v>1011</v>
      </c>
      <c r="O277" t="s">
        <v>492</v>
      </c>
      <c r="P277" t="s">
        <v>492</v>
      </c>
      <c r="Q277">
        <v>1</v>
      </c>
      <c r="W277">
        <v>0</v>
      </c>
      <c r="X277">
        <v>983187852</v>
      </c>
      <c r="Y277">
        <v>0.81649999999999989</v>
      </c>
      <c r="AA277">
        <v>0</v>
      </c>
      <c r="AB277">
        <v>12.39</v>
      </c>
      <c r="AC277">
        <v>10.06</v>
      </c>
      <c r="AD277">
        <v>0</v>
      </c>
      <c r="AE277">
        <v>0</v>
      </c>
      <c r="AF277">
        <v>12.39</v>
      </c>
      <c r="AG277">
        <v>10.06</v>
      </c>
      <c r="AH277">
        <v>0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6</v>
      </c>
      <c r="AT277">
        <v>0.71</v>
      </c>
      <c r="AU277" t="s">
        <v>22</v>
      </c>
      <c r="AV277">
        <v>0</v>
      </c>
      <c r="AW277">
        <v>2</v>
      </c>
      <c r="AX277">
        <v>27704445</v>
      </c>
      <c r="AY277">
        <v>1</v>
      </c>
      <c r="AZ277">
        <v>0</v>
      </c>
      <c r="BA277">
        <v>279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Y277*Source!I113</f>
        <v>2.2739524999999996</v>
      </c>
      <c r="CY277">
        <f>AB277</f>
        <v>12.39</v>
      </c>
      <c r="CZ277">
        <f>AF277</f>
        <v>12.39</v>
      </c>
      <c r="DA277">
        <f>AJ277</f>
        <v>1</v>
      </c>
      <c r="DB277">
        <v>0</v>
      </c>
    </row>
    <row r="278" spans="1:106" x14ac:dyDescent="0.2">
      <c r="A278">
        <f>ROW(Source!A113)</f>
        <v>113</v>
      </c>
      <c r="B278">
        <v>27703388</v>
      </c>
      <c r="C278">
        <v>27704440</v>
      </c>
      <c r="D278">
        <v>25149961</v>
      </c>
      <c r="E278">
        <v>1</v>
      </c>
      <c r="F278">
        <v>1</v>
      </c>
      <c r="G278">
        <v>1</v>
      </c>
      <c r="H278">
        <v>3</v>
      </c>
      <c r="I278" t="s">
        <v>587</v>
      </c>
      <c r="J278" t="s">
        <v>588</v>
      </c>
      <c r="K278" t="s">
        <v>589</v>
      </c>
      <c r="L278">
        <v>1339</v>
      </c>
      <c r="N278">
        <v>1007</v>
      </c>
      <c r="O278" t="s">
        <v>92</v>
      </c>
      <c r="P278" t="s">
        <v>92</v>
      </c>
      <c r="Q278">
        <v>1</v>
      </c>
      <c r="W278">
        <v>0</v>
      </c>
      <c r="X278">
        <v>-1660354250</v>
      </c>
      <c r="Y278">
        <v>0.51300000000000001</v>
      </c>
      <c r="AA278">
        <v>2.44</v>
      </c>
      <c r="AB278">
        <v>0</v>
      </c>
      <c r="AC278">
        <v>0</v>
      </c>
      <c r="AD278">
        <v>0</v>
      </c>
      <c r="AE278">
        <v>2.44</v>
      </c>
      <c r="AF278">
        <v>0</v>
      </c>
      <c r="AG278">
        <v>0</v>
      </c>
      <c r="AH278">
        <v>0</v>
      </c>
      <c r="AI278">
        <v>1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0</v>
      </c>
      <c r="AQ278">
        <v>0</v>
      </c>
      <c r="AR278">
        <v>0</v>
      </c>
      <c r="AS278" t="s">
        <v>6</v>
      </c>
      <c r="AT278">
        <v>0.51300000000000001</v>
      </c>
      <c r="AU278" t="s">
        <v>6</v>
      </c>
      <c r="AV278">
        <v>0</v>
      </c>
      <c r="AW278">
        <v>2</v>
      </c>
      <c r="AX278">
        <v>27704446</v>
      </c>
      <c r="AY278">
        <v>1</v>
      </c>
      <c r="AZ278">
        <v>0</v>
      </c>
      <c r="BA278">
        <v>280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Y278*Source!I113</f>
        <v>1.4287050000000001</v>
      </c>
      <c r="CY278">
        <f>AA278</f>
        <v>2.44</v>
      </c>
      <c r="CZ278">
        <f>AE278</f>
        <v>2.44</v>
      </c>
      <c r="DA278">
        <f>AI278</f>
        <v>1</v>
      </c>
      <c r="DB278">
        <v>0</v>
      </c>
    </row>
    <row r="279" spans="1:106" x14ac:dyDescent="0.2">
      <c r="A279">
        <f>ROW(Source!A113)</f>
        <v>113</v>
      </c>
      <c r="B279">
        <v>27703388</v>
      </c>
      <c r="C279">
        <v>27704440</v>
      </c>
      <c r="D279">
        <v>25155670</v>
      </c>
      <c r="E279">
        <v>1</v>
      </c>
      <c r="F279">
        <v>1</v>
      </c>
      <c r="G279">
        <v>1</v>
      </c>
      <c r="H279">
        <v>3</v>
      </c>
      <c r="I279" t="s">
        <v>145</v>
      </c>
      <c r="J279" t="s">
        <v>148</v>
      </c>
      <c r="K279" t="s">
        <v>146</v>
      </c>
      <c r="L279">
        <v>1346</v>
      </c>
      <c r="N279">
        <v>1009</v>
      </c>
      <c r="O279" t="s">
        <v>147</v>
      </c>
      <c r="P279" t="s">
        <v>147</v>
      </c>
      <c r="Q279">
        <v>1</v>
      </c>
      <c r="W279">
        <v>0</v>
      </c>
      <c r="X279">
        <v>-119095564</v>
      </c>
      <c r="Y279">
        <v>855</v>
      </c>
      <c r="AA279">
        <v>2.0699999999999998</v>
      </c>
      <c r="AB279">
        <v>0</v>
      </c>
      <c r="AC279">
        <v>0</v>
      </c>
      <c r="AD279">
        <v>0</v>
      </c>
      <c r="AE279">
        <v>2.0699999999999998</v>
      </c>
      <c r="AF279">
        <v>0</v>
      </c>
      <c r="AG279">
        <v>0</v>
      </c>
      <c r="AH279">
        <v>0</v>
      </c>
      <c r="AI279">
        <v>1</v>
      </c>
      <c r="AJ279">
        <v>1</v>
      </c>
      <c r="AK279">
        <v>1</v>
      </c>
      <c r="AL279">
        <v>1</v>
      </c>
      <c r="AN279">
        <v>0</v>
      </c>
      <c r="AO279">
        <v>0</v>
      </c>
      <c r="AP279">
        <v>0</v>
      </c>
      <c r="AQ279">
        <v>0</v>
      </c>
      <c r="AR279">
        <v>0</v>
      </c>
      <c r="AS279" t="s">
        <v>6</v>
      </c>
      <c r="AT279">
        <v>855</v>
      </c>
      <c r="AU279" t="s">
        <v>6</v>
      </c>
      <c r="AV279">
        <v>0</v>
      </c>
      <c r="AW279">
        <v>1</v>
      </c>
      <c r="AX279">
        <v>-1</v>
      </c>
      <c r="AY279">
        <v>0</v>
      </c>
      <c r="AZ279">
        <v>0</v>
      </c>
      <c r="BA279" t="s">
        <v>6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Y279*Source!I113</f>
        <v>2381.1750000000002</v>
      </c>
      <c r="CY279">
        <f>AA279</f>
        <v>2.0699999999999998</v>
      </c>
      <c r="CZ279">
        <f>AE279</f>
        <v>2.0699999999999998</v>
      </c>
      <c r="DA279">
        <f>AI279</f>
        <v>1</v>
      </c>
      <c r="DB279">
        <v>0</v>
      </c>
    </row>
    <row r="280" spans="1:106" x14ac:dyDescent="0.2">
      <c r="A280">
        <f>ROW(Source!A113)</f>
        <v>113</v>
      </c>
      <c r="B280">
        <v>27703388</v>
      </c>
      <c r="C280">
        <v>27704440</v>
      </c>
      <c r="D280">
        <v>25185843</v>
      </c>
      <c r="E280">
        <v>1</v>
      </c>
      <c r="F280">
        <v>1</v>
      </c>
      <c r="G280">
        <v>1</v>
      </c>
      <c r="H280">
        <v>3</v>
      </c>
      <c r="I280" t="s">
        <v>150</v>
      </c>
      <c r="J280" t="s">
        <v>152</v>
      </c>
      <c r="K280" t="s">
        <v>151</v>
      </c>
      <c r="L280">
        <v>1346</v>
      </c>
      <c r="N280">
        <v>1009</v>
      </c>
      <c r="O280" t="s">
        <v>147</v>
      </c>
      <c r="P280" t="s">
        <v>147</v>
      </c>
      <c r="Q280">
        <v>1</v>
      </c>
      <c r="W280">
        <v>0</v>
      </c>
      <c r="X280">
        <v>270253964</v>
      </c>
      <c r="Y280">
        <v>13</v>
      </c>
      <c r="AA280">
        <v>15.09</v>
      </c>
      <c r="AB280">
        <v>0</v>
      </c>
      <c r="AC280">
        <v>0</v>
      </c>
      <c r="AD280">
        <v>0</v>
      </c>
      <c r="AE280">
        <v>15.09</v>
      </c>
      <c r="AF280">
        <v>0</v>
      </c>
      <c r="AG280">
        <v>0</v>
      </c>
      <c r="AH280">
        <v>0</v>
      </c>
      <c r="AI280">
        <v>1</v>
      </c>
      <c r="AJ280">
        <v>1</v>
      </c>
      <c r="AK280">
        <v>1</v>
      </c>
      <c r="AL280">
        <v>1</v>
      </c>
      <c r="AN280">
        <v>0</v>
      </c>
      <c r="AO280">
        <v>0</v>
      </c>
      <c r="AP280">
        <v>0</v>
      </c>
      <c r="AQ280">
        <v>0</v>
      </c>
      <c r="AR280">
        <v>0</v>
      </c>
      <c r="AS280" t="s">
        <v>6</v>
      </c>
      <c r="AT280">
        <v>13</v>
      </c>
      <c r="AU280" t="s">
        <v>6</v>
      </c>
      <c r="AV280">
        <v>0</v>
      </c>
      <c r="AW280">
        <v>1</v>
      </c>
      <c r="AX280">
        <v>-1</v>
      </c>
      <c r="AY280">
        <v>0</v>
      </c>
      <c r="AZ280">
        <v>0</v>
      </c>
      <c r="BA280" t="s">
        <v>6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Y280*Source!I113</f>
        <v>36.204999999999998</v>
      </c>
      <c r="CY280">
        <f>AA280</f>
        <v>15.09</v>
      </c>
      <c r="CZ280">
        <f>AE280</f>
        <v>15.09</v>
      </c>
      <c r="DA280">
        <f>AI280</f>
        <v>1</v>
      </c>
      <c r="DB280">
        <v>0</v>
      </c>
    </row>
    <row r="281" spans="1:106" x14ac:dyDescent="0.2">
      <c r="A281">
        <f>ROW(Source!A118)</f>
        <v>118</v>
      </c>
      <c r="B281">
        <v>27703374</v>
      </c>
      <c r="C281">
        <v>27704455</v>
      </c>
      <c r="D281">
        <v>25418547</v>
      </c>
      <c r="E281">
        <v>1</v>
      </c>
      <c r="F281">
        <v>1</v>
      </c>
      <c r="G281">
        <v>1</v>
      </c>
      <c r="H281">
        <v>1</v>
      </c>
      <c r="I281" t="s">
        <v>607</v>
      </c>
      <c r="J281" t="s">
        <v>6</v>
      </c>
      <c r="K281" t="s">
        <v>608</v>
      </c>
      <c r="L281">
        <v>1191</v>
      </c>
      <c r="N281">
        <v>1013</v>
      </c>
      <c r="O281" t="s">
        <v>486</v>
      </c>
      <c r="P281" t="s">
        <v>486</v>
      </c>
      <c r="Q281">
        <v>1</v>
      </c>
      <c r="W281">
        <v>0</v>
      </c>
      <c r="X281">
        <v>-784637506</v>
      </c>
      <c r="Y281">
        <v>67.626900000000006</v>
      </c>
      <c r="AA281">
        <v>0</v>
      </c>
      <c r="AB281">
        <v>0</v>
      </c>
      <c r="AC281">
        <v>0</v>
      </c>
      <c r="AD281">
        <v>8.74</v>
      </c>
      <c r="AE281">
        <v>0</v>
      </c>
      <c r="AF281">
        <v>0</v>
      </c>
      <c r="AG281">
        <v>0</v>
      </c>
      <c r="AH281">
        <v>8.74</v>
      </c>
      <c r="AI281">
        <v>1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1</v>
      </c>
      <c r="AQ281">
        <v>0</v>
      </c>
      <c r="AR281">
        <v>0</v>
      </c>
      <c r="AS281" t="s">
        <v>6</v>
      </c>
      <c r="AT281">
        <v>43.56</v>
      </c>
      <c r="AU281" t="s">
        <v>57</v>
      </c>
      <c r="AV281">
        <v>1</v>
      </c>
      <c r="AW281">
        <v>2</v>
      </c>
      <c r="AX281">
        <v>27704456</v>
      </c>
      <c r="AY281">
        <v>1</v>
      </c>
      <c r="AZ281">
        <v>0</v>
      </c>
      <c r="BA281">
        <v>283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Y281*Source!I118</f>
        <v>197.38263303000002</v>
      </c>
      <c r="CY281">
        <f>AD281</f>
        <v>8.74</v>
      </c>
      <c r="CZ281">
        <f>AH281</f>
        <v>8.74</v>
      </c>
      <c r="DA281">
        <f>AL281</f>
        <v>1</v>
      </c>
      <c r="DB281">
        <v>0</v>
      </c>
    </row>
    <row r="282" spans="1:106" x14ac:dyDescent="0.2">
      <c r="A282">
        <f>ROW(Source!A118)</f>
        <v>118</v>
      </c>
      <c r="B282">
        <v>27703374</v>
      </c>
      <c r="C282">
        <v>27704455</v>
      </c>
      <c r="D282">
        <v>25412928</v>
      </c>
      <c r="E282">
        <v>1</v>
      </c>
      <c r="F282">
        <v>1</v>
      </c>
      <c r="G282">
        <v>1</v>
      </c>
      <c r="H282">
        <v>1</v>
      </c>
      <c r="I282" t="s">
        <v>487</v>
      </c>
      <c r="J282" t="s">
        <v>6</v>
      </c>
      <c r="K282" t="s">
        <v>488</v>
      </c>
      <c r="L282">
        <v>1191</v>
      </c>
      <c r="N282">
        <v>1013</v>
      </c>
      <c r="O282" t="s">
        <v>486</v>
      </c>
      <c r="P282" t="s">
        <v>486</v>
      </c>
      <c r="Q282">
        <v>1</v>
      </c>
      <c r="W282">
        <v>0</v>
      </c>
      <c r="X282">
        <v>-1417349443</v>
      </c>
      <c r="Y282">
        <v>0.17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1</v>
      </c>
      <c r="AJ282">
        <v>1</v>
      </c>
      <c r="AK282">
        <v>1</v>
      </c>
      <c r="AL282">
        <v>1</v>
      </c>
      <c r="AN282">
        <v>0</v>
      </c>
      <c r="AO282">
        <v>1</v>
      </c>
      <c r="AP282">
        <v>0</v>
      </c>
      <c r="AQ282">
        <v>0</v>
      </c>
      <c r="AR282">
        <v>0</v>
      </c>
      <c r="AS282" t="s">
        <v>6</v>
      </c>
      <c r="AT282">
        <v>0.17</v>
      </c>
      <c r="AU282" t="s">
        <v>6</v>
      </c>
      <c r="AV282">
        <v>2</v>
      </c>
      <c r="AW282">
        <v>2</v>
      </c>
      <c r="AX282">
        <v>27704457</v>
      </c>
      <c r="AY282">
        <v>1</v>
      </c>
      <c r="AZ282">
        <v>2048</v>
      </c>
      <c r="BA282">
        <v>284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Y282*Source!I118</f>
        <v>0.49617900000000004</v>
      </c>
      <c r="CY282">
        <f>AD282</f>
        <v>0</v>
      </c>
      <c r="CZ282">
        <f>AH282</f>
        <v>0</v>
      </c>
      <c r="DA282">
        <f>AL282</f>
        <v>1</v>
      </c>
      <c r="DB282">
        <v>0</v>
      </c>
    </row>
    <row r="283" spans="1:106" x14ac:dyDescent="0.2">
      <c r="A283">
        <f>ROW(Source!A118)</f>
        <v>118</v>
      </c>
      <c r="B283">
        <v>27703374</v>
      </c>
      <c r="C283">
        <v>27704455</v>
      </c>
      <c r="D283">
        <v>25230510</v>
      </c>
      <c r="E283">
        <v>1</v>
      </c>
      <c r="F283">
        <v>1</v>
      </c>
      <c r="G283">
        <v>1</v>
      </c>
      <c r="H283">
        <v>2</v>
      </c>
      <c r="I283" t="s">
        <v>592</v>
      </c>
      <c r="J283" t="s">
        <v>593</v>
      </c>
      <c r="K283" t="s">
        <v>594</v>
      </c>
      <c r="L283">
        <v>1368</v>
      </c>
      <c r="N283">
        <v>1011</v>
      </c>
      <c r="O283" t="s">
        <v>492</v>
      </c>
      <c r="P283" t="s">
        <v>492</v>
      </c>
      <c r="Q283">
        <v>1</v>
      </c>
      <c r="W283">
        <v>0</v>
      </c>
      <c r="X283">
        <v>368031958</v>
      </c>
      <c r="Y283">
        <v>3.3750000000000002E-2</v>
      </c>
      <c r="AA283">
        <v>0</v>
      </c>
      <c r="AB283">
        <v>27.66</v>
      </c>
      <c r="AC283">
        <v>11.6</v>
      </c>
      <c r="AD283">
        <v>0</v>
      </c>
      <c r="AE283">
        <v>0</v>
      </c>
      <c r="AF283">
        <v>27.66</v>
      </c>
      <c r="AG283">
        <v>11.6</v>
      </c>
      <c r="AH283">
        <v>0</v>
      </c>
      <c r="AI283">
        <v>1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1</v>
      </c>
      <c r="AQ283">
        <v>0</v>
      </c>
      <c r="AR283">
        <v>0</v>
      </c>
      <c r="AS283" t="s">
        <v>6</v>
      </c>
      <c r="AT283">
        <v>0.02</v>
      </c>
      <c r="AU283" t="s">
        <v>56</v>
      </c>
      <c r="AV283">
        <v>0</v>
      </c>
      <c r="AW283">
        <v>2</v>
      </c>
      <c r="AX283">
        <v>27704458</v>
      </c>
      <c r="AY283">
        <v>1</v>
      </c>
      <c r="AZ283">
        <v>0</v>
      </c>
      <c r="BA283">
        <v>285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Y283*Source!I118</f>
        <v>9.8506125E-2</v>
      </c>
      <c r="CY283">
        <f>AB283</f>
        <v>27.66</v>
      </c>
      <c r="CZ283">
        <f>AF283</f>
        <v>27.66</v>
      </c>
      <c r="DA283">
        <f>AJ283</f>
        <v>1</v>
      </c>
      <c r="DB283">
        <v>0</v>
      </c>
    </row>
    <row r="284" spans="1:106" x14ac:dyDescent="0.2">
      <c r="A284">
        <f>ROW(Source!A118)</f>
        <v>118</v>
      </c>
      <c r="B284">
        <v>27703374</v>
      </c>
      <c r="C284">
        <v>27704455</v>
      </c>
      <c r="D284">
        <v>25231607</v>
      </c>
      <c r="E284">
        <v>1</v>
      </c>
      <c r="F284">
        <v>1</v>
      </c>
      <c r="G284">
        <v>1</v>
      </c>
      <c r="H284">
        <v>2</v>
      </c>
      <c r="I284" t="s">
        <v>497</v>
      </c>
      <c r="J284" t="s">
        <v>498</v>
      </c>
      <c r="K284" t="s">
        <v>499</v>
      </c>
      <c r="L284">
        <v>1368</v>
      </c>
      <c r="N284">
        <v>1011</v>
      </c>
      <c r="O284" t="s">
        <v>492</v>
      </c>
      <c r="P284" t="s">
        <v>492</v>
      </c>
      <c r="Q284">
        <v>1</v>
      </c>
      <c r="W284">
        <v>0</v>
      </c>
      <c r="X284">
        <v>1372534845</v>
      </c>
      <c r="Y284">
        <v>0.25312500000000004</v>
      </c>
      <c r="AA284">
        <v>0</v>
      </c>
      <c r="AB284">
        <v>65.709999999999994</v>
      </c>
      <c r="AC284">
        <v>11.6</v>
      </c>
      <c r="AD284">
        <v>0</v>
      </c>
      <c r="AE284">
        <v>0</v>
      </c>
      <c r="AF284">
        <v>65.709999999999994</v>
      </c>
      <c r="AG284">
        <v>11.6</v>
      </c>
      <c r="AH284">
        <v>0</v>
      </c>
      <c r="AI284">
        <v>1</v>
      </c>
      <c r="AJ284">
        <v>1</v>
      </c>
      <c r="AK284">
        <v>1</v>
      </c>
      <c r="AL284">
        <v>1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6</v>
      </c>
      <c r="AT284">
        <v>0.15</v>
      </c>
      <c r="AU284" t="s">
        <v>56</v>
      </c>
      <c r="AV284">
        <v>0</v>
      </c>
      <c r="AW284">
        <v>2</v>
      </c>
      <c r="AX284">
        <v>27704459</v>
      </c>
      <c r="AY284">
        <v>1</v>
      </c>
      <c r="AZ284">
        <v>0</v>
      </c>
      <c r="BA284">
        <v>286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Y284*Source!I118</f>
        <v>0.73879593750000006</v>
      </c>
      <c r="CY284">
        <f>AB284</f>
        <v>65.709999999999994</v>
      </c>
      <c r="CZ284">
        <f>AF284</f>
        <v>65.709999999999994</v>
      </c>
      <c r="DA284">
        <f>AJ284</f>
        <v>1</v>
      </c>
      <c r="DB284">
        <v>0</v>
      </c>
    </row>
    <row r="285" spans="1:106" x14ac:dyDescent="0.2">
      <c r="A285">
        <f>ROW(Source!A118)</f>
        <v>118</v>
      </c>
      <c r="B285">
        <v>27703374</v>
      </c>
      <c r="C285">
        <v>27704455</v>
      </c>
      <c r="D285">
        <v>25153356</v>
      </c>
      <c r="E285">
        <v>1</v>
      </c>
      <c r="F285">
        <v>1</v>
      </c>
      <c r="G285">
        <v>1</v>
      </c>
      <c r="H285">
        <v>3</v>
      </c>
      <c r="I285" t="s">
        <v>628</v>
      </c>
      <c r="J285" t="s">
        <v>629</v>
      </c>
      <c r="K285" t="s">
        <v>630</v>
      </c>
      <c r="L285">
        <v>1327</v>
      </c>
      <c r="N285">
        <v>1005</v>
      </c>
      <c r="O285" t="s">
        <v>54</v>
      </c>
      <c r="P285" t="s">
        <v>54</v>
      </c>
      <c r="Q285">
        <v>1</v>
      </c>
      <c r="W285">
        <v>0</v>
      </c>
      <c r="X285">
        <v>-1987926685</v>
      </c>
      <c r="Y285">
        <v>0.84</v>
      </c>
      <c r="AA285">
        <v>72.319999999999993</v>
      </c>
      <c r="AB285">
        <v>0</v>
      </c>
      <c r="AC285">
        <v>0</v>
      </c>
      <c r="AD285">
        <v>0</v>
      </c>
      <c r="AE285">
        <v>72.319999999999993</v>
      </c>
      <c r="AF285">
        <v>0</v>
      </c>
      <c r="AG285">
        <v>0</v>
      </c>
      <c r="AH285">
        <v>0</v>
      </c>
      <c r="AI285">
        <v>1</v>
      </c>
      <c r="AJ285">
        <v>1</v>
      </c>
      <c r="AK285">
        <v>1</v>
      </c>
      <c r="AL285">
        <v>1</v>
      </c>
      <c r="AN285">
        <v>0</v>
      </c>
      <c r="AO285">
        <v>1</v>
      </c>
      <c r="AP285">
        <v>0</v>
      </c>
      <c r="AQ285">
        <v>0</v>
      </c>
      <c r="AR285">
        <v>0</v>
      </c>
      <c r="AS285" t="s">
        <v>6</v>
      </c>
      <c r="AT285">
        <v>0.84</v>
      </c>
      <c r="AU285" t="s">
        <v>6</v>
      </c>
      <c r="AV285">
        <v>0</v>
      </c>
      <c r="AW285">
        <v>2</v>
      </c>
      <c r="AX285">
        <v>27704460</v>
      </c>
      <c r="AY285">
        <v>1</v>
      </c>
      <c r="AZ285">
        <v>0</v>
      </c>
      <c r="BA285">
        <v>287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Y285*Source!I118</f>
        <v>2.451708</v>
      </c>
      <c r="CY285">
        <f>AA285</f>
        <v>72.319999999999993</v>
      </c>
      <c r="CZ285">
        <f>AE285</f>
        <v>72.319999999999993</v>
      </c>
      <c r="DA285">
        <f>AI285</f>
        <v>1</v>
      </c>
      <c r="DB285">
        <v>0</v>
      </c>
    </row>
    <row r="286" spans="1:106" x14ac:dyDescent="0.2">
      <c r="A286">
        <f>ROW(Source!A118)</f>
        <v>118</v>
      </c>
      <c r="B286">
        <v>27703374</v>
      </c>
      <c r="C286">
        <v>27704455</v>
      </c>
      <c r="D286">
        <v>25153690</v>
      </c>
      <c r="E286">
        <v>1</v>
      </c>
      <c r="F286">
        <v>1</v>
      </c>
      <c r="G286">
        <v>1</v>
      </c>
      <c r="H286">
        <v>3</v>
      </c>
      <c r="I286" t="s">
        <v>598</v>
      </c>
      <c r="J286" t="s">
        <v>599</v>
      </c>
      <c r="K286" t="s">
        <v>600</v>
      </c>
      <c r="L286">
        <v>1346</v>
      </c>
      <c r="N286">
        <v>1009</v>
      </c>
      <c r="O286" t="s">
        <v>147</v>
      </c>
      <c r="P286" t="s">
        <v>147</v>
      </c>
      <c r="Q286">
        <v>1</v>
      </c>
      <c r="W286">
        <v>0</v>
      </c>
      <c r="X286">
        <v>813963326</v>
      </c>
      <c r="Y286">
        <v>0.31</v>
      </c>
      <c r="AA286">
        <v>1.82</v>
      </c>
      <c r="AB286">
        <v>0</v>
      </c>
      <c r="AC286">
        <v>0</v>
      </c>
      <c r="AD286">
        <v>0</v>
      </c>
      <c r="AE286">
        <v>1.82</v>
      </c>
      <c r="AF286">
        <v>0</v>
      </c>
      <c r="AG286">
        <v>0</v>
      </c>
      <c r="AH286">
        <v>0</v>
      </c>
      <c r="AI286">
        <v>1</v>
      </c>
      <c r="AJ286">
        <v>1</v>
      </c>
      <c r="AK286">
        <v>1</v>
      </c>
      <c r="AL286">
        <v>1</v>
      </c>
      <c r="AN286">
        <v>0</v>
      </c>
      <c r="AO286">
        <v>1</v>
      </c>
      <c r="AP286">
        <v>0</v>
      </c>
      <c r="AQ286">
        <v>0</v>
      </c>
      <c r="AR286">
        <v>0</v>
      </c>
      <c r="AS286" t="s">
        <v>6</v>
      </c>
      <c r="AT286">
        <v>0.31</v>
      </c>
      <c r="AU286" t="s">
        <v>6</v>
      </c>
      <c r="AV286">
        <v>0</v>
      </c>
      <c r="AW286">
        <v>2</v>
      </c>
      <c r="AX286">
        <v>27704461</v>
      </c>
      <c r="AY286">
        <v>1</v>
      </c>
      <c r="AZ286">
        <v>0</v>
      </c>
      <c r="BA286">
        <v>288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Y286*Source!I118</f>
        <v>0.90479699999999996</v>
      </c>
      <c r="CY286">
        <f>AA286</f>
        <v>1.82</v>
      </c>
      <c r="CZ286">
        <f>AE286</f>
        <v>1.82</v>
      </c>
      <c r="DA286">
        <f>AI286</f>
        <v>1</v>
      </c>
      <c r="DB286">
        <v>0</v>
      </c>
    </row>
    <row r="287" spans="1:106" x14ac:dyDescent="0.2">
      <c r="A287">
        <f>ROW(Source!A118)</f>
        <v>118</v>
      </c>
      <c r="B287">
        <v>27703374</v>
      </c>
      <c r="C287">
        <v>27704455</v>
      </c>
      <c r="D287">
        <v>25185882</v>
      </c>
      <c r="E287">
        <v>1</v>
      </c>
      <c r="F287">
        <v>1</v>
      </c>
      <c r="G287">
        <v>1</v>
      </c>
      <c r="H287">
        <v>3</v>
      </c>
      <c r="I287" t="s">
        <v>216</v>
      </c>
      <c r="J287" t="s">
        <v>218</v>
      </c>
      <c r="K287" t="s">
        <v>217</v>
      </c>
      <c r="L287">
        <v>1348</v>
      </c>
      <c r="N287">
        <v>1009</v>
      </c>
      <c r="O287" t="s">
        <v>30</v>
      </c>
      <c r="P287" t="s">
        <v>30</v>
      </c>
      <c r="Q287">
        <v>1000</v>
      </c>
      <c r="W287">
        <v>0</v>
      </c>
      <c r="X287">
        <v>1261407534</v>
      </c>
      <c r="Y287">
        <v>0.03</v>
      </c>
      <c r="AA287">
        <v>13287.69</v>
      </c>
      <c r="AB287">
        <v>0</v>
      </c>
      <c r="AC287">
        <v>0</v>
      </c>
      <c r="AD287">
        <v>0</v>
      </c>
      <c r="AE287">
        <v>13287.69</v>
      </c>
      <c r="AF287">
        <v>0</v>
      </c>
      <c r="AG287">
        <v>0</v>
      </c>
      <c r="AH287">
        <v>0</v>
      </c>
      <c r="AI287">
        <v>1</v>
      </c>
      <c r="AJ287">
        <v>1</v>
      </c>
      <c r="AK287">
        <v>1</v>
      </c>
      <c r="AL287">
        <v>1</v>
      </c>
      <c r="AN287">
        <v>0</v>
      </c>
      <c r="AO287">
        <v>0</v>
      </c>
      <c r="AP287">
        <v>0</v>
      </c>
      <c r="AQ287">
        <v>0</v>
      </c>
      <c r="AR287">
        <v>0</v>
      </c>
      <c r="AS287" t="s">
        <v>6</v>
      </c>
      <c r="AT287">
        <v>0.03</v>
      </c>
      <c r="AU287" t="s">
        <v>6</v>
      </c>
      <c r="AV287">
        <v>0</v>
      </c>
      <c r="AW287">
        <v>1</v>
      </c>
      <c r="AX287">
        <v>-1</v>
      </c>
      <c r="AY287">
        <v>0</v>
      </c>
      <c r="AZ287">
        <v>0</v>
      </c>
      <c r="BA287" t="s">
        <v>6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Y287*Source!I118</f>
        <v>8.7560999999999986E-2</v>
      </c>
      <c r="CY287">
        <f>AA287</f>
        <v>13287.69</v>
      </c>
      <c r="CZ287">
        <f>AE287</f>
        <v>13287.69</v>
      </c>
      <c r="DA287">
        <f>AI287</f>
        <v>1</v>
      </c>
      <c r="DB287">
        <v>0</v>
      </c>
    </row>
    <row r="288" spans="1:106" x14ac:dyDescent="0.2">
      <c r="A288">
        <f>ROW(Source!A118)</f>
        <v>118</v>
      </c>
      <c r="B288">
        <v>27703374</v>
      </c>
      <c r="C288">
        <v>27704455</v>
      </c>
      <c r="D288">
        <v>25186104</v>
      </c>
      <c r="E288">
        <v>1</v>
      </c>
      <c r="F288">
        <v>1</v>
      </c>
      <c r="G288">
        <v>1</v>
      </c>
      <c r="H288">
        <v>3</v>
      </c>
      <c r="I288" t="s">
        <v>220</v>
      </c>
      <c r="J288" t="s">
        <v>223</v>
      </c>
      <c r="K288" t="s">
        <v>221</v>
      </c>
      <c r="L288">
        <v>1296</v>
      </c>
      <c r="N288">
        <v>1002</v>
      </c>
      <c r="O288" t="s">
        <v>222</v>
      </c>
      <c r="P288" t="s">
        <v>222</v>
      </c>
      <c r="Q288">
        <v>1</v>
      </c>
      <c r="W288">
        <v>0</v>
      </c>
      <c r="X288">
        <v>-1884807443</v>
      </c>
      <c r="Y288">
        <v>14.3</v>
      </c>
      <c r="AA288">
        <v>30.67</v>
      </c>
      <c r="AB288">
        <v>0</v>
      </c>
      <c r="AC288">
        <v>0</v>
      </c>
      <c r="AD288">
        <v>0</v>
      </c>
      <c r="AE288">
        <v>30.67</v>
      </c>
      <c r="AF288">
        <v>0</v>
      </c>
      <c r="AG288">
        <v>0</v>
      </c>
      <c r="AH288">
        <v>0</v>
      </c>
      <c r="AI288">
        <v>1</v>
      </c>
      <c r="AJ288">
        <v>1</v>
      </c>
      <c r="AK288">
        <v>1</v>
      </c>
      <c r="AL288">
        <v>1</v>
      </c>
      <c r="AN288">
        <v>0</v>
      </c>
      <c r="AO288">
        <v>0</v>
      </c>
      <c r="AP288">
        <v>0</v>
      </c>
      <c r="AQ288">
        <v>0</v>
      </c>
      <c r="AR288">
        <v>0</v>
      </c>
      <c r="AS288" t="s">
        <v>6</v>
      </c>
      <c r="AT288">
        <v>14.3</v>
      </c>
      <c r="AU288" t="s">
        <v>6</v>
      </c>
      <c r="AV288">
        <v>0</v>
      </c>
      <c r="AW288">
        <v>1</v>
      </c>
      <c r="AX288">
        <v>-1</v>
      </c>
      <c r="AY288">
        <v>0</v>
      </c>
      <c r="AZ288">
        <v>0</v>
      </c>
      <c r="BA288" t="s">
        <v>6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Y288*Source!I118</f>
        <v>41.737409999999997</v>
      </c>
      <c r="CY288">
        <f>AA288</f>
        <v>30.67</v>
      </c>
      <c r="CZ288">
        <f>AE288</f>
        <v>30.67</v>
      </c>
      <c r="DA288">
        <f>AI288</f>
        <v>1</v>
      </c>
      <c r="DB288">
        <v>0</v>
      </c>
    </row>
    <row r="289" spans="1:106" x14ac:dyDescent="0.2">
      <c r="A289">
        <f>ROW(Source!A118)</f>
        <v>118</v>
      </c>
      <c r="B289">
        <v>27703374</v>
      </c>
      <c r="C289">
        <v>27704455</v>
      </c>
      <c r="D289">
        <v>25187360</v>
      </c>
      <c r="E289">
        <v>1</v>
      </c>
      <c r="F289">
        <v>1</v>
      </c>
      <c r="G289">
        <v>1</v>
      </c>
      <c r="H289">
        <v>3</v>
      </c>
      <c r="I289" t="s">
        <v>631</v>
      </c>
      <c r="J289" t="s">
        <v>632</v>
      </c>
      <c r="K289" t="s">
        <v>633</v>
      </c>
      <c r="L289">
        <v>1348</v>
      </c>
      <c r="N289">
        <v>1009</v>
      </c>
      <c r="O289" t="s">
        <v>30</v>
      </c>
      <c r="P289" t="s">
        <v>30</v>
      </c>
      <c r="Q289">
        <v>1000</v>
      </c>
      <c r="W289">
        <v>0</v>
      </c>
      <c r="X289">
        <v>181729109</v>
      </c>
      <c r="Y289">
        <v>5.0999999999999997E-2</v>
      </c>
      <c r="AA289">
        <v>11397.1</v>
      </c>
      <c r="AB289">
        <v>0</v>
      </c>
      <c r="AC289">
        <v>0</v>
      </c>
      <c r="AD289">
        <v>0</v>
      </c>
      <c r="AE289">
        <v>11397.1</v>
      </c>
      <c r="AF289">
        <v>0</v>
      </c>
      <c r="AG289">
        <v>0</v>
      </c>
      <c r="AH289">
        <v>0</v>
      </c>
      <c r="AI289">
        <v>1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6</v>
      </c>
      <c r="AT289">
        <v>5.0999999999999997E-2</v>
      </c>
      <c r="AU289" t="s">
        <v>6</v>
      </c>
      <c r="AV289">
        <v>0</v>
      </c>
      <c r="AW289">
        <v>2</v>
      </c>
      <c r="AX289">
        <v>27704464</v>
      </c>
      <c r="AY289">
        <v>1</v>
      </c>
      <c r="AZ289">
        <v>0</v>
      </c>
      <c r="BA289">
        <v>291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Y289*Source!I118</f>
        <v>0.14885369999999998</v>
      </c>
      <c r="CY289">
        <f>AA289</f>
        <v>11397.1</v>
      </c>
      <c r="CZ289">
        <f>AE289</f>
        <v>11397.1</v>
      </c>
      <c r="DA289">
        <f>AI289</f>
        <v>1</v>
      </c>
      <c r="DB289">
        <v>0</v>
      </c>
    </row>
    <row r="290" spans="1:106" x14ac:dyDescent="0.2">
      <c r="A290">
        <f>ROW(Source!A119)</f>
        <v>119</v>
      </c>
      <c r="B290">
        <v>27703388</v>
      </c>
      <c r="C290">
        <v>27704455</v>
      </c>
      <c r="D290">
        <v>25418547</v>
      </c>
      <c r="E290">
        <v>1</v>
      </c>
      <c r="F290">
        <v>1</v>
      </c>
      <c r="G290">
        <v>1</v>
      </c>
      <c r="H290">
        <v>1</v>
      </c>
      <c r="I290" t="s">
        <v>607</v>
      </c>
      <c r="J290" t="s">
        <v>6</v>
      </c>
      <c r="K290" t="s">
        <v>608</v>
      </c>
      <c r="L290">
        <v>1191</v>
      </c>
      <c r="N290">
        <v>1013</v>
      </c>
      <c r="O290" t="s">
        <v>486</v>
      </c>
      <c r="P290" t="s">
        <v>486</v>
      </c>
      <c r="Q290">
        <v>1</v>
      </c>
      <c r="W290">
        <v>0</v>
      </c>
      <c r="X290">
        <v>-784637506</v>
      </c>
      <c r="Y290">
        <v>67.626900000000006</v>
      </c>
      <c r="AA290">
        <v>0</v>
      </c>
      <c r="AB290">
        <v>0</v>
      </c>
      <c r="AC290">
        <v>0</v>
      </c>
      <c r="AD290">
        <v>8.74</v>
      </c>
      <c r="AE290">
        <v>0</v>
      </c>
      <c r="AF290">
        <v>0</v>
      </c>
      <c r="AG290">
        <v>0</v>
      </c>
      <c r="AH290">
        <v>8.74</v>
      </c>
      <c r="AI290">
        <v>1</v>
      </c>
      <c r="AJ290">
        <v>1</v>
      </c>
      <c r="AK290">
        <v>1</v>
      </c>
      <c r="AL290">
        <v>1</v>
      </c>
      <c r="AN290">
        <v>0</v>
      </c>
      <c r="AO290">
        <v>1</v>
      </c>
      <c r="AP290">
        <v>1</v>
      </c>
      <c r="AQ290">
        <v>0</v>
      </c>
      <c r="AR290">
        <v>0</v>
      </c>
      <c r="AS290" t="s">
        <v>6</v>
      </c>
      <c r="AT290">
        <v>43.56</v>
      </c>
      <c r="AU290" t="s">
        <v>57</v>
      </c>
      <c r="AV290">
        <v>1</v>
      </c>
      <c r="AW290">
        <v>2</v>
      </c>
      <c r="AX290">
        <v>27704456</v>
      </c>
      <c r="AY290">
        <v>1</v>
      </c>
      <c r="AZ290">
        <v>0</v>
      </c>
      <c r="BA290">
        <v>292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Y290*Source!I119</f>
        <v>197.38263303000002</v>
      </c>
      <c r="CY290">
        <f>AD290</f>
        <v>8.74</v>
      </c>
      <c r="CZ290">
        <f>AH290</f>
        <v>8.74</v>
      </c>
      <c r="DA290">
        <f>AL290</f>
        <v>1</v>
      </c>
      <c r="DB290">
        <v>0</v>
      </c>
    </row>
    <row r="291" spans="1:106" x14ac:dyDescent="0.2">
      <c r="A291">
        <f>ROW(Source!A119)</f>
        <v>119</v>
      </c>
      <c r="B291">
        <v>27703388</v>
      </c>
      <c r="C291">
        <v>27704455</v>
      </c>
      <c r="D291">
        <v>25412928</v>
      </c>
      <c r="E291">
        <v>1</v>
      </c>
      <c r="F291">
        <v>1</v>
      </c>
      <c r="G291">
        <v>1</v>
      </c>
      <c r="H291">
        <v>1</v>
      </c>
      <c r="I291" t="s">
        <v>487</v>
      </c>
      <c r="J291" t="s">
        <v>6</v>
      </c>
      <c r="K291" t="s">
        <v>488</v>
      </c>
      <c r="L291">
        <v>1191</v>
      </c>
      <c r="N291">
        <v>1013</v>
      </c>
      <c r="O291" t="s">
        <v>486</v>
      </c>
      <c r="P291" t="s">
        <v>486</v>
      </c>
      <c r="Q291">
        <v>1</v>
      </c>
      <c r="W291">
        <v>0</v>
      </c>
      <c r="X291">
        <v>-1417349443</v>
      </c>
      <c r="Y291">
        <v>0.17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0</v>
      </c>
      <c r="AQ291">
        <v>0</v>
      </c>
      <c r="AR291">
        <v>0</v>
      </c>
      <c r="AS291" t="s">
        <v>6</v>
      </c>
      <c r="AT291">
        <v>0.17</v>
      </c>
      <c r="AU291" t="s">
        <v>6</v>
      </c>
      <c r="AV291">
        <v>2</v>
      </c>
      <c r="AW291">
        <v>2</v>
      </c>
      <c r="AX291">
        <v>27704457</v>
      </c>
      <c r="AY291">
        <v>1</v>
      </c>
      <c r="AZ291">
        <v>2048</v>
      </c>
      <c r="BA291">
        <v>293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Y291*Source!I119</f>
        <v>0.49617900000000004</v>
      </c>
      <c r="CY291">
        <f>AD291</f>
        <v>0</v>
      </c>
      <c r="CZ291">
        <f>AH291</f>
        <v>0</v>
      </c>
      <c r="DA291">
        <f>AL291</f>
        <v>1</v>
      </c>
      <c r="DB291">
        <v>0</v>
      </c>
    </row>
    <row r="292" spans="1:106" x14ac:dyDescent="0.2">
      <c r="A292">
        <f>ROW(Source!A119)</f>
        <v>119</v>
      </c>
      <c r="B292">
        <v>27703388</v>
      </c>
      <c r="C292">
        <v>27704455</v>
      </c>
      <c r="D292">
        <v>25230510</v>
      </c>
      <c r="E292">
        <v>1</v>
      </c>
      <c r="F292">
        <v>1</v>
      </c>
      <c r="G292">
        <v>1</v>
      </c>
      <c r="H292">
        <v>2</v>
      </c>
      <c r="I292" t="s">
        <v>592</v>
      </c>
      <c r="J292" t="s">
        <v>593</v>
      </c>
      <c r="K292" t="s">
        <v>594</v>
      </c>
      <c r="L292">
        <v>1368</v>
      </c>
      <c r="N292">
        <v>1011</v>
      </c>
      <c r="O292" t="s">
        <v>492</v>
      </c>
      <c r="P292" t="s">
        <v>492</v>
      </c>
      <c r="Q292">
        <v>1</v>
      </c>
      <c r="W292">
        <v>0</v>
      </c>
      <c r="X292">
        <v>368031958</v>
      </c>
      <c r="Y292">
        <v>3.3750000000000002E-2</v>
      </c>
      <c r="AA292">
        <v>0</v>
      </c>
      <c r="AB292">
        <v>27.66</v>
      </c>
      <c r="AC292">
        <v>11.6</v>
      </c>
      <c r="AD292">
        <v>0</v>
      </c>
      <c r="AE292">
        <v>0</v>
      </c>
      <c r="AF292">
        <v>27.66</v>
      </c>
      <c r="AG292">
        <v>11.6</v>
      </c>
      <c r="AH292">
        <v>0</v>
      </c>
      <c r="AI292">
        <v>1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6</v>
      </c>
      <c r="AT292">
        <v>0.02</v>
      </c>
      <c r="AU292" t="s">
        <v>56</v>
      </c>
      <c r="AV292">
        <v>0</v>
      </c>
      <c r="AW292">
        <v>2</v>
      </c>
      <c r="AX292">
        <v>27704458</v>
      </c>
      <c r="AY292">
        <v>1</v>
      </c>
      <c r="AZ292">
        <v>0</v>
      </c>
      <c r="BA292">
        <v>294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Y292*Source!I119</f>
        <v>9.8506125E-2</v>
      </c>
      <c r="CY292">
        <f>AB292</f>
        <v>27.66</v>
      </c>
      <c r="CZ292">
        <f>AF292</f>
        <v>27.66</v>
      </c>
      <c r="DA292">
        <f>AJ292</f>
        <v>1</v>
      </c>
      <c r="DB292">
        <v>0</v>
      </c>
    </row>
    <row r="293" spans="1:106" x14ac:dyDescent="0.2">
      <c r="A293">
        <f>ROW(Source!A119)</f>
        <v>119</v>
      </c>
      <c r="B293">
        <v>27703388</v>
      </c>
      <c r="C293">
        <v>27704455</v>
      </c>
      <c r="D293">
        <v>25231607</v>
      </c>
      <c r="E293">
        <v>1</v>
      </c>
      <c r="F293">
        <v>1</v>
      </c>
      <c r="G293">
        <v>1</v>
      </c>
      <c r="H293">
        <v>2</v>
      </c>
      <c r="I293" t="s">
        <v>497</v>
      </c>
      <c r="J293" t="s">
        <v>498</v>
      </c>
      <c r="K293" t="s">
        <v>499</v>
      </c>
      <c r="L293">
        <v>1368</v>
      </c>
      <c r="N293">
        <v>1011</v>
      </c>
      <c r="O293" t="s">
        <v>492</v>
      </c>
      <c r="P293" t="s">
        <v>492</v>
      </c>
      <c r="Q293">
        <v>1</v>
      </c>
      <c r="W293">
        <v>0</v>
      </c>
      <c r="X293">
        <v>1372534845</v>
      </c>
      <c r="Y293">
        <v>0.25312500000000004</v>
      </c>
      <c r="AA293">
        <v>0</v>
      </c>
      <c r="AB293">
        <v>65.709999999999994</v>
      </c>
      <c r="AC293">
        <v>11.6</v>
      </c>
      <c r="AD293">
        <v>0</v>
      </c>
      <c r="AE293">
        <v>0</v>
      </c>
      <c r="AF293">
        <v>65.709999999999994</v>
      </c>
      <c r="AG293">
        <v>11.6</v>
      </c>
      <c r="AH293">
        <v>0</v>
      </c>
      <c r="AI293">
        <v>1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6</v>
      </c>
      <c r="AT293">
        <v>0.15</v>
      </c>
      <c r="AU293" t="s">
        <v>56</v>
      </c>
      <c r="AV293">
        <v>0</v>
      </c>
      <c r="AW293">
        <v>2</v>
      </c>
      <c r="AX293">
        <v>27704459</v>
      </c>
      <c r="AY293">
        <v>1</v>
      </c>
      <c r="AZ293">
        <v>0</v>
      </c>
      <c r="BA293">
        <v>295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Y293*Source!I119</f>
        <v>0.73879593750000006</v>
      </c>
      <c r="CY293">
        <f>AB293</f>
        <v>65.709999999999994</v>
      </c>
      <c r="CZ293">
        <f>AF293</f>
        <v>65.709999999999994</v>
      </c>
      <c r="DA293">
        <f>AJ293</f>
        <v>1</v>
      </c>
      <c r="DB293">
        <v>0</v>
      </c>
    </row>
    <row r="294" spans="1:106" x14ac:dyDescent="0.2">
      <c r="A294">
        <f>ROW(Source!A119)</f>
        <v>119</v>
      </c>
      <c r="B294">
        <v>27703388</v>
      </c>
      <c r="C294">
        <v>27704455</v>
      </c>
      <c r="D294">
        <v>25153356</v>
      </c>
      <c r="E294">
        <v>1</v>
      </c>
      <c r="F294">
        <v>1</v>
      </c>
      <c r="G294">
        <v>1</v>
      </c>
      <c r="H294">
        <v>3</v>
      </c>
      <c r="I294" t="s">
        <v>628</v>
      </c>
      <c r="J294" t="s">
        <v>629</v>
      </c>
      <c r="K294" t="s">
        <v>630</v>
      </c>
      <c r="L294">
        <v>1327</v>
      </c>
      <c r="N294">
        <v>1005</v>
      </c>
      <c r="O294" t="s">
        <v>54</v>
      </c>
      <c r="P294" t="s">
        <v>54</v>
      </c>
      <c r="Q294">
        <v>1</v>
      </c>
      <c r="W294">
        <v>0</v>
      </c>
      <c r="X294">
        <v>-1987926685</v>
      </c>
      <c r="Y294">
        <v>0.84</v>
      </c>
      <c r="AA294">
        <v>72.319999999999993</v>
      </c>
      <c r="AB294">
        <v>0</v>
      </c>
      <c r="AC294">
        <v>0</v>
      </c>
      <c r="AD294">
        <v>0</v>
      </c>
      <c r="AE294">
        <v>72.319999999999993</v>
      </c>
      <c r="AF294">
        <v>0</v>
      </c>
      <c r="AG294">
        <v>0</v>
      </c>
      <c r="AH294">
        <v>0</v>
      </c>
      <c r="AI294">
        <v>1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6</v>
      </c>
      <c r="AT294">
        <v>0.84</v>
      </c>
      <c r="AU294" t="s">
        <v>6</v>
      </c>
      <c r="AV294">
        <v>0</v>
      </c>
      <c r="AW294">
        <v>2</v>
      </c>
      <c r="AX294">
        <v>27704460</v>
      </c>
      <c r="AY294">
        <v>1</v>
      </c>
      <c r="AZ294">
        <v>0</v>
      </c>
      <c r="BA294">
        <v>296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Y294*Source!I119</f>
        <v>2.451708</v>
      </c>
      <c r="CY294">
        <f>AA294</f>
        <v>72.319999999999993</v>
      </c>
      <c r="CZ294">
        <f>AE294</f>
        <v>72.319999999999993</v>
      </c>
      <c r="DA294">
        <f>AI294</f>
        <v>1</v>
      </c>
      <c r="DB294">
        <v>0</v>
      </c>
    </row>
    <row r="295" spans="1:106" x14ac:dyDescent="0.2">
      <c r="A295">
        <f>ROW(Source!A119)</f>
        <v>119</v>
      </c>
      <c r="B295">
        <v>27703388</v>
      </c>
      <c r="C295">
        <v>27704455</v>
      </c>
      <c r="D295">
        <v>25153690</v>
      </c>
      <c r="E295">
        <v>1</v>
      </c>
      <c r="F295">
        <v>1</v>
      </c>
      <c r="G295">
        <v>1</v>
      </c>
      <c r="H295">
        <v>3</v>
      </c>
      <c r="I295" t="s">
        <v>598</v>
      </c>
      <c r="J295" t="s">
        <v>599</v>
      </c>
      <c r="K295" t="s">
        <v>600</v>
      </c>
      <c r="L295">
        <v>1346</v>
      </c>
      <c r="N295">
        <v>1009</v>
      </c>
      <c r="O295" t="s">
        <v>147</v>
      </c>
      <c r="P295" t="s">
        <v>147</v>
      </c>
      <c r="Q295">
        <v>1</v>
      </c>
      <c r="W295">
        <v>0</v>
      </c>
      <c r="X295">
        <v>813963326</v>
      </c>
      <c r="Y295">
        <v>0.31</v>
      </c>
      <c r="AA295">
        <v>1.82</v>
      </c>
      <c r="AB295">
        <v>0</v>
      </c>
      <c r="AC295">
        <v>0</v>
      </c>
      <c r="AD295">
        <v>0</v>
      </c>
      <c r="AE295">
        <v>1.82</v>
      </c>
      <c r="AF295">
        <v>0</v>
      </c>
      <c r="AG295">
        <v>0</v>
      </c>
      <c r="AH295">
        <v>0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6</v>
      </c>
      <c r="AT295">
        <v>0.31</v>
      </c>
      <c r="AU295" t="s">
        <v>6</v>
      </c>
      <c r="AV295">
        <v>0</v>
      </c>
      <c r="AW295">
        <v>2</v>
      </c>
      <c r="AX295">
        <v>27704461</v>
      </c>
      <c r="AY295">
        <v>1</v>
      </c>
      <c r="AZ295">
        <v>0</v>
      </c>
      <c r="BA295">
        <v>297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Y295*Source!I119</f>
        <v>0.90479699999999996</v>
      </c>
      <c r="CY295">
        <f>AA295</f>
        <v>1.82</v>
      </c>
      <c r="CZ295">
        <f>AE295</f>
        <v>1.82</v>
      </c>
      <c r="DA295">
        <f>AI295</f>
        <v>1</v>
      </c>
      <c r="DB295">
        <v>0</v>
      </c>
    </row>
    <row r="296" spans="1:106" x14ac:dyDescent="0.2">
      <c r="A296">
        <f>ROW(Source!A119)</f>
        <v>119</v>
      </c>
      <c r="B296">
        <v>27703388</v>
      </c>
      <c r="C296">
        <v>27704455</v>
      </c>
      <c r="D296">
        <v>25185882</v>
      </c>
      <c r="E296">
        <v>1</v>
      </c>
      <c r="F296">
        <v>1</v>
      </c>
      <c r="G296">
        <v>1</v>
      </c>
      <c r="H296">
        <v>3</v>
      </c>
      <c r="I296" t="s">
        <v>216</v>
      </c>
      <c r="J296" t="s">
        <v>218</v>
      </c>
      <c r="K296" t="s">
        <v>217</v>
      </c>
      <c r="L296">
        <v>1348</v>
      </c>
      <c r="N296">
        <v>1009</v>
      </c>
      <c r="O296" t="s">
        <v>30</v>
      </c>
      <c r="P296" t="s">
        <v>30</v>
      </c>
      <c r="Q296">
        <v>1000</v>
      </c>
      <c r="W296">
        <v>0</v>
      </c>
      <c r="X296">
        <v>1261407534</v>
      </c>
      <c r="Y296">
        <v>0.03</v>
      </c>
      <c r="AA296">
        <v>13287.69</v>
      </c>
      <c r="AB296">
        <v>0</v>
      </c>
      <c r="AC296">
        <v>0</v>
      </c>
      <c r="AD296">
        <v>0</v>
      </c>
      <c r="AE296">
        <v>13287.69</v>
      </c>
      <c r="AF296">
        <v>0</v>
      </c>
      <c r="AG296">
        <v>0</v>
      </c>
      <c r="AH296">
        <v>0</v>
      </c>
      <c r="AI296">
        <v>1</v>
      </c>
      <c r="AJ296">
        <v>1</v>
      </c>
      <c r="AK296">
        <v>1</v>
      </c>
      <c r="AL296">
        <v>1</v>
      </c>
      <c r="AN296">
        <v>0</v>
      </c>
      <c r="AO296">
        <v>0</v>
      </c>
      <c r="AP296">
        <v>0</v>
      </c>
      <c r="AQ296">
        <v>0</v>
      </c>
      <c r="AR296">
        <v>0</v>
      </c>
      <c r="AS296" t="s">
        <v>6</v>
      </c>
      <c r="AT296">
        <v>0.03</v>
      </c>
      <c r="AU296" t="s">
        <v>6</v>
      </c>
      <c r="AV296">
        <v>0</v>
      </c>
      <c r="AW296">
        <v>1</v>
      </c>
      <c r="AX296">
        <v>-1</v>
      </c>
      <c r="AY296">
        <v>0</v>
      </c>
      <c r="AZ296">
        <v>0</v>
      </c>
      <c r="BA296" t="s">
        <v>6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Y296*Source!I119</f>
        <v>8.7560999999999986E-2</v>
      </c>
      <c r="CY296">
        <f>AA296</f>
        <v>13287.69</v>
      </c>
      <c r="CZ296">
        <f>AE296</f>
        <v>13287.69</v>
      </c>
      <c r="DA296">
        <f>AI296</f>
        <v>1</v>
      </c>
      <c r="DB296">
        <v>0</v>
      </c>
    </row>
    <row r="297" spans="1:106" x14ac:dyDescent="0.2">
      <c r="A297">
        <f>ROW(Source!A119)</f>
        <v>119</v>
      </c>
      <c r="B297">
        <v>27703388</v>
      </c>
      <c r="C297">
        <v>27704455</v>
      </c>
      <c r="D297">
        <v>25186104</v>
      </c>
      <c r="E297">
        <v>1</v>
      </c>
      <c r="F297">
        <v>1</v>
      </c>
      <c r="G297">
        <v>1</v>
      </c>
      <c r="H297">
        <v>3</v>
      </c>
      <c r="I297" t="s">
        <v>220</v>
      </c>
      <c r="J297" t="s">
        <v>223</v>
      </c>
      <c r="K297" t="s">
        <v>221</v>
      </c>
      <c r="L297">
        <v>1296</v>
      </c>
      <c r="N297">
        <v>1002</v>
      </c>
      <c r="O297" t="s">
        <v>222</v>
      </c>
      <c r="P297" t="s">
        <v>222</v>
      </c>
      <c r="Q297">
        <v>1</v>
      </c>
      <c r="W297">
        <v>0</v>
      </c>
      <c r="X297">
        <v>-1884807443</v>
      </c>
      <c r="Y297">
        <v>14.3</v>
      </c>
      <c r="AA297">
        <v>30.67</v>
      </c>
      <c r="AB297">
        <v>0</v>
      </c>
      <c r="AC297">
        <v>0</v>
      </c>
      <c r="AD297">
        <v>0</v>
      </c>
      <c r="AE297">
        <v>30.67</v>
      </c>
      <c r="AF297">
        <v>0</v>
      </c>
      <c r="AG297">
        <v>0</v>
      </c>
      <c r="AH297">
        <v>0</v>
      </c>
      <c r="AI297">
        <v>1</v>
      </c>
      <c r="AJ297">
        <v>1</v>
      </c>
      <c r="AK297">
        <v>1</v>
      </c>
      <c r="AL297">
        <v>1</v>
      </c>
      <c r="AN297">
        <v>0</v>
      </c>
      <c r="AO297">
        <v>0</v>
      </c>
      <c r="AP297">
        <v>0</v>
      </c>
      <c r="AQ297">
        <v>0</v>
      </c>
      <c r="AR297">
        <v>0</v>
      </c>
      <c r="AS297" t="s">
        <v>6</v>
      </c>
      <c r="AT297">
        <v>14.3</v>
      </c>
      <c r="AU297" t="s">
        <v>6</v>
      </c>
      <c r="AV297">
        <v>0</v>
      </c>
      <c r="AW297">
        <v>1</v>
      </c>
      <c r="AX297">
        <v>-1</v>
      </c>
      <c r="AY297">
        <v>0</v>
      </c>
      <c r="AZ297">
        <v>0</v>
      </c>
      <c r="BA297" t="s">
        <v>6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Y297*Source!I119</f>
        <v>41.737409999999997</v>
      </c>
      <c r="CY297">
        <f>AA297</f>
        <v>30.67</v>
      </c>
      <c r="CZ297">
        <f>AE297</f>
        <v>30.67</v>
      </c>
      <c r="DA297">
        <f>AI297</f>
        <v>1</v>
      </c>
      <c r="DB297">
        <v>0</v>
      </c>
    </row>
    <row r="298" spans="1:106" x14ac:dyDescent="0.2">
      <c r="A298">
        <f>ROW(Source!A119)</f>
        <v>119</v>
      </c>
      <c r="B298">
        <v>27703388</v>
      </c>
      <c r="C298">
        <v>27704455</v>
      </c>
      <c r="D298">
        <v>25187360</v>
      </c>
      <c r="E298">
        <v>1</v>
      </c>
      <c r="F298">
        <v>1</v>
      </c>
      <c r="G298">
        <v>1</v>
      </c>
      <c r="H298">
        <v>3</v>
      </c>
      <c r="I298" t="s">
        <v>631</v>
      </c>
      <c r="J298" t="s">
        <v>632</v>
      </c>
      <c r="K298" t="s">
        <v>633</v>
      </c>
      <c r="L298">
        <v>1348</v>
      </c>
      <c r="N298">
        <v>1009</v>
      </c>
      <c r="O298" t="s">
        <v>30</v>
      </c>
      <c r="P298" t="s">
        <v>30</v>
      </c>
      <c r="Q298">
        <v>1000</v>
      </c>
      <c r="W298">
        <v>0</v>
      </c>
      <c r="X298">
        <v>181729109</v>
      </c>
      <c r="Y298">
        <v>5.0999999999999997E-2</v>
      </c>
      <c r="AA298">
        <v>11397.1</v>
      </c>
      <c r="AB298">
        <v>0</v>
      </c>
      <c r="AC298">
        <v>0</v>
      </c>
      <c r="AD298">
        <v>0</v>
      </c>
      <c r="AE298">
        <v>11397.1</v>
      </c>
      <c r="AF298">
        <v>0</v>
      </c>
      <c r="AG298">
        <v>0</v>
      </c>
      <c r="AH298">
        <v>0</v>
      </c>
      <c r="AI298">
        <v>1</v>
      </c>
      <c r="AJ298">
        <v>1</v>
      </c>
      <c r="AK298">
        <v>1</v>
      </c>
      <c r="AL298">
        <v>1</v>
      </c>
      <c r="AN298">
        <v>0</v>
      </c>
      <c r="AO298">
        <v>1</v>
      </c>
      <c r="AP298">
        <v>0</v>
      </c>
      <c r="AQ298">
        <v>0</v>
      </c>
      <c r="AR298">
        <v>0</v>
      </c>
      <c r="AS298" t="s">
        <v>6</v>
      </c>
      <c r="AT298">
        <v>5.0999999999999997E-2</v>
      </c>
      <c r="AU298" t="s">
        <v>6</v>
      </c>
      <c r="AV298">
        <v>0</v>
      </c>
      <c r="AW298">
        <v>2</v>
      </c>
      <c r="AX298">
        <v>27704464</v>
      </c>
      <c r="AY298">
        <v>1</v>
      </c>
      <c r="AZ298">
        <v>0</v>
      </c>
      <c r="BA298">
        <v>300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Y298*Source!I119</f>
        <v>0.14885369999999998</v>
      </c>
      <c r="CY298">
        <f>AA298</f>
        <v>11397.1</v>
      </c>
      <c r="CZ298">
        <f>AE298</f>
        <v>11397.1</v>
      </c>
      <c r="DA298">
        <f>AI298</f>
        <v>1</v>
      </c>
      <c r="DB298">
        <v>0</v>
      </c>
    </row>
    <row r="299" spans="1:106" x14ac:dyDescent="0.2">
      <c r="A299">
        <f>ROW(Source!A124)</f>
        <v>124</v>
      </c>
      <c r="B299">
        <v>27703374</v>
      </c>
      <c r="C299">
        <v>27704467</v>
      </c>
      <c r="D299">
        <v>25418547</v>
      </c>
      <c r="E299">
        <v>1</v>
      </c>
      <c r="F299">
        <v>1</v>
      </c>
      <c r="G299">
        <v>1</v>
      </c>
      <c r="H299">
        <v>1</v>
      </c>
      <c r="I299" t="s">
        <v>607</v>
      </c>
      <c r="J299" t="s">
        <v>6</v>
      </c>
      <c r="K299" t="s">
        <v>608</v>
      </c>
      <c r="L299">
        <v>1191</v>
      </c>
      <c r="N299">
        <v>1013</v>
      </c>
      <c r="O299" t="s">
        <v>486</v>
      </c>
      <c r="P299" t="s">
        <v>486</v>
      </c>
      <c r="Q299">
        <v>1</v>
      </c>
      <c r="W299">
        <v>0</v>
      </c>
      <c r="X299">
        <v>-784637506</v>
      </c>
      <c r="Y299">
        <v>97.80749999999999</v>
      </c>
      <c r="AA299">
        <v>0</v>
      </c>
      <c r="AB299">
        <v>0</v>
      </c>
      <c r="AC299">
        <v>0</v>
      </c>
      <c r="AD299">
        <v>8.74</v>
      </c>
      <c r="AE299">
        <v>0</v>
      </c>
      <c r="AF299">
        <v>0</v>
      </c>
      <c r="AG299">
        <v>0</v>
      </c>
      <c r="AH299">
        <v>8.74</v>
      </c>
      <c r="AI299">
        <v>1</v>
      </c>
      <c r="AJ299">
        <v>1</v>
      </c>
      <c r="AK299">
        <v>1</v>
      </c>
      <c r="AL299">
        <v>1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6</v>
      </c>
      <c r="AT299">
        <v>63</v>
      </c>
      <c r="AU299" t="s">
        <v>57</v>
      </c>
      <c r="AV299">
        <v>1</v>
      </c>
      <c r="AW299">
        <v>2</v>
      </c>
      <c r="AX299">
        <v>27704468</v>
      </c>
      <c r="AY299">
        <v>1</v>
      </c>
      <c r="AZ299">
        <v>0</v>
      </c>
      <c r="BA299">
        <v>301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Y299*Source!I124</f>
        <v>101.71979999999999</v>
      </c>
      <c r="CY299">
        <f>AD299</f>
        <v>8.74</v>
      </c>
      <c r="CZ299">
        <f>AH299</f>
        <v>8.74</v>
      </c>
      <c r="DA299">
        <f>AL299</f>
        <v>1</v>
      </c>
      <c r="DB299">
        <v>0</v>
      </c>
    </row>
    <row r="300" spans="1:106" x14ac:dyDescent="0.2">
      <c r="A300">
        <f>ROW(Source!A124)</f>
        <v>124</v>
      </c>
      <c r="B300">
        <v>27703374</v>
      </c>
      <c r="C300">
        <v>27704467</v>
      </c>
      <c r="D300">
        <v>25412928</v>
      </c>
      <c r="E300">
        <v>1</v>
      </c>
      <c r="F300">
        <v>1</v>
      </c>
      <c r="G300">
        <v>1</v>
      </c>
      <c r="H300">
        <v>1</v>
      </c>
      <c r="I300" t="s">
        <v>487</v>
      </c>
      <c r="J300" t="s">
        <v>6</v>
      </c>
      <c r="K300" t="s">
        <v>488</v>
      </c>
      <c r="L300">
        <v>1191</v>
      </c>
      <c r="N300">
        <v>1013</v>
      </c>
      <c r="O300" t="s">
        <v>486</v>
      </c>
      <c r="P300" t="s">
        <v>486</v>
      </c>
      <c r="Q300">
        <v>1</v>
      </c>
      <c r="W300">
        <v>0</v>
      </c>
      <c r="X300">
        <v>-1417349443</v>
      </c>
      <c r="Y300">
        <v>0.18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1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6</v>
      </c>
      <c r="AT300">
        <v>0.18</v>
      </c>
      <c r="AU300" t="s">
        <v>6</v>
      </c>
      <c r="AV300">
        <v>2</v>
      </c>
      <c r="AW300">
        <v>2</v>
      </c>
      <c r="AX300">
        <v>27704469</v>
      </c>
      <c r="AY300">
        <v>1</v>
      </c>
      <c r="AZ300">
        <v>2048</v>
      </c>
      <c r="BA300">
        <v>302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Y300*Source!I124</f>
        <v>0.18720000000000001</v>
      </c>
      <c r="CY300">
        <f>AD300</f>
        <v>0</v>
      </c>
      <c r="CZ300">
        <f>AH300</f>
        <v>0</v>
      </c>
      <c r="DA300">
        <f>AL300</f>
        <v>1</v>
      </c>
      <c r="DB300">
        <v>0</v>
      </c>
    </row>
    <row r="301" spans="1:106" x14ac:dyDescent="0.2">
      <c r="A301">
        <f>ROW(Source!A124)</f>
        <v>124</v>
      </c>
      <c r="B301">
        <v>27703374</v>
      </c>
      <c r="C301">
        <v>27704467</v>
      </c>
      <c r="D301">
        <v>25230510</v>
      </c>
      <c r="E301">
        <v>1</v>
      </c>
      <c r="F301">
        <v>1</v>
      </c>
      <c r="G301">
        <v>1</v>
      </c>
      <c r="H301">
        <v>2</v>
      </c>
      <c r="I301" t="s">
        <v>592</v>
      </c>
      <c r="J301" t="s">
        <v>593</v>
      </c>
      <c r="K301" t="s">
        <v>594</v>
      </c>
      <c r="L301">
        <v>1368</v>
      </c>
      <c r="N301">
        <v>1011</v>
      </c>
      <c r="O301" t="s">
        <v>492</v>
      </c>
      <c r="P301" t="s">
        <v>492</v>
      </c>
      <c r="Q301">
        <v>1</v>
      </c>
      <c r="W301">
        <v>0</v>
      </c>
      <c r="X301">
        <v>368031958</v>
      </c>
      <c r="Y301">
        <v>3.3750000000000002E-2</v>
      </c>
      <c r="AA301">
        <v>0</v>
      </c>
      <c r="AB301">
        <v>27.66</v>
      </c>
      <c r="AC301">
        <v>11.6</v>
      </c>
      <c r="AD301">
        <v>0</v>
      </c>
      <c r="AE301">
        <v>0</v>
      </c>
      <c r="AF301">
        <v>27.66</v>
      </c>
      <c r="AG301">
        <v>11.6</v>
      </c>
      <c r="AH301">
        <v>0</v>
      </c>
      <c r="AI301">
        <v>1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1</v>
      </c>
      <c r="AQ301">
        <v>0</v>
      </c>
      <c r="AR301">
        <v>0</v>
      </c>
      <c r="AS301" t="s">
        <v>6</v>
      </c>
      <c r="AT301">
        <v>0.02</v>
      </c>
      <c r="AU301" t="s">
        <v>56</v>
      </c>
      <c r="AV301">
        <v>0</v>
      </c>
      <c r="AW301">
        <v>2</v>
      </c>
      <c r="AX301">
        <v>27704470</v>
      </c>
      <c r="AY301">
        <v>1</v>
      </c>
      <c r="AZ301">
        <v>0</v>
      </c>
      <c r="BA301">
        <v>303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Y301*Source!I124</f>
        <v>3.5100000000000006E-2</v>
      </c>
      <c r="CY301">
        <f>AB301</f>
        <v>27.66</v>
      </c>
      <c r="CZ301">
        <f>AF301</f>
        <v>27.66</v>
      </c>
      <c r="DA301">
        <f>AJ301</f>
        <v>1</v>
      </c>
      <c r="DB301">
        <v>0</v>
      </c>
    </row>
    <row r="302" spans="1:106" x14ac:dyDescent="0.2">
      <c r="A302">
        <f>ROW(Source!A124)</f>
        <v>124</v>
      </c>
      <c r="B302">
        <v>27703374</v>
      </c>
      <c r="C302">
        <v>27704467</v>
      </c>
      <c r="D302">
        <v>25231607</v>
      </c>
      <c r="E302">
        <v>1</v>
      </c>
      <c r="F302">
        <v>1</v>
      </c>
      <c r="G302">
        <v>1</v>
      </c>
      <c r="H302">
        <v>2</v>
      </c>
      <c r="I302" t="s">
        <v>497</v>
      </c>
      <c r="J302" t="s">
        <v>498</v>
      </c>
      <c r="K302" t="s">
        <v>499</v>
      </c>
      <c r="L302">
        <v>1368</v>
      </c>
      <c r="N302">
        <v>1011</v>
      </c>
      <c r="O302" t="s">
        <v>492</v>
      </c>
      <c r="P302" t="s">
        <v>492</v>
      </c>
      <c r="Q302">
        <v>1</v>
      </c>
      <c r="W302">
        <v>0</v>
      </c>
      <c r="X302">
        <v>1372534845</v>
      </c>
      <c r="Y302">
        <v>0.27</v>
      </c>
      <c r="AA302">
        <v>0</v>
      </c>
      <c r="AB302">
        <v>65.709999999999994</v>
      </c>
      <c r="AC302">
        <v>11.6</v>
      </c>
      <c r="AD302">
        <v>0</v>
      </c>
      <c r="AE302">
        <v>0</v>
      </c>
      <c r="AF302">
        <v>65.709999999999994</v>
      </c>
      <c r="AG302">
        <v>11.6</v>
      </c>
      <c r="AH302">
        <v>0</v>
      </c>
      <c r="AI302">
        <v>1</v>
      </c>
      <c r="AJ302">
        <v>1</v>
      </c>
      <c r="AK302">
        <v>1</v>
      </c>
      <c r="AL302">
        <v>1</v>
      </c>
      <c r="AN302">
        <v>0</v>
      </c>
      <c r="AO302">
        <v>1</v>
      </c>
      <c r="AP302">
        <v>1</v>
      </c>
      <c r="AQ302">
        <v>0</v>
      </c>
      <c r="AR302">
        <v>0</v>
      </c>
      <c r="AS302" t="s">
        <v>6</v>
      </c>
      <c r="AT302">
        <v>0.16</v>
      </c>
      <c r="AU302" t="s">
        <v>56</v>
      </c>
      <c r="AV302">
        <v>0</v>
      </c>
      <c r="AW302">
        <v>2</v>
      </c>
      <c r="AX302">
        <v>27704471</v>
      </c>
      <c r="AY302">
        <v>1</v>
      </c>
      <c r="AZ302">
        <v>0</v>
      </c>
      <c r="BA302">
        <v>304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Y302*Source!I124</f>
        <v>0.28080000000000005</v>
      </c>
      <c r="CY302">
        <f>AB302</f>
        <v>65.709999999999994</v>
      </c>
      <c r="CZ302">
        <f>AF302</f>
        <v>65.709999999999994</v>
      </c>
      <c r="DA302">
        <f>AJ302</f>
        <v>1</v>
      </c>
      <c r="DB302">
        <v>0</v>
      </c>
    </row>
    <row r="303" spans="1:106" x14ac:dyDescent="0.2">
      <c r="A303">
        <f>ROW(Source!A124)</f>
        <v>124</v>
      </c>
      <c r="B303">
        <v>27703374</v>
      </c>
      <c r="C303">
        <v>27704467</v>
      </c>
      <c r="D303">
        <v>25153356</v>
      </c>
      <c r="E303">
        <v>1</v>
      </c>
      <c r="F303">
        <v>1</v>
      </c>
      <c r="G303">
        <v>1</v>
      </c>
      <c r="H303">
        <v>3</v>
      </c>
      <c r="I303" t="s">
        <v>628</v>
      </c>
      <c r="J303" t="s">
        <v>629</v>
      </c>
      <c r="K303" t="s">
        <v>630</v>
      </c>
      <c r="L303">
        <v>1327</v>
      </c>
      <c r="N303">
        <v>1005</v>
      </c>
      <c r="O303" t="s">
        <v>54</v>
      </c>
      <c r="P303" t="s">
        <v>54</v>
      </c>
      <c r="Q303">
        <v>1</v>
      </c>
      <c r="W303">
        <v>0</v>
      </c>
      <c r="X303">
        <v>-1987926685</v>
      </c>
      <c r="Y303">
        <v>0.84</v>
      </c>
      <c r="AA303">
        <v>72.319999999999993</v>
      </c>
      <c r="AB303">
        <v>0</v>
      </c>
      <c r="AC303">
        <v>0</v>
      </c>
      <c r="AD303">
        <v>0</v>
      </c>
      <c r="AE303">
        <v>72.319999999999993</v>
      </c>
      <c r="AF303">
        <v>0</v>
      </c>
      <c r="AG303">
        <v>0</v>
      </c>
      <c r="AH303">
        <v>0</v>
      </c>
      <c r="AI303">
        <v>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0</v>
      </c>
      <c r="AQ303">
        <v>0</v>
      </c>
      <c r="AR303">
        <v>0</v>
      </c>
      <c r="AS303" t="s">
        <v>6</v>
      </c>
      <c r="AT303">
        <v>0.84</v>
      </c>
      <c r="AU303" t="s">
        <v>6</v>
      </c>
      <c r="AV303">
        <v>0</v>
      </c>
      <c r="AW303">
        <v>2</v>
      </c>
      <c r="AX303">
        <v>27704472</v>
      </c>
      <c r="AY303">
        <v>1</v>
      </c>
      <c r="AZ303">
        <v>0</v>
      </c>
      <c r="BA303">
        <v>305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Y303*Source!I124</f>
        <v>0.87360000000000004</v>
      </c>
      <c r="CY303">
        <f>AA303</f>
        <v>72.319999999999993</v>
      </c>
      <c r="CZ303">
        <f>AE303</f>
        <v>72.319999999999993</v>
      </c>
      <c r="DA303">
        <f>AI303</f>
        <v>1</v>
      </c>
      <c r="DB303">
        <v>0</v>
      </c>
    </row>
    <row r="304" spans="1:106" x14ac:dyDescent="0.2">
      <c r="A304">
        <f>ROW(Source!A124)</f>
        <v>124</v>
      </c>
      <c r="B304">
        <v>27703374</v>
      </c>
      <c r="C304">
        <v>27704467</v>
      </c>
      <c r="D304">
        <v>25153690</v>
      </c>
      <c r="E304">
        <v>1</v>
      </c>
      <c r="F304">
        <v>1</v>
      </c>
      <c r="G304">
        <v>1</v>
      </c>
      <c r="H304">
        <v>3</v>
      </c>
      <c r="I304" t="s">
        <v>598</v>
      </c>
      <c r="J304" t="s">
        <v>599</v>
      </c>
      <c r="K304" t="s">
        <v>600</v>
      </c>
      <c r="L304">
        <v>1346</v>
      </c>
      <c r="N304">
        <v>1009</v>
      </c>
      <c r="O304" t="s">
        <v>147</v>
      </c>
      <c r="P304" t="s">
        <v>147</v>
      </c>
      <c r="Q304">
        <v>1</v>
      </c>
      <c r="W304">
        <v>0</v>
      </c>
      <c r="X304">
        <v>813963326</v>
      </c>
      <c r="Y304">
        <v>0.31</v>
      </c>
      <c r="AA304">
        <v>1.82</v>
      </c>
      <c r="AB304">
        <v>0</v>
      </c>
      <c r="AC304">
        <v>0</v>
      </c>
      <c r="AD304">
        <v>0</v>
      </c>
      <c r="AE304">
        <v>1.82</v>
      </c>
      <c r="AF304">
        <v>0</v>
      </c>
      <c r="AG304">
        <v>0</v>
      </c>
      <c r="AH304">
        <v>0</v>
      </c>
      <c r="AI304">
        <v>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0</v>
      </c>
      <c r="AQ304">
        <v>0</v>
      </c>
      <c r="AR304">
        <v>0</v>
      </c>
      <c r="AS304" t="s">
        <v>6</v>
      </c>
      <c r="AT304">
        <v>0.31</v>
      </c>
      <c r="AU304" t="s">
        <v>6</v>
      </c>
      <c r="AV304">
        <v>0</v>
      </c>
      <c r="AW304">
        <v>2</v>
      </c>
      <c r="AX304">
        <v>27704473</v>
      </c>
      <c r="AY304">
        <v>1</v>
      </c>
      <c r="AZ304">
        <v>0</v>
      </c>
      <c r="BA304">
        <v>306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Y304*Source!I124</f>
        <v>0.32240000000000002</v>
      </c>
      <c r="CY304">
        <f>AA304</f>
        <v>1.82</v>
      </c>
      <c r="CZ304">
        <f>AE304</f>
        <v>1.82</v>
      </c>
      <c r="DA304">
        <f>AI304</f>
        <v>1</v>
      </c>
      <c r="DB304">
        <v>0</v>
      </c>
    </row>
    <row r="305" spans="1:106" x14ac:dyDescent="0.2">
      <c r="A305">
        <f>ROW(Source!A124)</f>
        <v>124</v>
      </c>
      <c r="B305">
        <v>27703374</v>
      </c>
      <c r="C305">
        <v>27704467</v>
      </c>
      <c r="D305">
        <v>25185882</v>
      </c>
      <c r="E305">
        <v>1</v>
      </c>
      <c r="F305">
        <v>1</v>
      </c>
      <c r="G305">
        <v>1</v>
      </c>
      <c r="H305">
        <v>3</v>
      </c>
      <c r="I305" t="s">
        <v>216</v>
      </c>
      <c r="J305" t="s">
        <v>218</v>
      </c>
      <c r="K305" t="s">
        <v>217</v>
      </c>
      <c r="L305">
        <v>1348</v>
      </c>
      <c r="N305">
        <v>1009</v>
      </c>
      <c r="O305" t="s">
        <v>30</v>
      </c>
      <c r="P305" t="s">
        <v>30</v>
      </c>
      <c r="Q305">
        <v>1000</v>
      </c>
      <c r="W305">
        <v>0</v>
      </c>
      <c r="X305">
        <v>1261407534</v>
      </c>
      <c r="Y305">
        <v>3.3000000000000002E-2</v>
      </c>
      <c r="AA305">
        <v>13287.69</v>
      </c>
      <c r="AB305">
        <v>0</v>
      </c>
      <c r="AC305">
        <v>0</v>
      </c>
      <c r="AD305">
        <v>0</v>
      </c>
      <c r="AE305">
        <v>13287.69</v>
      </c>
      <c r="AF305">
        <v>0</v>
      </c>
      <c r="AG305">
        <v>0</v>
      </c>
      <c r="AH305">
        <v>0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0</v>
      </c>
      <c r="AP305">
        <v>0</v>
      </c>
      <c r="AQ305">
        <v>0</v>
      </c>
      <c r="AR305">
        <v>0</v>
      </c>
      <c r="AS305" t="s">
        <v>6</v>
      </c>
      <c r="AT305">
        <v>3.3000000000000002E-2</v>
      </c>
      <c r="AU305" t="s">
        <v>6</v>
      </c>
      <c r="AV305">
        <v>0</v>
      </c>
      <c r="AW305">
        <v>1</v>
      </c>
      <c r="AX305">
        <v>-1</v>
      </c>
      <c r="AY305">
        <v>0</v>
      </c>
      <c r="AZ305">
        <v>0</v>
      </c>
      <c r="BA305" t="s">
        <v>6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Y305*Source!I124</f>
        <v>3.4320000000000003E-2</v>
      </c>
      <c r="CY305">
        <f>AA305</f>
        <v>13287.69</v>
      </c>
      <c r="CZ305">
        <f>AE305</f>
        <v>13287.69</v>
      </c>
      <c r="DA305">
        <f>AI305</f>
        <v>1</v>
      </c>
      <c r="DB305">
        <v>0</v>
      </c>
    </row>
    <row r="306" spans="1:106" x14ac:dyDescent="0.2">
      <c r="A306">
        <f>ROW(Source!A124)</f>
        <v>124</v>
      </c>
      <c r="B306">
        <v>27703374</v>
      </c>
      <c r="C306">
        <v>27704467</v>
      </c>
      <c r="D306">
        <v>25186104</v>
      </c>
      <c r="E306">
        <v>1</v>
      </c>
      <c r="F306">
        <v>1</v>
      </c>
      <c r="G306">
        <v>1</v>
      </c>
      <c r="H306">
        <v>3</v>
      </c>
      <c r="I306" t="s">
        <v>220</v>
      </c>
      <c r="J306" t="s">
        <v>223</v>
      </c>
      <c r="K306" t="s">
        <v>221</v>
      </c>
      <c r="L306">
        <v>1296</v>
      </c>
      <c r="N306">
        <v>1002</v>
      </c>
      <c r="O306" t="s">
        <v>222</v>
      </c>
      <c r="P306" t="s">
        <v>222</v>
      </c>
      <c r="Q306">
        <v>1</v>
      </c>
      <c r="W306">
        <v>0</v>
      </c>
      <c r="X306">
        <v>-1884807443</v>
      </c>
      <c r="Y306">
        <v>15.7</v>
      </c>
      <c r="AA306">
        <v>30.67</v>
      </c>
      <c r="AB306">
        <v>0</v>
      </c>
      <c r="AC306">
        <v>0</v>
      </c>
      <c r="AD306">
        <v>0</v>
      </c>
      <c r="AE306">
        <v>30.67</v>
      </c>
      <c r="AF306">
        <v>0</v>
      </c>
      <c r="AG306">
        <v>0</v>
      </c>
      <c r="AH306">
        <v>0</v>
      </c>
      <c r="AI306">
        <v>1</v>
      </c>
      <c r="AJ306">
        <v>1</v>
      </c>
      <c r="AK306">
        <v>1</v>
      </c>
      <c r="AL306">
        <v>1</v>
      </c>
      <c r="AN306">
        <v>0</v>
      </c>
      <c r="AO306">
        <v>0</v>
      </c>
      <c r="AP306">
        <v>0</v>
      </c>
      <c r="AQ306">
        <v>0</v>
      </c>
      <c r="AR306">
        <v>0</v>
      </c>
      <c r="AS306" t="s">
        <v>6</v>
      </c>
      <c r="AT306">
        <v>15.7</v>
      </c>
      <c r="AU306" t="s">
        <v>6</v>
      </c>
      <c r="AV306">
        <v>0</v>
      </c>
      <c r="AW306">
        <v>1</v>
      </c>
      <c r="AX306">
        <v>-1</v>
      </c>
      <c r="AY306">
        <v>0</v>
      </c>
      <c r="AZ306">
        <v>0</v>
      </c>
      <c r="BA306" t="s">
        <v>6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Y306*Source!I124</f>
        <v>16.327999999999999</v>
      </c>
      <c r="CY306">
        <f>AA306</f>
        <v>30.67</v>
      </c>
      <c r="CZ306">
        <f>AE306</f>
        <v>30.67</v>
      </c>
      <c r="DA306">
        <f>AI306</f>
        <v>1</v>
      </c>
      <c r="DB306">
        <v>0</v>
      </c>
    </row>
    <row r="307" spans="1:106" x14ac:dyDescent="0.2">
      <c r="A307">
        <f>ROW(Source!A124)</f>
        <v>124</v>
      </c>
      <c r="B307">
        <v>27703374</v>
      </c>
      <c r="C307">
        <v>27704467</v>
      </c>
      <c r="D307">
        <v>25187360</v>
      </c>
      <c r="E307">
        <v>1</v>
      </c>
      <c r="F307">
        <v>1</v>
      </c>
      <c r="G307">
        <v>1</v>
      </c>
      <c r="H307">
        <v>3</v>
      </c>
      <c r="I307" t="s">
        <v>631</v>
      </c>
      <c r="J307" t="s">
        <v>632</v>
      </c>
      <c r="K307" t="s">
        <v>633</v>
      </c>
      <c r="L307">
        <v>1348</v>
      </c>
      <c r="N307">
        <v>1009</v>
      </c>
      <c r="O307" t="s">
        <v>30</v>
      </c>
      <c r="P307" t="s">
        <v>30</v>
      </c>
      <c r="Q307">
        <v>1000</v>
      </c>
      <c r="W307">
        <v>0</v>
      </c>
      <c r="X307">
        <v>181729109</v>
      </c>
      <c r="Y307">
        <v>5.5E-2</v>
      </c>
      <c r="AA307">
        <v>11397.1</v>
      </c>
      <c r="AB307">
        <v>0</v>
      </c>
      <c r="AC307">
        <v>0</v>
      </c>
      <c r="AD307">
        <v>0</v>
      </c>
      <c r="AE307">
        <v>11397.1</v>
      </c>
      <c r="AF307">
        <v>0</v>
      </c>
      <c r="AG307">
        <v>0</v>
      </c>
      <c r="AH307">
        <v>0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0</v>
      </c>
      <c r="AQ307">
        <v>0</v>
      </c>
      <c r="AR307">
        <v>0</v>
      </c>
      <c r="AS307" t="s">
        <v>6</v>
      </c>
      <c r="AT307">
        <v>5.5E-2</v>
      </c>
      <c r="AU307" t="s">
        <v>6</v>
      </c>
      <c r="AV307">
        <v>0</v>
      </c>
      <c r="AW307">
        <v>2</v>
      </c>
      <c r="AX307">
        <v>27704476</v>
      </c>
      <c r="AY307">
        <v>1</v>
      </c>
      <c r="AZ307">
        <v>0</v>
      </c>
      <c r="BA307">
        <v>309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Y307*Source!I124</f>
        <v>5.7200000000000001E-2</v>
      </c>
      <c r="CY307">
        <f>AA307</f>
        <v>11397.1</v>
      </c>
      <c r="CZ307">
        <f>AE307</f>
        <v>11397.1</v>
      </c>
      <c r="DA307">
        <f>AI307</f>
        <v>1</v>
      </c>
      <c r="DB307">
        <v>0</v>
      </c>
    </row>
    <row r="308" spans="1:106" x14ac:dyDescent="0.2">
      <c r="A308">
        <f>ROW(Source!A125)</f>
        <v>125</v>
      </c>
      <c r="B308">
        <v>27703388</v>
      </c>
      <c r="C308">
        <v>27704467</v>
      </c>
      <c r="D308">
        <v>25418547</v>
      </c>
      <c r="E308">
        <v>1</v>
      </c>
      <c r="F308">
        <v>1</v>
      </c>
      <c r="G308">
        <v>1</v>
      </c>
      <c r="H308">
        <v>1</v>
      </c>
      <c r="I308" t="s">
        <v>607</v>
      </c>
      <c r="J308" t="s">
        <v>6</v>
      </c>
      <c r="K308" t="s">
        <v>608</v>
      </c>
      <c r="L308">
        <v>1191</v>
      </c>
      <c r="N308">
        <v>1013</v>
      </c>
      <c r="O308" t="s">
        <v>486</v>
      </c>
      <c r="P308" t="s">
        <v>486</v>
      </c>
      <c r="Q308">
        <v>1</v>
      </c>
      <c r="W308">
        <v>0</v>
      </c>
      <c r="X308">
        <v>-784637506</v>
      </c>
      <c r="Y308">
        <v>97.80749999999999</v>
      </c>
      <c r="AA308">
        <v>0</v>
      </c>
      <c r="AB308">
        <v>0</v>
      </c>
      <c r="AC308">
        <v>0</v>
      </c>
      <c r="AD308">
        <v>8.74</v>
      </c>
      <c r="AE308">
        <v>0</v>
      </c>
      <c r="AF308">
        <v>0</v>
      </c>
      <c r="AG308">
        <v>0</v>
      </c>
      <c r="AH308">
        <v>8.74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1</v>
      </c>
      <c r="AQ308">
        <v>0</v>
      </c>
      <c r="AR308">
        <v>0</v>
      </c>
      <c r="AS308" t="s">
        <v>6</v>
      </c>
      <c r="AT308">
        <v>63</v>
      </c>
      <c r="AU308" t="s">
        <v>57</v>
      </c>
      <c r="AV308">
        <v>1</v>
      </c>
      <c r="AW308">
        <v>2</v>
      </c>
      <c r="AX308">
        <v>27704468</v>
      </c>
      <c r="AY308">
        <v>1</v>
      </c>
      <c r="AZ308">
        <v>0</v>
      </c>
      <c r="BA308">
        <v>310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Y308*Source!I125</f>
        <v>101.71979999999999</v>
      </c>
      <c r="CY308">
        <f>AD308</f>
        <v>8.74</v>
      </c>
      <c r="CZ308">
        <f>AH308</f>
        <v>8.74</v>
      </c>
      <c r="DA308">
        <f>AL308</f>
        <v>1</v>
      </c>
      <c r="DB308">
        <v>0</v>
      </c>
    </row>
    <row r="309" spans="1:106" x14ac:dyDescent="0.2">
      <c r="A309">
        <f>ROW(Source!A125)</f>
        <v>125</v>
      </c>
      <c r="B309">
        <v>27703388</v>
      </c>
      <c r="C309">
        <v>27704467</v>
      </c>
      <c r="D309">
        <v>25412928</v>
      </c>
      <c r="E309">
        <v>1</v>
      </c>
      <c r="F309">
        <v>1</v>
      </c>
      <c r="G309">
        <v>1</v>
      </c>
      <c r="H309">
        <v>1</v>
      </c>
      <c r="I309" t="s">
        <v>487</v>
      </c>
      <c r="J309" t="s">
        <v>6</v>
      </c>
      <c r="K309" t="s">
        <v>488</v>
      </c>
      <c r="L309">
        <v>1191</v>
      </c>
      <c r="N309">
        <v>1013</v>
      </c>
      <c r="O309" t="s">
        <v>486</v>
      </c>
      <c r="P309" t="s">
        <v>486</v>
      </c>
      <c r="Q309">
        <v>1</v>
      </c>
      <c r="W309">
        <v>0</v>
      </c>
      <c r="X309">
        <v>-1417349443</v>
      </c>
      <c r="Y309">
        <v>0.18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0</v>
      </c>
      <c r="AQ309">
        <v>0</v>
      </c>
      <c r="AR309">
        <v>0</v>
      </c>
      <c r="AS309" t="s">
        <v>6</v>
      </c>
      <c r="AT309">
        <v>0.18</v>
      </c>
      <c r="AU309" t="s">
        <v>6</v>
      </c>
      <c r="AV309">
        <v>2</v>
      </c>
      <c r="AW309">
        <v>2</v>
      </c>
      <c r="AX309">
        <v>27704469</v>
      </c>
      <c r="AY309">
        <v>1</v>
      </c>
      <c r="AZ309">
        <v>2048</v>
      </c>
      <c r="BA309">
        <v>311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Y309*Source!I125</f>
        <v>0.18720000000000001</v>
      </c>
      <c r="CY309">
        <f>AD309</f>
        <v>0</v>
      </c>
      <c r="CZ309">
        <f>AH309</f>
        <v>0</v>
      </c>
      <c r="DA309">
        <f>AL309</f>
        <v>1</v>
      </c>
      <c r="DB309">
        <v>0</v>
      </c>
    </row>
    <row r="310" spans="1:106" x14ac:dyDescent="0.2">
      <c r="A310">
        <f>ROW(Source!A125)</f>
        <v>125</v>
      </c>
      <c r="B310">
        <v>27703388</v>
      </c>
      <c r="C310">
        <v>27704467</v>
      </c>
      <c r="D310">
        <v>25230510</v>
      </c>
      <c r="E310">
        <v>1</v>
      </c>
      <c r="F310">
        <v>1</v>
      </c>
      <c r="G310">
        <v>1</v>
      </c>
      <c r="H310">
        <v>2</v>
      </c>
      <c r="I310" t="s">
        <v>592</v>
      </c>
      <c r="J310" t="s">
        <v>593</v>
      </c>
      <c r="K310" t="s">
        <v>594</v>
      </c>
      <c r="L310">
        <v>1368</v>
      </c>
      <c r="N310">
        <v>1011</v>
      </c>
      <c r="O310" t="s">
        <v>492</v>
      </c>
      <c r="P310" t="s">
        <v>492</v>
      </c>
      <c r="Q310">
        <v>1</v>
      </c>
      <c r="W310">
        <v>0</v>
      </c>
      <c r="X310">
        <v>368031958</v>
      </c>
      <c r="Y310">
        <v>3.3750000000000002E-2</v>
      </c>
      <c r="AA310">
        <v>0</v>
      </c>
      <c r="AB310">
        <v>27.66</v>
      </c>
      <c r="AC310">
        <v>11.6</v>
      </c>
      <c r="AD310">
        <v>0</v>
      </c>
      <c r="AE310">
        <v>0</v>
      </c>
      <c r="AF310">
        <v>27.66</v>
      </c>
      <c r="AG310">
        <v>11.6</v>
      </c>
      <c r="AH310">
        <v>0</v>
      </c>
      <c r="AI310">
        <v>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1</v>
      </c>
      <c r="AQ310">
        <v>0</v>
      </c>
      <c r="AR310">
        <v>0</v>
      </c>
      <c r="AS310" t="s">
        <v>6</v>
      </c>
      <c r="AT310">
        <v>0.02</v>
      </c>
      <c r="AU310" t="s">
        <v>56</v>
      </c>
      <c r="AV310">
        <v>0</v>
      </c>
      <c r="AW310">
        <v>2</v>
      </c>
      <c r="AX310">
        <v>27704470</v>
      </c>
      <c r="AY310">
        <v>1</v>
      </c>
      <c r="AZ310">
        <v>0</v>
      </c>
      <c r="BA310">
        <v>312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Y310*Source!I125</f>
        <v>3.5100000000000006E-2</v>
      </c>
      <c r="CY310">
        <f>AB310</f>
        <v>27.66</v>
      </c>
      <c r="CZ310">
        <f>AF310</f>
        <v>27.66</v>
      </c>
      <c r="DA310">
        <f>AJ310</f>
        <v>1</v>
      </c>
      <c r="DB310">
        <v>0</v>
      </c>
    </row>
    <row r="311" spans="1:106" x14ac:dyDescent="0.2">
      <c r="A311">
        <f>ROW(Source!A125)</f>
        <v>125</v>
      </c>
      <c r="B311">
        <v>27703388</v>
      </c>
      <c r="C311">
        <v>27704467</v>
      </c>
      <c r="D311">
        <v>25231607</v>
      </c>
      <c r="E311">
        <v>1</v>
      </c>
      <c r="F311">
        <v>1</v>
      </c>
      <c r="G311">
        <v>1</v>
      </c>
      <c r="H311">
        <v>2</v>
      </c>
      <c r="I311" t="s">
        <v>497</v>
      </c>
      <c r="J311" t="s">
        <v>498</v>
      </c>
      <c r="K311" t="s">
        <v>499</v>
      </c>
      <c r="L311">
        <v>1368</v>
      </c>
      <c r="N311">
        <v>1011</v>
      </c>
      <c r="O311" t="s">
        <v>492</v>
      </c>
      <c r="P311" t="s">
        <v>492</v>
      </c>
      <c r="Q311">
        <v>1</v>
      </c>
      <c r="W311">
        <v>0</v>
      </c>
      <c r="X311">
        <v>1372534845</v>
      </c>
      <c r="Y311">
        <v>0.27</v>
      </c>
      <c r="AA311">
        <v>0</v>
      </c>
      <c r="AB311">
        <v>65.709999999999994</v>
      </c>
      <c r="AC311">
        <v>11.6</v>
      </c>
      <c r="AD311">
        <v>0</v>
      </c>
      <c r="AE311">
        <v>0</v>
      </c>
      <c r="AF311">
        <v>65.709999999999994</v>
      </c>
      <c r="AG311">
        <v>11.6</v>
      </c>
      <c r="AH311">
        <v>0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1</v>
      </c>
      <c r="AQ311">
        <v>0</v>
      </c>
      <c r="AR311">
        <v>0</v>
      </c>
      <c r="AS311" t="s">
        <v>6</v>
      </c>
      <c r="AT311">
        <v>0.16</v>
      </c>
      <c r="AU311" t="s">
        <v>56</v>
      </c>
      <c r="AV311">
        <v>0</v>
      </c>
      <c r="AW311">
        <v>2</v>
      </c>
      <c r="AX311">
        <v>27704471</v>
      </c>
      <c r="AY311">
        <v>1</v>
      </c>
      <c r="AZ311">
        <v>0</v>
      </c>
      <c r="BA311">
        <v>313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Y311*Source!I125</f>
        <v>0.28080000000000005</v>
      </c>
      <c r="CY311">
        <f>AB311</f>
        <v>65.709999999999994</v>
      </c>
      <c r="CZ311">
        <f>AF311</f>
        <v>65.709999999999994</v>
      </c>
      <c r="DA311">
        <f>AJ311</f>
        <v>1</v>
      </c>
      <c r="DB311">
        <v>0</v>
      </c>
    </row>
    <row r="312" spans="1:106" x14ac:dyDescent="0.2">
      <c r="A312">
        <f>ROW(Source!A125)</f>
        <v>125</v>
      </c>
      <c r="B312">
        <v>27703388</v>
      </c>
      <c r="C312">
        <v>27704467</v>
      </c>
      <c r="D312">
        <v>25153356</v>
      </c>
      <c r="E312">
        <v>1</v>
      </c>
      <c r="F312">
        <v>1</v>
      </c>
      <c r="G312">
        <v>1</v>
      </c>
      <c r="H312">
        <v>3</v>
      </c>
      <c r="I312" t="s">
        <v>628</v>
      </c>
      <c r="J312" t="s">
        <v>629</v>
      </c>
      <c r="K312" t="s">
        <v>630</v>
      </c>
      <c r="L312">
        <v>1327</v>
      </c>
      <c r="N312">
        <v>1005</v>
      </c>
      <c r="O312" t="s">
        <v>54</v>
      </c>
      <c r="P312" t="s">
        <v>54</v>
      </c>
      <c r="Q312">
        <v>1</v>
      </c>
      <c r="W312">
        <v>0</v>
      </c>
      <c r="X312">
        <v>-1987926685</v>
      </c>
      <c r="Y312">
        <v>0.84</v>
      </c>
      <c r="AA312">
        <v>72.319999999999993</v>
      </c>
      <c r="AB312">
        <v>0</v>
      </c>
      <c r="AC312">
        <v>0</v>
      </c>
      <c r="AD312">
        <v>0</v>
      </c>
      <c r="AE312">
        <v>72.319999999999993</v>
      </c>
      <c r="AF312">
        <v>0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6</v>
      </c>
      <c r="AT312">
        <v>0.84</v>
      </c>
      <c r="AU312" t="s">
        <v>6</v>
      </c>
      <c r="AV312">
        <v>0</v>
      </c>
      <c r="AW312">
        <v>2</v>
      </c>
      <c r="AX312">
        <v>27704472</v>
      </c>
      <c r="AY312">
        <v>1</v>
      </c>
      <c r="AZ312">
        <v>0</v>
      </c>
      <c r="BA312">
        <v>314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Y312*Source!I125</f>
        <v>0.87360000000000004</v>
      </c>
      <c r="CY312">
        <f>AA312</f>
        <v>72.319999999999993</v>
      </c>
      <c r="CZ312">
        <f>AE312</f>
        <v>72.319999999999993</v>
      </c>
      <c r="DA312">
        <f>AI312</f>
        <v>1</v>
      </c>
      <c r="DB312">
        <v>0</v>
      </c>
    </row>
    <row r="313" spans="1:106" x14ac:dyDescent="0.2">
      <c r="A313">
        <f>ROW(Source!A125)</f>
        <v>125</v>
      </c>
      <c r="B313">
        <v>27703388</v>
      </c>
      <c r="C313">
        <v>27704467</v>
      </c>
      <c r="D313">
        <v>25153690</v>
      </c>
      <c r="E313">
        <v>1</v>
      </c>
      <c r="F313">
        <v>1</v>
      </c>
      <c r="G313">
        <v>1</v>
      </c>
      <c r="H313">
        <v>3</v>
      </c>
      <c r="I313" t="s">
        <v>598</v>
      </c>
      <c r="J313" t="s">
        <v>599</v>
      </c>
      <c r="K313" t="s">
        <v>600</v>
      </c>
      <c r="L313">
        <v>1346</v>
      </c>
      <c r="N313">
        <v>1009</v>
      </c>
      <c r="O313" t="s">
        <v>147</v>
      </c>
      <c r="P313" t="s">
        <v>147</v>
      </c>
      <c r="Q313">
        <v>1</v>
      </c>
      <c r="W313">
        <v>0</v>
      </c>
      <c r="X313">
        <v>813963326</v>
      </c>
      <c r="Y313">
        <v>0.31</v>
      </c>
      <c r="AA313">
        <v>1.82</v>
      </c>
      <c r="AB313">
        <v>0</v>
      </c>
      <c r="AC313">
        <v>0</v>
      </c>
      <c r="AD313">
        <v>0</v>
      </c>
      <c r="AE313">
        <v>1.82</v>
      </c>
      <c r="AF313">
        <v>0</v>
      </c>
      <c r="AG313">
        <v>0</v>
      </c>
      <c r="AH313">
        <v>0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6</v>
      </c>
      <c r="AT313">
        <v>0.31</v>
      </c>
      <c r="AU313" t="s">
        <v>6</v>
      </c>
      <c r="AV313">
        <v>0</v>
      </c>
      <c r="AW313">
        <v>2</v>
      </c>
      <c r="AX313">
        <v>27704473</v>
      </c>
      <c r="AY313">
        <v>1</v>
      </c>
      <c r="AZ313">
        <v>0</v>
      </c>
      <c r="BA313">
        <v>315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Y313*Source!I125</f>
        <v>0.32240000000000002</v>
      </c>
      <c r="CY313">
        <f>AA313</f>
        <v>1.82</v>
      </c>
      <c r="CZ313">
        <f>AE313</f>
        <v>1.82</v>
      </c>
      <c r="DA313">
        <f>AI313</f>
        <v>1</v>
      </c>
      <c r="DB313">
        <v>0</v>
      </c>
    </row>
    <row r="314" spans="1:106" x14ac:dyDescent="0.2">
      <c r="A314">
        <f>ROW(Source!A125)</f>
        <v>125</v>
      </c>
      <c r="B314">
        <v>27703388</v>
      </c>
      <c r="C314">
        <v>27704467</v>
      </c>
      <c r="D314">
        <v>25185882</v>
      </c>
      <c r="E314">
        <v>1</v>
      </c>
      <c r="F314">
        <v>1</v>
      </c>
      <c r="G314">
        <v>1</v>
      </c>
      <c r="H314">
        <v>3</v>
      </c>
      <c r="I314" t="s">
        <v>216</v>
      </c>
      <c r="J314" t="s">
        <v>218</v>
      </c>
      <c r="K314" t="s">
        <v>217</v>
      </c>
      <c r="L314">
        <v>1348</v>
      </c>
      <c r="N314">
        <v>1009</v>
      </c>
      <c r="O314" t="s">
        <v>30</v>
      </c>
      <c r="P314" t="s">
        <v>30</v>
      </c>
      <c r="Q314">
        <v>1000</v>
      </c>
      <c r="W314">
        <v>0</v>
      </c>
      <c r="X314">
        <v>1261407534</v>
      </c>
      <c r="Y314">
        <v>3.3000000000000002E-2</v>
      </c>
      <c r="AA314">
        <v>13287.69</v>
      </c>
      <c r="AB314">
        <v>0</v>
      </c>
      <c r="AC314">
        <v>0</v>
      </c>
      <c r="AD314">
        <v>0</v>
      </c>
      <c r="AE314">
        <v>13287.69</v>
      </c>
      <c r="AF314">
        <v>0</v>
      </c>
      <c r="AG314">
        <v>0</v>
      </c>
      <c r="AH314">
        <v>0</v>
      </c>
      <c r="AI314">
        <v>1</v>
      </c>
      <c r="AJ314">
        <v>1</v>
      </c>
      <c r="AK314">
        <v>1</v>
      </c>
      <c r="AL314">
        <v>1</v>
      </c>
      <c r="AN314">
        <v>0</v>
      </c>
      <c r="AO314">
        <v>0</v>
      </c>
      <c r="AP314">
        <v>0</v>
      </c>
      <c r="AQ314">
        <v>0</v>
      </c>
      <c r="AR314">
        <v>0</v>
      </c>
      <c r="AS314" t="s">
        <v>6</v>
      </c>
      <c r="AT314">
        <v>3.3000000000000002E-2</v>
      </c>
      <c r="AU314" t="s">
        <v>6</v>
      </c>
      <c r="AV314">
        <v>0</v>
      </c>
      <c r="AW314">
        <v>1</v>
      </c>
      <c r="AX314">
        <v>-1</v>
      </c>
      <c r="AY314">
        <v>0</v>
      </c>
      <c r="AZ314">
        <v>0</v>
      </c>
      <c r="BA314" t="s">
        <v>6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Y314*Source!I125</f>
        <v>3.4320000000000003E-2</v>
      </c>
      <c r="CY314">
        <f>AA314</f>
        <v>13287.69</v>
      </c>
      <c r="CZ314">
        <f>AE314</f>
        <v>13287.69</v>
      </c>
      <c r="DA314">
        <f>AI314</f>
        <v>1</v>
      </c>
      <c r="DB314">
        <v>0</v>
      </c>
    </row>
    <row r="315" spans="1:106" x14ac:dyDescent="0.2">
      <c r="A315">
        <f>ROW(Source!A125)</f>
        <v>125</v>
      </c>
      <c r="B315">
        <v>27703388</v>
      </c>
      <c r="C315">
        <v>27704467</v>
      </c>
      <c r="D315">
        <v>25186104</v>
      </c>
      <c r="E315">
        <v>1</v>
      </c>
      <c r="F315">
        <v>1</v>
      </c>
      <c r="G315">
        <v>1</v>
      </c>
      <c r="H315">
        <v>3</v>
      </c>
      <c r="I315" t="s">
        <v>220</v>
      </c>
      <c r="J315" t="s">
        <v>223</v>
      </c>
      <c r="K315" t="s">
        <v>221</v>
      </c>
      <c r="L315">
        <v>1296</v>
      </c>
      <c r="N315">
        <v>1002</v>
      </c>
      <c r="O315" t="s">
        <v>222</v>
      </c>
      <c r="P315" t="s">
        <v>222</v>
      </c>
      <c r="Q315">
        <v>1</v>
      </c>
      <c r="W315">
        <v>0</v>
      </c>
      <c r="X315">
        <v>-1884807443</v>
      </c>
      <c r="Y315">
        <v>15.7</v>
      </c>
      <c r="AA315">
        <v>30.67</v>
      </c>
      <c r="AB315">
        <v>0</v>
      </c>
      <c r="AC315">
        <v>0</v>
      </c>
      <c r="AD315">
        <v>0</v>
      </c>
      <c r="AE315">
        <v>30.67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0</v>
      </c>
      <c r="AP315">
        <v>0</v>
      </c>
      <c r="AQ315">
        <v>0</v>
      </c>
      <c r="AR315">
        <v>0</v>
      </c>
      <c r="AS315" t="s">
        <v>6</v>
      </c>
      <c r="AT315">
        <v>15.7</v>
      </c>
      <c r="AU315" t="s">
        <v>6</v>
      </c>
      <c r="AV315">
        <v>0</v>
      </c>
      <c r="AW315">
        <v>1</v>
      </c>
      <c r="AX315">
        <v>-1</v>
      </c>
      <c r="AY315">
        <v>0</v>
      </c>
      <c r="AZ315">
        <v>0</v>
      </c>
      <c r="BA315" t="s">
        <v>6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Y315*Source!I125</f>
        <v>16.327999999999999</v>
      </c>
      <c r="CY315">
        <f>AA315</f>
        <v>30.67</v>
      </c>
      <c r="CZ315">
        <f>AE315</f>
        <v>30.67</v>
      </c>
      <c r="DA315">
        <f>AI315</f>
        <v>1</v>
      </c>
      <c r="DB315">
        <v>0</v>
      </c>
    </row>
    <row r="316" spans="1:106" x14ac:dyDescent="0.2">
      <c r="A316">
        <f>ROW(Source!A125)</f>
        <v>125</v>
      </c>
      <c r="B316">
        <v>27703388</v>
      </c>
      <c r="C316">
        <v>27704467</v>
      </c>
      <c r="D316">
        <v>25187360</v>
      </c>
      <c r="E316">
        <v>1</v>
      </c>
      <c r="F316">
        <v>1</v>
      </c>
      <c r="G316">
        <v>1</v>
      </c>
      <c r="H316">
        <v>3</v>
      </c>
      <c r="I316" t="s">
        <v>631</v>
      </c>
      <c r="J316" t="s">
        <v>632</v>
      </c>
      <c r="K316" t="s">
        <v>633</v>
      </c>
      <c r="L316">
        <v>1348</v>
      </c>
      <c r="N316">
        <v>1009</v>
      </c>
      <c r="O316" t="s">
        <v>30</v>
      </c>
      <c r="P316" t="s">
        <v>30</v>
      </c>
      <c r="Q316">
        <v>1000</v>
      </c>
      <c r="W316">
        <v>0</v>
      </c>
      <c r="X316">
        <v>181729109</v>
      </c>
      <c r="Y316">
        <v>5.5E-2</v>
      </c>
      <c r="AA316">
        <v>11397.1</v>
      </c>
      <c r="AB316">
        <v>0</v>
      </c>
      <c r="AC316">
        <v>0</v>
      </c>
      <c r="AD316">
        <v>0</v>
      </c>
      <c r="AE316">
        <v>11397.1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1</v>
      </c>
      <c r="AL316">
        <v>1</v>
      </c>
      <c r="AN316">
        <v>0</v>
      </c>
      <c r="AO316">
        <v>1</v>
      </c>
      <c r="AP316">
        <v>0</v>
      </c>
      <c r="AQ316">
        <v>0</v>
      </c>
      <c r="AR316">
        <v>0</v>
      </c>
      <c r="AS316" t="s">
        <v>6</v>
      </c>
      <c r="AT316">
        <v>5.5E-2</v>
      </c>
      <c r="AU316" t="s">
        <v>6</v>
      </c>
      <c r="AV316">
        <v>0</v>
      </c>
      <c r="AW316">
        <v>2</v>
      </c>
      <c r="AX316">
        <v>27704476</v>
      </c>
      <c r="AY316">
        <v>1</v>
      </c>
      <c r="AZ316">
        <v>0</v>
      </c>
      <c r="BA316">
        <v>318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Y316*Source!I125</f>
        <v>5.7200000000000001E-2</v>
      </c>
      <c r="CY316">
        <f>AA316</f>
        <v>11397.1</v>
      </c>
      <c r="CZ316">
        <f>AE316</f>
        <v>11397.1</v>
      </c>
      <c r="DA316">
        <f>AI316</f>
        <v>1</v>
      </c>
      <c r="DB316">
        <v>0</v>
      </c>
    </row>
    <row r="317" spans="1:106" x14ac:dyDescent="0.2">
      <c r="A317">
        <f>ROW(Source!A130)</f>
        <v>130</v>
      </c>
      <c r="B317">
        <v>27703374</v>
      </c>
      <c r="C317">
        <v>27704503</v>
      </c>
      <c r="D317">
        <v>25412980</v>
      </c>
      <c r="E317">
        <v>1</v>
      </c>
      <c r="F317">
        <v>1</v>
      </c>
      <c r="G317">
        <v>1</v>
      </c>
      <c r="H317">
        <v>1</v>
      </c>
      <c r="I317" t="s">
        <v>634</v>
      </c>
      <c r="J317" t="s">
        <v>6</v>
      </c>
      <c r="K317" t="s">
        <v>635</v>
      </c>
      <c r="L317">
        <v>1191</v>
      </c>
      <c r="N317">
        <v>1013</v>
      </c>
      <c r="O317" t="s">
        <v>486</v>
      </c>
      <c r="P317" t="s">
        <v>486</v>
      </c>
      <c r="Q317">
        <v>1</v>
      </c>
      <c r="W317">
        <v>0</v>
      </c>
      <c r="X317">
        <v>145020957</v>
      </c>
      <c r="Y317">
        <v>79.193025000000006</v>
      </c>
      <c r="AA317">
        <v>0</v>
      </c>
      <c r="AB317">
        <v>0</v>
      </c>
      <c r="AC317">
        <v>0</v>
      </c>
      <c r="AD317">
        <v>9.07</v>
      </c>
      <c r="AE317">
        <v>0</v>
      </c>
      <c r="AF317">
        <v>0</v>
      </c>
      <c r="AG317">
        <v>0</v>
      </c>
      <c r="AH317">
        <v>9.07</v>
      </c>
      <c r="AI317">
        <v>1</v>
      </c>
      <c r="AJ317">
        <v>1</v>
      </c>
      <c r="AK317">
        <v>1</v>
      </c>
      <c r="AL317">
        <v>1</v>
      </c>
      <c r="AN317">
        <v>0</v>
      </c>
      <c r="AO317">
        <v>1</v>
      </c>
      <c r="AP317">
        <v>1</v>
      </c>
      <c r="AQ317">
        <v>0</v>
      </c>
      <c r="AR317">
        <v>0</v>
      </c>
      <c r="AS317" t="s">
        <v>6</v>
      </c>
      <c r="AT317">
        <v>51.01</v>
      </c>
      <c r="AU317" t="s">
        <v>57</v>
      </c>
      <c r="AV317">
        <v>1</v>
      </c>
      <c r="AW317">
        <v>2</v>
      </c>
      <c r="AX317">
        <v>27704504</v>
      </c>
      <c r="AY317">
        <v>1</v>
      </c>
      <c r="AZ317">
        <v>0</v>
      </c>
      <c r="BA317">
        <v>319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Y317*Source!I130</f>
        <v>3.1677210000000002</v>
      </c>
      <c r="CY317">
        <f>AD317</f>
        <v>9.07</v>
      </c>
      <c r="CZ317">
        <f>AH317</f>
        <v>9.07</v>
      </c>
      <c r="DA317">
        <f>AL317</f>
        <v>1</v>
      </c>
      <c r="DB317">
        <v>0</v>
      </c>
    </row>
    <row r="318" spans="1:106" x14ac:dyDescent="0.2">
      <c r="A318">
        <f>ROW(Source!A130)</f>
        <v>130</v>
      </c>
      <c r="B318">
        <v>27703374</v>
      </c>
      <c r="C318">
        <v>27704503</v>
      </c>
      <c r="D318">
        <v>25412928</v>
      </c>
      <c r="E318">
        <v>1</v>
      </c>
      <c r="F318">
        <v>1</v>
      </c>
      <c r="G318">
        <v>1</v>
      </c>
      <c r="H318">
        <v>1</v>
      </c>
      <c r="I318" t="s">
        <v>487</v>
      </c>
      <c r="J318" t="s">
        <v>6</v>
      </c>
      <c r="K318" t="s">
        <v>488</v>
      </c>
      <c r="L318">
        <v>1191</v>
      </c>
      <c r="N318">
        <v>1013</v>
      </c>
      <c r="O318" t="s">
        <v>486</v>
      </c>
      <c r="P318" t="s">
        <v>486</v>
      </c>
      <c r="Q318">
        <v>1</v>
      </c>
      <c r="W318">
        <v>0</v>
      </c>
      <c r="X318">
        <v>-1417349443</v>
      </c>
      <c r="Y318">
        <v>0.12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1</v>
      </c>
      <c r="AJ318">
        <v>1</v>
      </c>
      <c r="AK318">
        <v>1</v>
      </c>
      <c r="AL318">
        <v>1</v>
      </c>
      <c r="AN318">
        <v>0</v>
      </c>
      <c r="AO318">
        <v>1</v>
      </c>
      <c r="AP318">
        <v>0</v>
      </c>
      <c r="AQ318">
        <v>0</v>
      </c>
      <c r="AR318">
        <v>0</v>
      </c>
      <c r="AS318" t="s">
        <v>6</v>
      </c>
      <c r="AT318">
        <v>0.12</v>
      </c>
      <c r="AU318" t="s">
        <v>6</v>
      </c>
      <c r="AV318">
        <v>2</v>
      </c>
      <c r="AW318">
        <v>2</v>
      </c>
      <c r="AX318">
        <v>27704505</v>
      </c>
      <c r="AY318">
        <v>1</v>
      </c>
      <c r="AZ318">
        <v>2048</v>
      </c>
      <c r="BA318">
        <v>320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Y318*Source!I130</f>
        <v>4.7999999999999996E-3</v>
      </c>
      <c r="CY318">
        <f>AD318</f>
        <v>0</v>
      </c>
      <c r="CZ318">
        <f>AH318</f>
        <v>0</v>
      </c>
      <c r="DA318">
        <f>AL318</f>
        <v>1</v>
      </c>
      <c r="DB318">
        <v>0</v>
      </c>
    </row>
    <row r="319" spans="1:106" x14ac:dyDescent="0.2">
      <c r="A319">
        <f>ROW(Source!A130)</f>
        <v>130</v>
      </c>
      <c r="B319">
        <v>27703374</v>
      </c>
      <c r="C319">
        <v>27704503</v>
      </c>
      <c r="D319">
        <v>25230514</v>
      </c>
      <c r="E319">
        <v>1</v>
      </c>
      <c r="F319">
        <v>1</v>
      </c>
      <c r="G319">
        <v>1</v>
      </c>
      <c r="H319">
        <v>2</v>
      </c>
      <c r="I319" t="s">
        <v>489</v>
      </c>
      <c r="J319" t="s">
        <v>490</v>
      </c>
      <c r="K319" t="s">
        <v>491</v>
      </c>
      <c r="L319">
        <v>1368</v>
      </c>
      <c r="N319">
        <v>1011</v>
      </c>
      <c r="O319" t="s">
        <v>492</v>
      </c>
      <c r="P319" t="s">
        <v>492</v>
      </c>
      <c r="Q319">
        <v>1</v>
      </c>
      <c r="W319">
        <v>0</v>
      </c>
      <c r="X319">
        <v>1188625873</v>
      </c>
      <c r="Y319">
        <v>1.6875000000000001E-2</v>
      </c>
      <c r="AA319">
        <v>0</v>
      </c>
      <c r="AB319">
        <v>31.26</v>
      </c>
      <c r="AC319">
        <v>13.5</v>
      </c>
      <c r="AD319">
        <v>0</v>
      </c>
      <c r="AE319">
        <v>0</v>
      </c>
      <c r="AF319">
        <v>31.26</v>
      </c>
      <c r="AG319">
        <v>13.5</v>
      </c>
      <c r="AH319">
        <v>0</v>
      </c>
      <c r="AI319">
        <v>1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1</v>
      </c>
      <c r="AQ319">
        <v>0</v>
      </c>
      <c r="AR319">
        <v>0</v>
      </c>
      <c r="AS319" t="s">
        <v>6</v>
      </c>
      <c r="AT319">
        <v>0.01</v>
      </c>
      <c r="AU319" t="s">
        <v>56</v>
      </c>
      <c r="AV319">
        <v>0</v>
      </c>
      <c r="AW319">
        <v>2</v>
      </c>
      <c r="AX319">
        <v>27704506</v>
      </c>
      <c r="AY319">
        <v>1</v>
      </c>
      <c r="AZ319">
        <v>0</v>
      </c>
      <c r="BA319">
        <v>321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Y319*Source!I130</f>
        <v>6.7500000000000004E-4</v>
      </c>
      <c r="CY319">
        <f>AB319</f>
        <v>31.26</v>
      </c>
      <c r="CZ319">
        <f>AF319</f>
        <v>31.26</v>
      </c>
      <c r="DA319">
        <f>AJ319</f>
        <v>1</v>
      </c>
      <c r="DB319">
        <v>0</v>
      </c>
    </row>
    <row r="320" spans="1:106" x14ac:dyDescent="0.2">
      <c r="A320">
        <f>ROW(Source!A130)</f>
        <v>130</v>
      </c>
      <c r="B320">
        <v>27703374</v>
      </c>
      <c r="C320">
        <v>27704503</v>
      </c>
      <c r="D320">
        <v>25231607</v>
      </c>
      <c r="E320">
        <v>1</v>
      </c>
      <c r="F320">
        <v>1</v>
      </c>
      <c r="G320">
        <v>1</v>
      </c>
      <c r="H320">
        <v>2</v>
      </c>
      <c r="I320" t="s">
        <v>497</v>
      </c>
      <c r="J320" t="s">
        <v>498</v>
      </c>
      <c r="K320" t="s">
        <v>499</v>
      </c>
      <c r="L320">
        <v>1368</v>
      </c>
      <c r="N320">
        <v>1011</v>
      </c>
      <c r="O320" t="s">
        <v>492</v>
      </c>
      <c r="P320" t="s">
        <v>492</v>
      </c>
      <c r="Q320">
        <v>1</v>
      </c>
      <c r="W320">
        <v>0</v>
      </c>
      <c r="X320">
        <v>1372534845</v>
      </c>
      <c r="Y320">
        <v>0.18562500000000004</v>
      </c>
      <c r="AA320">
        <v>0</v>
      </c>
      <c r="AB320">
        <v>65.709999999999994</v>
      </c>
      <c r="AC320">
        <v>11.6</v>
      </c>
      <c r="AD320">
        <v>0</v>
      </c>
      <c r="AE320">
        <v>0</v>
      </c>
      <c r="AF320">
        <v>65.709999999999994</v>
      </c>
      <c r="AG320">
        <v>11.6</v>
      </c>
      <c r="AH320">
        <v>0</v>
      </c>
      <c r="AI320">
        <v>1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6</v>
      </c>
      <c r="AT320">
        <v>0.11</v>
      </c>
      <c r="AU320" t="s">
        <v>56</v>
      </c>
      <c r="AV320">
        <v>0</v>
      </c>
      <c r="AW320">
        <v>2</v>
      </c>
      <c r="AX320">
        <v>27704507</v>
      </c>
      <c r="AY320">
        <v>1</v>
      </c>
      <c r="AZ320">
        <v>0</v>
      </c>
      <c r="BA320">
        <v>322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Y320*Source!I130</f>
        <v>7.4250000000000019E-3</v>
      </c>
      <c r="CY320">
        <f>AB320</f>
        <v>65.709999999999994</v>
      </c>
      <c r="CZ320">
        <f>AF320</f>
        <v>65.709999999999994</v>
      </c>
      <c r="DA320">
        <f>AJ320</f>
        <v>1</v>
      </c>
      <c r="DB320">
        <v>0</v>
      </c>
    </row>
    <row r="321" spans="1:106" x14ac:dyDescent="0.2">
      <c r="A321">
        <f>ROW(Source!A130)</f>
        <v>130</v>
      </c>
      <c r="B321">
        <v>27703374</v>
      </c>
      <c r="C321">
        <v>27704503</v>
      </c>
      <c r="D321">
        <v>25153356</v>
      </c>
      <c r="E321">
        <v>1</v>
      </c>
      <c r="F321">
        <v>1</v>
      </c>
      <c r="G321">
        <v>1</v>
      </c>
      <c r="H321">
        <v>3</v>
      </c>
      <c r="I321" t="s">
        <v>628</v>
      </c>
      <c r="J321" t="s">
        <v>629</v>
      </c>
      <c r="K321" t="s">
        <v>630</v>
      </c>
      <c r="L321">
        <v>1327</v>
      </c>
      <c r="N321">
        <v>1005</v>
      </c>
      <c r="O321" t="s">
        <v>54</v>
      </c>
      <c r="P321" t="s">
        <v>54</v>
      </c>
      <c r="Q321">
        <v>1</v>
      </c>
      <c r="W321">
        <v>0</v>
      </c>
      <c r="X321">
        <v>-1987926685</v>
      </c>
      <c r="Y321">
        <v>0.84</v>
      </c>
      <c r="AA321">
        <v>72.319999999999993</v>
      </c>
      <c r="AB321">
        <v>0</v>
      </c>
      <c r="AC321">
        <v>0</v>
      </c>
      <c r="AD321">
        <v>0</v>
      </c>
      <c r="AE321">
        <v>72.319999999999993</v>
      </c>
      <c r="AF321">
        <v>0</v>
      </c>
      <c r="AG321">
        <v>0</v>
      </c>
      <c r="AH321">
        <v>0</v>
      </c>
      <c r="AI321">
        <v>1</v>
      </c>
      <c r="AJ321">
        <v>1</v>
      </c>
      <c r="AK321">
        <v>1</v>
      </c>
      <c r="AL321">
        <v>1</v>
      </c>
      <c r="AN321">
        <v>0</v>
      </c>
      <c r="AO321">
        <v>1</v>
      </c>
      <c r="AP321">
        <v>0</v>
      </c>
      <c r="AQ321">
        <v>0</v>
      </c>
      <c r="AR321">
        <v>0</v>
      </c>
      <c r="AS321" t="s">
        <v>6</v>
      </c>
      <c r="AT321">
        <v>0.84</v>
      </c>
      <c r="AU321" t="s">
        <v>6</v>
      </c>
      <c r="AV321">
        <v>0</v>
      </c>
      <c r="AW321">
        <v>2</v>
      </c>
      <c r="AX321">
        <v>27704508</v>
      </c>
      <c r="AY321">
        <v>1</v>
      </c>
      <c r="AZ321">
        <v>0</v>
      </c>
      <c r="BA321">
        <v>323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Y321*Source!I130</f>
        <v>3.3599999999999998E-2</v>
      </c>
      <c r="CY321">
        <f t="shared" ref="CY321:CY327" si="24">AA321</f>
        <v>72.319999999999993</v>
      </c>
      <c r="CZ321">
        <f t="shared" ref="CZ321:CZ327" si="25">AE321</f>
        <v>72.319999999999993</v>
      </c>
      <c r="DA321">
        <f t="shared" ref="DA321:DA327" si="26">AI321</f>
        <v>1</v>
      </c>
      <c r="DB321">
        <v>0</v>
      </c>
    </row>
    <row r="322" spans="1:106" x14ac:dyDescent="0.2">
      <c r="A322">
        <f>ROW(Source!A130)</f>
        <v>130</v>
      </c>
      <c r="B322">
        <v>27703374</v>
      </c>
      <c r="C322">
        <v>27704503</v>
      </c>
      <c r="D322">
        <v>25153690</v>
      </c>
      <c r="E322">
        <v>1</v>
      </c>
      <c r="F322">
        <v>1</v>
      </c>
      <c r="G322">
        <v>1</v>
      </c>
      <c r="H322">
        <v>3</v>
      </c>
      <c r="I322" t="s">
        <v>598</v>
      </c>
      <c r="J322" t="s">
        <v>599</v>
      </c>
      <c r="K322" t="s">
        <v>600</v>
      </c>
      <c r="L322">
        <v>1346</v>
      </c>
      <c r="N322">
        <v>1009</v>
      </c>
      <c r="O322" t="s">
        <v>147</v>
      </c>
      <c r="P322" t="s">
        <v>147</v>
      </c>
      <c r="Q322">
        <v>1</v>
      </c>
      <c r="W322">
        <v>0</v>
      </c>
      <c r="X322">
        <v>813963326</v>
      </c>
      <c r="Y322">
        <v>0.31</v>
      </c>
      <c r="AA322">
        <v>1.82</v>
      </c>
      <c r="AB322">
        <v>0</v>
      </c>
      <c r="AC322">
        <v>0</v>
      </c>
      <c r="AD322">
        <v>0</v>
      </c>
      <c r="AE322">
        <v>1.82</v>
      </c>
      <c r="AF322">
        <v>0</v>
      </c>
      <c r="AG322">
        <v>0</v>
      </c>
      <c r="AH322">
        <v>0</v>
      </c>
      <c r="AI322">
        <v>1</v>
      </c>
      <c r="AJ322">
        <v>1</v>
      </c>
      <c r="AK322">
        <v>1</v>
      </c>
      <c r="AL322">
        <v>1</v>
      </c>
      <c r="AN322">
        <v>0</v>
      </c>
      <c r="AO322">
        <v>1</v>
      </c>
      <c r="AP322">
        <v>0</v>
      </c>
      <c r="AQ322">
        <v>0</v>
      </c>
      <c r="AR322">
        <v>0</v>
      </c>
      <c r="AS322" t="s">
        <v>6</v>
      </c>
      <c r="AT322">
        <v>0.31</v>
      </c>
      <c r="AU322" t="s">
        <v>6</v>
      </c>
      <c r="AV322">
        <v>0</v>
      </c>
      <c r="AW322">
        <v>2</v>
      </c>
      <c r="AX322">
        <v>27704509</v>
      </c>
      <c r="AY322">
        <v>1</v>
      </c>
      <c r="AZ322">
        <v>0</v>
      </c>
      <c r="BA322">
        <v>324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Y322*Source!I130</f>
        <v>1.24E-2</v>
      </c>
      <c r="CY322">
        <f t="shared" si="24"/>
        <v>1.82</v>
      </c>
      <c r="CZ322">
        <f t="shared" si="25"/>
        <v>1.82</v>
      </c>
      <c r="DA322">
        <f t="shared" si="26"/>
        <v>1</v>
      </c>
      <c r="DB322">
        <v>0</v>
      </c>
    </row>
    <row r="323" spans="1:106" x14ac:dyDescent="0.2">
      <c r="A323">
        <f>ROW(Source!A130)</f>
        <v>130</v>
      </c>
      <c r="B323">
        <v>27703374</v>
      </c>
      <c r="C323">
        <v>27704503</v>
      </c>
      <c r="D323">
        <v>25154578</v>
      </c>
      <c r="E323">
        <v>1</v>
      </c>
      <c r="F323">
        <v>1</v>
      </c>
      <c r="G323">
        <v>1</v>
      </c>
      <c r="H323">
        <v>3</v>
      </c>
      <c r="I323" t="s">
        <v>636</v>
      </c>
      <c r="J323" t="s">
        <v>637</v>
      </c>
      <c r="K323" t="s">
        <v>638</v>
      </c>
      <c r="L323">
        <v>1339</v>
      </c>
      <c r="N323">
        <v>1007</v>
      </c>
      <c r="O323" t="s">
        <v>92</v>
      </c>
      <c r="P323" t="s">
        <v>92</v>
      </c>
      <c r="Q323">
        <v>1</v>
      </c>
      <c r="W323">
        <v>0</v>
      </c>
      <c r="X323">
        <v>1795918813</v>
      </c>
      <c r="Y323">
        <v>2.3999999999999998E-3</v>
      </c>
      <c r="AA323">
        <v>74.58</v>
      </c>
      <c r="AB323">
        <v>0</v>
      </c>
      <c r="AC323">
        <v>0</v>
      </c>
      <c r="AD323">
        <v>0</v>
      </c>
      <c r="AE323">
        <v>74.58</v>
      </c>
      <c r="AF323">
        <v>0</v>
      </c>
      <c r="AG323">
        <v>0</v>
      </c>
      <c r="AH323">
        <v>0</v>
      </c>
      <c r="AI323">
        <v>1</v>
      </c>
      <c r="AJ323">
        <v>1</v>
      </c>
      <c r="AK323">
        <v>1</v>
      </c>
      <c r="AL323">
        <v>1</v>
      </c>
      <c r="AN323">
        <v>0</v>
      </c>
      <c r="AO323">
        <v>1</v>
      </c>
      <c r="AP323">
        <v>0</v>
      </c>
      <c r="AQ323">
        <v>0</v>
      </c>
      <c r="AR323">
        <v>0</v>
      </c>
      <c r="AS323" t="s">
        <v>6</v>
      </c>
      <c r="AT323">
        <v>2.3999999999999998E-3</v>
      </c>
      <c r="AU323" t="s">
        <v>6</v>
      </c>
      <c r="AV323">
        <v>0</v>
      </c>
      <c r="AW323">
        <v>2</v>
      </c>
      <c r="AX323">
        <v>27704510</v>
      </c>
      <c r="AY323">
        <v>1</v>
      </c>
      <c r="AZ323">
        <v>0</v>
      </c>
      <c r="BA323">
        <v>325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Y323*Source!I130</f>
        <v>9.5999999999999989E-5</v>
      </c>
      <c r="CY323">
        <f t="shared" si="24"/>
        <v>74.58</v>
      </c>
      <c r="CZ323">
        <f t="shared" si="25"/>
        <v>74.58</v>
      </c>
      <c r="DA323">
        <f t="shared" si="26"/>
        <v>1</v>
      </c>
      <c r="DB323">
        <v>0</v>
      </c>
    </row>
    <row r="324" spans="1:106" x14ac:dyDescent="0.2">
      <c r="A324">
        <f>ROW(Source!A130)</f>
        <v>130</v>
      </c>
      <c r="B324">
        <v>27703374</v>
      </c>
      <c r="C324">
        <v>27704503</v>
      </c>
      <c r="D324">
        <v>25186131</v>
      </c>
      <c r="E324">
        <v>1</v>
      </c>
      <c r="F324">
        <v>1</v>
      </c>
      <c r="G324">
        <v>1</v>
      </c>
      <c r="H324">
        <v>3</v>
      </c>
      <c r="I324" t="s">
        <v>639</v>
      </c>
      <c r="J324" t="s">
        <v>640</v>
      </c>
      <c r="K324" t="s">
        <v>641</v>
      </c>
      <c r="L324">
        <v>1348</v>
      </c>
      <c r="N324">
        <v>1009</v>
      </c>
      <c r="O324" t="s">
        <v>30</v>
      </c>
      <c r="P324" t="s">
        <v>30</v>
      </c>
      <c r="Q324">
        <v>1000</v>
      </c>
      <c r="W324">
        <v>0</v>
      </c>
      <c r="X324">
        <v>-1437304549</v>
      </c>
      <c r="Y324">
        <v>7.4999999999999997E-3</v>
      </c>
      <c r="AA324">
        <v>25764</v>
      </c>
      <c r="AB324">
        <v>0</v>
      </c>
      <c r="AC324">
        <v>0</v>
      </c>
      <c r="AD324">
        <v>0</v>
      </c>
      <c r="AE324">
        <v>25764</v>
      </c>
      <c r="AF324">
        <v>0</v>
      </c>
      <c r="AG324">
        <v>0</v>
      </c>
      <c r="AH324">
        <v>0</v>
      </c>
      <c r="AI324">
        <v>1</v>
      </c>
      <c r="AJ324">
        <v>1</v>
      </c>
      <c r="AK324">
        <v>1</v>
      </c>
      <c r="AL324">
        <v>1</v>
      </c>
      <c r="AN324">
        <v>0</v>
      </c>
      <c r="AO324">
        <v>1</v>
      </c>
      <c r="AP324">
        <v>0</v>
      </c>
      <c r="AQ324">
        <v>0</v>
      </c>
      <c r="AR324">
        <v>0</v>
      </c>
      <c r="AS324" t="s">
        <v>6</v>
      </c>
      <c r="AT324">
        <v>7.4999999999999997E-3</v>
      </c>
      <c r="AU324" t="s">
        <v>6</v>
      </c>
      <c r="AV324">
        <v>0</v>
      </c>
      <c r="AW324">
        <v>2</v>
      </c>
      <c r="AX324">
        <v>27704511</v>
      </c>
      <c r="AY324">
        <v>1</v>
      </c>
      <c r="AZ324">
        <v>0</v>
      </c>
      <c r="BA324">
        <v>326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Y324*Source!I130</f>
        <v>2.9999999999999997E-4</v>
      </c>
      <c r="CY324">
        <f t="shared" si="24"/>
        <v>25764</v>
      </c>
      <c r="CZ324">
        <f t="shared" si="25"/>
        <v>25764</v>
      </c>
      <c r="DA324">
        <f t="shared" si="26"/>
        <v>1</v>
      </c>
      <c r="DB324">
        <v>0</v>
      </c>
    </row>
    <row r="325" spans="1:106" x14ac:dyDescent="0.2">
      <c r="A325">
        <f>ROW(Source!A130)</f>
        <v>130</v>
      </c>
      <c r="B325">
        <v>27703374</v>
      </c>
      <c r="C325">
        <v>27704503</v>
      </c>
      <c r="D325">
        <v>25186350</v>
      </c>
      <c r="E325">
        <v>1</v>
      </c>
      <c r="F325">
        <v>1</v>
      </c>
      <c r="G325">
        <v>1</v>
      </c>
      <c r="H325">
        <v>3</v>
      </c>
      <c r="I325" t="s">
        <v>235</v>
      </c>
      <c r="J325" t="s">
        <v>237</v>
      </c>
      <c r="K325" t="s">
        <v>236</v>
      </c>
      <c r="L325">
        <v>1348</v>
      </c>
      <c r="N325">
        <v>1009</v>
      </c>
      <c r="O325" t="s">
        <v>30</v>
      </c>
      <c r="P325" t="s">
        <v>30</v>
      </c>
      <c r="Q325">
        <v>1000</v>
      </c>
      <c r="W325">
        <v>0</v>
      </c>
      <c r="X325">
        <v>-777870615</v>
      </c>
      <c r="Y325">
        <v>1.8370000000000001E-2</v>
      </c>
      <c r="AA325">
        <v>42508.19</v>
      </c>
      <c r="AB325">
        <v>0</v>
      </c>
      <c r="AC325">
        <v>0</v>
      </c>
      <c r="AD325">
        <v>0</v>
      </c>
      <c r="AE325">
        <v>42508.19</v>
      </c>
      <c r="AF325">
        <v>0</v>
      </c>
      <c r="AG325">
        <v>0</v>
      </c>
      <c r="AH325">
        <v>0</v>
      </c>
      <c r="AI325">
        <v>1</v>
      </c>
      <c r="AJ325">
        <v>1</v>
      </c>
      <c r="AK325">
        <v>1</v>
      </c>
      <c r="AL325">
        <v>1</v>
      </c>
      <c r="AN325">
        <v>0</v>
      </c>
      <c r="AO325">
        <v>0</v>
      </c>
      <c r="AP325">
        <v>0</v>
      </c>
      <c r="AQ325">
        <v>0</v>
      </c>
      <c r="AR325">
        <v>0</v>
      </c>
      <c r="AS325" t="s">
        <v>6</v>
      </c>
      <c r="AT325">
        <v>1.8370000000000001E-2</v>
      </c>
      <c r="AU325" t="s">
        <v>6</v>
      </c>
      <c r="AV325">
        <v>0</v>
      </c>
      <c r="AW325">
        <v>1</v>
      </c>
      <c r="AX325">
        <v>-1</v>
      </c>
      <c r="AY325">
        <v>0</v>
      </c>
      <c r="AZ325">
        <v>0</v>
      </c>
      <c r="BA325" t="s">
        <v>6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Y325*Source!I130</f>
        <v>7.3480000000000008E-4</v>
      </c>
      <c r="CY325">
        <f t="shared" si="24"/>
        <v>42508.19</v>
      </c>
      <c r="CZ325">
        <f t="shared" si="25"/>
        <v>42508.19</v>
      </c>
      <c r="DA325">
        <f t="shared" si="26"/>
        <v>1</v>
      </c>
      <c r="DB325">
        <v>0</v>
      </c>
    </row>
    <row r="326" spans="1:106" x14ac:dyDescent="0.2">
      <c r="A326">
        <f>ROW(Source!A130)</f>
        <v>130</v>
      </c>
      <c r="B326">
        <v>27703374</v>
      </c>
      <c r="C326">
        <v>27704503</v>
      </c>
      <c r="D326">
        <v>25187088</v>
      </c>
      <c r="E326">
        <v>1</v>
      </c>
      <c r="F326">
        <v>1</v>
      </c>
      <c r="G326">
        <v>1</v>
      </c>
      <c r="H326">
        <v>3</v>
      </c>
      <c r="I326" t="s">
        <v>642</v>
      </c>
      <c r="J326" t="s">
        <v>643</v>
      </c>
      <c r="K326" t="s">
        <v>644</v>
      </c>
      <c r="L326">
        <v>1348</v>
      </c>
      <c r="N326">
        <v>1009</v>
      </c>
      <c r="O326" t="s">
        <v>30</v>
      </c>
      <c r="P326" t="s">
        <v>30</v>
      </c>
      <c r="Q326">
        <v>1000</v>
      </c>
      <c r="W326">
        <v>0</v>
      </c>
      <c r="X326">
        <v>293380687</v>
      </c>
      <c r="Y326">
        <v>1.1299999999999999E-2</v>
      </c>
      <c r="AA326">
        <v>26230</v>
      </c>
      <c r="AB326">
        <v>0</v>
      </c>
      <c r="AC326">
        <v>0</v>
      </c>
      <c r="AD326">
        <v>0</v>
      </c>
      <c r="AE326">
        <v>26230</v>
      </c>
      <c r="AF326">
        <v>0</v>
      </c>
      <c r="AG326">
        <v>0</v>
      </c>
      <c r="AH326">
        <v>0</v>
      </c>
      <c r="AI326">
        <v>1</v>
      </c>
      <c r="AJ326">
        <v>1</v>
      </c>
      <c r="AK326">
        <v>1</v>
      </c>
      <c r="AL326">
        <v>1</v>
      </c>
      <c r="AN326">
        <v>0</v>
      </c>
      <c r="AO326">
        <v>1</v>
      </c>
      <c r="AP326">
        <v>0</v>
      </c>
      <c r="AQ326">
        <v>0</v>
      </c>
      <c r="AR326">
        <v>0</v>
      </c>
      <c r="AS326" t="s">
        <v>6</v>
      </c>
      <c r="AT326">
        <v>1.1299999999999999E-2</v>
      </c>
      <c r="AU326" t="s">
        <v>6</v>
      </c>
      <c r="AV326">
        <v>0</v>
      </c>
      <c r="AW326">
        <v>2</v>
      </c>
      <c r="AX326">
        <v>27704513</v>
      </c>
      <c r="AY326">
        <v>1</v>
      </c>
      <c r="AZ326">
        <v>0</v>
      </c>
      <c r="BA326">
        <v>328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Y326*Source!I130</f>
        <v>4.5199999999999998E-4</v>
      </c>
      <c r="CY326">
        <f t="shared" si="24"/>
        <v>26230</v>
      </c>
      <c r="CZ326">
        <f t="shared" si="25"/>
        <v>26230</v>
      </c>
      <c r="DA326">
        <f t="shared" si="26"/>
        <v>1</v>
      </c>
      <c r="DB326">
        <v>0</v>
      </c>
    </row>
    <row r="327" spans="1:106" x14ac:dyDescent="0.2">
      <c r="A327">
        <f>ROW(Source!A130)</f>
        <v>130</v>
      </c>
      <c r="B327">
        <v>27703374</v>
      </c>
      <c r="C327">
        <v>27704503</v>
      </c>
      <c r="D327">
        <v>25187354</v>
      </c>
      <c r="E327">
        <v>1</v>
      </c>
      <c r="F327">
        <v>1</v>
      </c>
      <c r="G327">
        <v>1</v>
      </c>
      <c r="H327">
        <v>3</v>
      </c>
      <c r="I327" t="s">
        <v>645</v>
      </c>
      <c r="J327" t="s">
        <v>646</v>
      </c>
      <c r="K327" t="s">
        <v>647</v>
      </c>
      <c r="L327">
        <v>1348</v>
      </c>
      <c r="N327">
        <v>1009</v>
      </c>
      <c r="O327" t="s">
        <v>30</v>
      </c>
      <c r="P327" t="s">
        <v>30</v>
      </c>
      <c r="Q327">
        <v>1000</v>
      </c>
      <c r="W327">
        <v>0</v>
      </c>
      <c r="X327">
        <v>1851784219</v>
      </c>
      <c r="Y327">
        <v>5.0999999999999997E-2</v>
      </c>
      <c r="AA327">
        <v>2898.5</v>
      </c>
      <c r="AB327">
        <v>0</v>
      </c>
      <c r="AC327">
        <v>0</v>
      </c>
      <c r="AD327">
        <v>0</v>
      </c>
      <c r="AE327">
        <v>2898.5</v>
      </c>
      <c r="AF327">
        <v>0</v>
      </c>
      <c r="AG327">
        <v>0</v>
      </c>
      <c r="AH327">
        <v>0</v>
      </c>
      <c r="AI327">
        <v>1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6</v>
      </c>
      <c r="AT327">
        <v>5.0999999999999997E-2</v>
      </c>
      <c r="AU327" t="s">
        <v>6</v>
      </c>
      <c r="AV327">
        <v>0</v>
      </c>
      <c r="AW327">
        <v>2</v>
      </c>
      <c r="AX327">
        <v>27704514</v>
      </c>
      <c r="AY327">
        <v>1</v>
      </c>
      <c r="AZ327">
        <v>0</v>
      </c>
      <c r="BA327">
        <v>329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Y327*Source!I130</f>
        <v>2.0399999999999997E-3</v>
      </c>
      <c r="CY327">
        <f t="shared" si="24"/>
        <v>2898.5</v>
      </c>
      <c r="CZ327">
        <f t="shared" si="25"/>
        <v>2898.5</v>
      </c>
      <c r="DA327">
        <f t="shared" si="26"/>
        <v>1</v>
      </c>
      <c r="DB327">
        <v>0</v>
      </c>
    </row>
    <row r="328" spans="1:106" x14ac:dyDescent="0.2">
      <c r="A328">
        <f>ROW(Source!A131)</f>
        <v>131</v>
      </c>
      <c r="B328">
        <v>27703388</v>
      </c>
      <c r="C328">
        <v>27704503</v>
      </c>
      <c r="D328">
        <v>25412980</v>
      </c>
      <c r="E328">
        <v>1</v>
      </c>
      <c r="F328">
        <v>1</v>
      </c>
      <c r="G328">
        <v>1</v>
      </c>
      <c r="H328">
        <v>1</v>
      </c>
      <c r="I328" t="s">
        <v>634</v>
      </c>
      <c r="J328" t="s">
        <v>6</v>
      </c>
      <c r="K328" t="s">
        <v>635</v>
      </c>
      <c r="L328">
        <v>1191</v>
      </c>
      <c r="N328">
        <v>1013</v>
      </c>
      <c r="O328" t="s">
        <v>486</v>
      </c>
      <c r="P328" t="s">
        <v>486</v>
      </c>
      <c r="Q328">
        <v>1</v>
      </c>
      <c r="W328">
        <v>0</v>
      </c>
      <c r="X328">
        <v>145020957</v>
      </c>
      <c r="Y328">
        <v>79.193025000000006</v>
      </c>
      <c r="AA328">
        <v>0</v>
      </c>
      <c r="AB328">
        <v>0</v>
      </c>
      <c r="AC328">
        <v>0</v>
      </c>
      <c r="AD328">
        <v>9.07</v>
      </c>
      <c r="AE328">
        <v>0</v>
      </c>
      <c r="AF328">
        <v>0</v>
      </c>
      <c r="AG328">
        <v>0</v>
      </c>
      <c r="AH328">
        <v>9.07</v>
      </c>
      <c r="AI328">
        <v>1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1</v>
      </c>
      <c r="AQ328">
        <v>0</v>
      </c>
      <c r="AR328">
        <v>0</v>
      </c>
      <c r="AS328" t="s">
        <v>6</v>
      </c>
      <c r="AT328">
        <v>51.01</v>
      </c>
      <c r="AU328" t="s">
        <v>57</v>
      </c>
      <c r="AV328">
        <v>1</v>
      </c>
      <c r="AW328">
        <v>2</v>
      </c>
      <c r="AX328">
        <v>27704504</v>
      </c>
      <c r="AY328">
        <v>1</v>
      </c>
      <c r="AZ328">
        <v>0</v>
      </c>
      <c r="BA328">
        <v>330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Y328*Source!I131</f>
        <v>3.1677210000000002</v>
      </c>
      <c r="CY328">
        <f>AD328</f>
        <v>9.07</v>
      </c>
      <c r="CZ328">
        <f>AH328</f>
        <v>9.07</v>
      </c>
      <c r="DA328">
        <f>AL328</f>
        <v>1</v>
      </c>
      <c r="DB328">
        <v>0</v>
      </c>
    </row>
    <row r="329" spans="1:106" x14ac:dyDescent="0.2">
      <c r="A329">
        <f>ROW(Source!A131)</f>
        <v>131</v>
      </c>
      <c r="B329">
        <v>27703388</v>
      </c>
      <c r="C329">
        <v>27704503</v>
      </c>
      <c r="D329">
        <v>25412928</v>
      </c>
      <c r="E329">
        <v>1</v>
      </c>
      <c r="F329">
        <v>1</v>
      </c>
      <c r="G329">
        <v>1</v>
      </c>
      <c r="H329">
        <v>1</v>
      </c>
      <c r="I329" t="s">
        <v>487</v>
      </c>
      <c r="J329" t="s">
        <v>6</v>
      </c>
      <c r="K329" t="s">
        <v>488</v>
      </c>
      <c r="L329">
        <v>1191</v>
      </c>
      <c r="N329">
        <v>1013</v>
      </c>
      <c r="O329" t="s">
        <v>486</v>
      </c>
      <c r="P329" t="s">
        <v>486</v>
      </c>
      <c r="Q329">
        <v>1</v>
      </c>
      <c r="W329">
        <v>0</v>
      </c>
      <c r="X329">
        <v>-1417349443</v>
      </c>
      <c r="Y329">
        <v>0.12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6</v>
      </c>
      <c r="AT329">
        <v>0.12</v>
      </c>
      <c r="AU329" t="s">
        <v>6</v>
      </c>
      <c r="AV329">
        <v>2</v>
      </c>
      <c r="AW329">
        <v>2</v>
      </c>
      <c r="AX329">
        <v>27704505</v>
      </c>
      <c r="AY329">
        <v>1</v>
      </c>
      <c r="AZ329">
        <v>2048</v>
      </c>
      <c r="BA329">
        <v>331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Y329*Source!I131</f>
        <v>4.7999999999999996E-3</v>
      </c>
      <c r="CY329">
        <f>AD329</f>
        <v>0</v>
      </c>
      <c r="CZ329">
        <f>AH329</f>
        <v>0</v>
      </c>
      <c r="DA329">
        <f>AL329</f>
        <v>1</v>
      </c>
      <c r="DB329">
        <v>0</v>
      </c>
    </row>
    <row r="330" spans="1:106" x14ac:dyDescent="0.2">
      <c r="A330">
        <f>ROW(Source!A131)</f>
        <v>131</v>
      </c>
      <c r="B330">
        <v>27703388</v>
      </c>
      <c r="C330">
        <v>27704503</v>
      </c>
      <c r="D330">
        <v>25230514</v>
      </c>
      <c r="E330">
        <v>1</v>
      </c>
      <c r="F330">
        <v>1</v>
      </c>
      <c r="G330">
        <v>1</v>
      </c>
      <c r="H330">
        <v>2</v>
      </c>
      <c r="I330" t="s">
        <v>489</v>
      </c>
      <c r="J330" t="s">
        <v>490</v>
      </c>
      <c r="K330" t="s">
        <v>491</v>
      </c>
      <c r="L330">
        <v>1368</v>
      </c>
      <c r="N330">
        <v>1011</v>
      </c>
      <c r="O330" t="s">
        <v>492</v>
      </c>
      <c r="P330" t="s">
        <v>492</v>
      </c>
      <c r="Q330">
        <v>1</v>
      </c>
      <c r="W330">
        <v>0</v>
      </c>
      <c r="X330">
        <v>1188625873</v>
      </c>
      <c r="Y330">
        <v>1.6875000000000001E-2</v>
      </c>
      <c r="AA330">
        <v>0</v>
      </c>
      <c r="AB330">
        <v>31.26</v>
      </c>
      <c r="AC330">
        <v>13.5</v>
      </c>
      <c r="AD330">
        <v>0</v>
      </c>
      <c r="AE330">
        <v>0</v>
      </c>
      <c r="AF330">
        <v>31.26</v>
      </c>
      <c r="AG330">
        <v>13.5</v>
      </c>
      <c r="AH330">
        <v>0</v>
      </c>
      <c r="AI330">
        <v>1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1</v>
      </c>
      <c r="AQ330">
        <v>0</v>
      </c>
      <c r="AR330">
        <v>0</v>
      </c>
      <c r="AS330" t="s">
        <v>6</v>
      </c>
      <c r="AT330">
        <v>0.01</v>
      </c>
      <c r="AU330" t="s">
        <v>56</v>
      </c>
      <c r="AV330">
        <v>0</v>
      </c>
      <c r="AW330">
        <v>2</v>
      </c>
      <c r="AX330">
        <v>27704506</v>
      </c>
      <c r="AY330">
        <v>1</v>
      </c>
      <c r="AZ330">
        <v>0</v>
      </c>
      <c r="BA330">
        <v>332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Y330*Source!I131</f>
        <v>6.7500000000000004E-4</v>
      </c>
      <c r="CY330">
        <f>AB330</f>
        <v>31.26</v>
      </c>
      <c r="CZ330">
        <f>AF330</f>
        <v>31.26</v>
      </c>
      <c r="DA330">
        <f>AJ330</f>
        <v>1</v>
      </c>
      <c r="DB330">
        <v>0</v>
      </c>
    </row>
    <row r="331" spans="1:106" x14ac:dyDescent="0.2">
      <c r="A331">
        <f>ROW(Source!A131)</f>
        <v>131</v>
      </c>
      <c r="B331">
        <v>27703388</v>
      </c>
      <c r="C331">
        <v>27704503</v>
      </c>
      <c r="D331">
        <v>25231607</v>
      </c>
      <c r="E331">
        <v>1</v>
      </c>
      <c r="F331">
        <v>1</v>
      </c>
      <c r="G331">
        <v>1</v>
      </c>
      <c r="H331">
        <v>2</v>
      </c>
      <c r="I331" t="s">
        <v>497</v>
      </c>
      <c r="J331" t="s">
        <v>498</v>
      </c>
      <c r="K331" t="s">
        <v>499</v>
      </c>
      <c r="L331">
        <v>1368</v>
      </c>
      <c r="N331">
        <v>1011</v>
      </c>
      <c r="O331" t="s">
        <v>492</v>
      </c>
      <c r="P331" t="s">
        <v>492</v>
      </c>
      <c r="Q331">
        <v>1</v>
      </c>
      <c r="W331">
        <v>0</v>
      </c>
      <c r="X331">
        <v>1372534845</v>
      </c>
      <c r="Y331">
        <v>0.18562500000000004</v>
      </c>
      <c r="AA331">
        <v>0</v>
      </c>
      <c r="AB331">
        <v>65.709999999999994</v>
      </c>
      <c r="AC331">
        <v>11.6</v>
      </c>
      <c r="AD331">
        <v>0</v>
      </c>
      <c r="AE331">
        <v>0</v>
      </c>
      <c r="AF331">
        <v>65.709999999999994</v>
      </c>
      <c r="AG331">
        <v>11.6</v>
      </c>
      <c r="AH331">
        <v>0</v>
      </c>
      <c r="AI331">
        <v>1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1</v>
      </c>
      <c r="AQ331">
        <v>0</v>
      </c>
      <c r="AR331">
        <v>0</v>
      </c>
      <c r="AS331" t="s">
        <v>6</v>
      </c>
      <c r="AT331">
        <v>0.11</v>
      </c>
      <c r="AU331" t="s">
        <v>56</v>
      </c>
      <c r="AV331">
        <v>0</v>
      </c>
      <c r="AW331">
        <v>2</v>
      </c>
      <c r="AX331">
        <v>27704507</v>
      </c>
      <c r="AY331">
        <v>1</v>
      </c>
      <c r="AZ331">
        <v>0</v>
      </c>
      <c r="BA331">
        <v>333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Y331*Source!I131</f>
        <v>7.4250000000000019E-3</v>
      </c>
      <c r="CY331">
        <f>AB331</f>
        <v>65.709999999999994</v>
      </c>
      <c r="CZ331">
        <f>AF331</f>
        <v>65.709999999999994</v>
      </c>
      <c r="DA331">
        <f>AJ331</f>
        <v>1</v>
      </c>
      <c r="DB331">
        <v>0</v>
      </c>
    </row>
    <row r="332" spans="1:106" x14ac:dyDescent="0.2">
      <c r="A332">
        <f>ROW(Source!A131)</f>
        <v>131</v>
      </c>
      <c r="B332">
        <v>27703388</v>
      </c>
      <c r="C332">
        <v>27704503</v>
      </c>
      <c r="D332">
        <v>25153356</v>
      </c>
      <c r="E332">
        <v>1</v>
      </c>
      <c r="F332">
        <v>1</v>
      </c>
      <c r="G332">
        <v>1</v>
      </c>
      <c r="H332">
        <v>3</v>
      </c>
      <c r="I332" t="s">
        <v>628</v>
      </c>
      <c r="J332" t="s">
        <v>629</v>
      </c>
      <c r="K332" t="s">
        <v>630</v>
      </c>
      <c r="L332">
        <v>1327</v>
      </c>
      <c r="N332">
        <v>1005</v>
      </c>
      <c r="O332" t="s">
        <v>54</v>
      </c>
      <c r="P332" t="s">
        <v>54</v>
      </c>
      <c r="Q332">
        <v>1</v>
      </c>
      <c r="W332">
        <v>0</v>
      </c>
      <c r="X332">
        <v>-1987926685</v>
      </c>
      <c r="Y332">
        <v>0.84</v>
      </c>
      <c r="AA332">
        <v>72.319999999999993</v>
      </c>
      <c r="AB332">
        <v>0</v>
      </c>
      <c r="AC332">
        <v>0</v>
      </c>
      <c r="AD332">
        <v>0</v>
      </c>
      <c r="AE332">
        <v>72.319999999999993</v>
      </c>
      <c r="AF332">
        <v>0</v>
      </c>
      <c r="AG332">
        <v>0</v>
      </c>
      <c r="AH332">
        <v>0</v>
      </c>
      <c r="AI332">
        <v>1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6</v>
      </c>
      <c r="AT332">
        <v>0.84</v>
      </c>
      <c r="AU332" t="s">
        <v>6</v>
      </c>
      <c r="AV332">
        <v>0</v>
      </c>
      <c r="AW332">
        <v>2</v>
      </c>
      <c r="AX332">
        <v>27704508</v>
      </c>
      <c r="AY332">
        <v>1</v>
      </c>
      <c r="AZ332">
        <v>0</v>
      </c>
      <c r="BA332">
        <v>334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Y332*Source!I131</f>
        <v>3.3599999999999998E-2</v>
      </c>
      <c r="CY332">
        <f t="shared" ref="CY332:CY338" si="27">AA332</f>
        <v>72.319999999999993</v>
      </c>
      <c r="CZ332">
        <f t="shared" ref="CZ332:CZ338" si="28">AE332</f>
        <v>72.319999999999993</v>
      </c>
      <c r="DA332">
        <f t="shared" ref="DA332:DA338" si="29">AI332</f>
        <v>1</v>
      </c>
      <c r="DB332">
        <v>0</v>
      </c>
    </row>
    <row r="333" spans="1:106" x14ac:dyDescent="0.2">
      <c r="A333">
        <f>ROW(Source!A131)</f>
        <v>131</v>
      </c>
      <c r="B333">
        <v>27703388</v>
      </c>
      <c r="C333">
        <v>27704503</v>
      </c>
      <c r="D333">
        <v>25153690</v>
      </c>
      <c r="E333">
        <v>1</v>
      </c>
      <c r="F333">
        <v>1</v>
      </c>
      <c r="G333">
        <v>1</v>
      </c>
      <c r="H333">
        <v>3</v>
      </c>
      <c r="I333" t="s">
        <v>598</v>
      </c>
      <c r="J333" t="s">
        <v>599</v>
      </c>
      <c r="K333" t="s">
        <v>600</v>
      </c>
      <c r="L333">
        <v>1346</v>
      </c>
      <c r="N333">
        <v>1009</v>
      </c>
      <c r="O333" t="s">
        <v>147</v>
      </c>
      <c r="P333" t="s">
        <v>147</v>
      </c>
      <c r="Q333">
        <v>1</v>
      </c>
      <c r="W333">
        <v>0</v>
      </c>
      <c r="X333">
        <v>813963326</v>
      </c>
      <c r="Y333">
        <v>0.31</v>
      </c>
      <c r="AA333">
        <v>1.82</v>
      </c>
      <c r="AB333">
        <v>0</v>
      </c>
      <c r="AC333">
        <v>0</v>
      </c>
      <c r="AD333">
        <v>0</v>
      </c>
      <c r="AE333">
        <v>1.82</v>
      </c>
      <c r="AF333">
        <v>0</v>
      </c>
      <c r="AG333">
        <v>0</v>
      </c>
      <c r="AH333">
        <v>0</v>
      </c>
      <c r="AI333">
        <v>1</v>
      </c>
      <c r="AJ333">
        <v>1</v>
      </c>
      <c r="AK333">
        <v>1</v>
      </c>
      <c r="AL333">
        <v>1</v>
      </c>
      <c r="AN333">
        <v>0</v>
      </c>
      <c r="AO333">
        <v>1</v>
      </c>
      <c r="AP333">
        <v>0</v>
      </c>
      <c r="AQ333">
        <v>0</v>
      </c>
      <c r="AR333">
        <v>0</v>
      </c>
      <c r="AS333" t="s">
        <v>6</v>
      </c>
      <c r="AT333">
        <v>0.31</v>
      </c>
      <c r="AU333" t="s">
        <v>6</v>
      </c>
      <c r="AV333">
        <v>0</v>
      </c>
      <c r="AW333">
        <v>2</v>
      </c>
      <c r="AX333">
        <v>27704509</v>
      </c>
      <c r="AY333">
        <v>1</v>
      </c>
      <c r="AZ333">
        <v>0</v>
      </c>
      <c r="BA333">
        <v>335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Y333*Source!I131</f>
        <v>1.24E-2</v>
      </c>
      <c r="CY333">
        <f t="shared" si="27"/>
        <v>1.82</v>
      </c>
      <c r="CZ333">
        <f t="shared" si="28"/>
        <v>1.82</v>
      </c>
      <c r="DA333">
        <f t="shared" si="29"/>
        <v>1</v>
      </c>
      <c r="DB333">
        <v>0</v>
      </c>
    </row>
    <row r="334" spans="1:106" x14ac:dyDescent="0.2">
      <c r="A334">
        <f>ROW(Source!A131)</f>
        <v>131</v>
      </c>
      <c r="B334">
        <v>27703388</v>
      </c>
      <c r="C334">
        <v>27704503</v>
      </c>
      <c r="D334">
        <v>25154578</v>
      </c>
      <c r="E334">
        <v>1</v>
      </c>
      <c r="F334">
        <v>1</v>
      </c>
      <c r="G334">
        <v>1</v>
      </c>
      <c r="H334">
        <v>3</v>
      </c>
      <c r="I334" t="s">
        <v>636</v>
      </c>
      <c r="J334" t="s">
        <v>637</v>
      </c>
      <c r="K334" t="s">
        <v>638</v>
      </c>
      <c r="L334">
        <v>1339</v>
      </c>
      <c r="N334">
        <v>1007</v>
      </c>
      <c r="O334" t="s">
        <v>92</v>
      </c>
      <c r="P334" t="s">
        <v>92</v>
      </c>
      <c r="Q334">
        <v>1</v>
      </c>
      <c r="W334">
        <v>0</v>
      </c>
      <c r="X334">
        <v>1795918813</v>
      </c>
      <c r="Y334">
        <v>2.3999999999999998E-3</v>
      </c>
      <c r="AA334">
        <v>74.58</v>
      </c>
      <c r="AB334">
        <v>0</v>
      </c>
      <c r="AC334">
        <v>0</v>
      </c>
      <c r="AD334">
        <v>0</v>
      </c>
      <c r="AE334">
        <v>74.58</v>
      </c>
      <c r="AF334">
        <v>0</v>
      </c>
      <c r="AG334">
        <v>0</v>
      </c>
      <c r="AH334">
        <v>0</v>
      </c>
      <c r="AI334">
        <v>1</v>
      </c>
      <c r="AJ334">
        <v>1</v>
      </c>
      <c r="AK334">
        <v>1</v>
      </c>
      <c r="AL334">
        <v>1</v>
      </c>
      <c r="AN334">
        <v>0</v>
      </c>
      <c r="AO334">
        <v>1</v>
      </c>
      <c r="AP334">
        <v>0</v>
      </c>
      <c r="AQ334">
        <v>0</v>
      </c>
      <c r="AR334">
        <v>0</v>
      </c>
      <c r="AS334" t="s">
        <v>6</v>
      </c>
      <c r="AT334">
        <v>2.3999999999999998E-3</v>
      </c>
      <c r="AU334" t="s">
        <v>6</v>
      </c>
      <c r="AV334">
        <v>0</v>
      </c>
      <c r="AW334">
        <v>2</v>
      </c>
      <c r="AX334">
        <v>27704510</v>
      </c>
      <c r="AY334">
        <v>1</v>
      </c>
      <c r="AZ334">
        <v>0</v>
      </c>
      <c r="BA334">
        <v>336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Y334*Source!I131</f>
        <v>9.5999999999999989E-5</v>
      </c>
      <c r="CY334">
        <f t="shared" si="27"/>
        <v>74.58</v>
      </c>
      <c r="CZ334">
        <f t="shared" si="28"/>
        <v>74.58</v>
      </c>
      <c r="DA334">
        <f t="shared" si="29"/>
        <v>1</v>
      </c>
      <c r="DB334">
        <v>0</v>
      </c>
    </row>
    <row r="335" spans="1:106" x14ac:dyDescent="0.2">
      <c r="A335">
        <f>ROW(Source!A131)</f>
        <v>131</v>
      </c>
      <c r="B335">
        <v>27703388</v>
      </c>
      <c r="C335">
        <v>27704503</v>
      </c>
      <c r="D335">
        <v>25186131</v>
      </c>
      <c r="E335">
        <v>1</v>
      </c>
      <c r="F335">
        <v>1</v>
      </c>
      <c r="G335">
        <v>1</v>
      </c>
      <c r="H335">
        <v>3</v>
      </c>
      <c r="I335" t="s">
        <v>639</v>
      </c>
      <c r="J335" t="s">
        <v>640</v>
      </c>
      <c r="K335" t="s">
        <v>641</v>
      </c>
      <c r="L335">
        <v>1348</v>
      </c>
      <c r="N335">
        <v>1009</v>
      </c>
      <c r="O335" t="s">
        <v>30</v>
      </c>
      <c r="P335" t="s">
        <v>30</v>
      </c>
      <c r="Q335">
        <v>1000</v>
      </c>
      <c r="W335">
        <v>0</v>
      </c>
      <c r="X335">
        <v>-1437304549</v>
      </c>
      <c r="Y335">
        <v>7.4999999999999997E-3</v>
      </c>
      <c r="AA335">
        <v>25764</v>
      </c>
      <c r="AB335">
        <v>0</v>
      </c>
      <c r="AC335">
        <v>0</v>
      </c>
      <c r="AD335">
        <v>0</v>
      </c>
      <c r="AE335">
        <v>25764</v>
      </c>
      <c r="AF335">
        <v>0</v>
      </c>
      <c r="AG335">
        <v>0</v>
      </c>
      <c r="AH335">
        <v>0</v>
      </c>
      <c r="AI335">
        <v>1</v>
      </c>
      <c r="AJ335">
        <v>1</v>
      </c>
      <c r="AK335">
        <v>1</v>
      </c>
      <c r="AL335">
        <v>1</v>
      </c>
      <c r="AN335">
        <v>0</v>
      </c>
      <c r="AO335">
        <v>1</v>
      </c>
      <c r="AP335">
        <v>0</v>
      </c>
      <c r="AQ335">
        <v>0</v>
      </c>
      <c r="AR335">
        <v>0</v>
      </c>
      <c r="AS335" t="s">
        <v>6</v>
      </c>
      <c r="AT335">
        <v>7.4999999999999997E-3</v>
      </c>
      <c r="AU335" t="s">
        <v>6</v>
      </c>
      <c r="AV335">
        <v>0</v>
      </c>
      <c r="AW335">
        <v>2</v>
      </c>
      <c r="AX335">
        <v>27704511</v>
      </c>
      <c r="AY335">
        <v>1</v>
      </c>
      <c r="AZ335">
        <v>0</v>
      </c>
      <c r="BA335">
        <v>337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Y335*Source!I131</f>
        <v>2.9999999999999997E-4</v>
      </c>
      <c r="CY335">
        <f t="shared" si="27"/>
        <v>25764</v>
      </c>
      <c r="CZ335">
        <f t="shared" si="28"/>
        <v>25764</v>
      </c>
      <c r="DA335">
        <f t="shared" si="29"/>
        <v>1</v>
      </c>
      <c r="DB335">
        <v>0</v>
      </c>
    </row>
    <row r="336" spans="1:106" x14ac:dyDescent="0.2">
      <c r="A336">
        <f>ROW(Source!A131)</f>
        <v>131</v>
      </c>
      <c r="B336">
        <v>27703388</v>
      </c>
      <c r="C336">
        <v>27704503</v>
      </c>
      <c r="D336">
        <v>25186350</v>
      </c>
      <c r="E336">
        <v>1</v>
      </c>
      <c r="F336">
        <v>1</v>
      </c>
      <c r="G336">
        <v>1</v>
      </c>
      <c r="H336">
        <v>3</v>
      </c>
      <c r="I336" t="s">
        <v>235</v>
      </c>
      <c r="J336" t="s">
        <v>237</v>
      </c>
      <c r="K336" t="s">
        <v>236</v>
      </c>
      <c r="L336">
        <v>1348</v>
      </c>
      <c r="N336">
        <v>1009</v>
      </c>
      <c r="O336" t="s">
        <v>30</v>
      </c>
      <c r="P336" t="s">
        <v>30</v>
      </c>
      <c r="Q336">
        <v>1000</v>
      </c>
      <c r="W336">
        <v>0</v>
      </c>
      <c r="X336">
        <v>-777870615</v>
      </c>
      <c r="Y336">
        <v>1.8370000000000001E-2</v>
      </c>
      <c r="AA336">
        <v>42508.19</v>
      </c>
      <c r="AB336">
        <v>0</v>
      </c>
      <c r="AC336">
        <v>0</v>
      </c>
      <c r="AD336">
        <v>0</v>
      </c>
      <c r="AE336">
        <v>42508.19</v>
      </c>
      <c r="AF336">
        <v>0</v>
      </c>
      <c r="AG336">
        <v>0</v>
      </c>
      <c r="AH336">
        <v>0</v>
      </c>
      <c r="AI336">
        <v>1</v>
      </c>
      <c r="AJ336">
        <v>1</v>
      </c>
      <c r="AK336">
        <v>1</v>
      </c>
      <c r="AL336">
        <v>1</v>
      </c>
      <c r="AN336">
        <v>0</v>
      </c>
      <c r="AO336">
        <v>0</v>
      </c>
      <c r="AP336">
        <v>0</v>
      </c>
      <c r="AQ336">
        <v>0</v>
      </c>
      <c r="AR336">
        <v>0</v>
      </c>
      <c r="AS336" t="s">
        <v>6</v>
      </c>
      <c r="AT336">
        <v>1.8370000000000001E-2</v>
      </c>
      <c r="AU336" t="s">
        <v>6</v>
      </c>
      <c r="AV336">
        <v>0</v>
      </c>
      <c r="AW336">
        <v>1</v>
      </c>
      <c r="AX336">
        <v>-1</v>
      </c>
      <c r="AY336">
        <v>0</v>
      </c>
      <c r="AZ336">
        <v>0</v>
      </c>
      <c r="BA336" t="s">
        <v>6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Y336*Source!I131</f>
        <v>7.3480000000000008E-4</v>
      </c>
      <c r="CY336">
        <f t="shared" si="27"/>
        <v>42508.19</v>
      </c>
      <c r="CZ336">
        <f t="shared" si="28"/>
        <v>42508.19</v>
      </c>
      <c r="DA336">
        <f t="shared" si="29"/>
        <v>1</v>
      </c>
      <c r="DB336">
        <v>0</v>
      </c>
    </row>
    <row r="337" spans="1:106" x14ac:dyDescent="0.2">
      <c r="A337">
        <f>ROW(Source!A131)</f>
        <v>131</v>
      </c>
      <c r="B337">
        <v>27703388</v>
      </c>
      <c r="C337">
        <v>27704503</v>
      </c>
      <c r="D337">
        <v>25187088</v>
      </c>
      <c r="E337">
        <v>1</v>
      </c>
      <c r="F337">
        <v>1</v>
      </c>
      <c r="G337">
        <v>1</v>
      </c>
      <c r="H337">
        <v>3</v>
      </c>
      <c r="I337" t="s">
        <v>642</v>
      </c>
      <c r="J337" t="s">
        <v>643</v>
      </c>
      <c r="K337" t="s">
        <v>644</v>
      </c>
      <c r="L337">
        <v>1348</v>
      </c>
      <c r="N337">
        <v>1009</v>
      </c>
      <c r="O337" t="s">
        <v>30</v>
      </c>
      <c r="P337" t="s">
        <v>30</v>
      </c>
      <c r="Q337">
        <v>1000</v>
      </c>
      <c r="W337">
        <v>0</v>
      </c>
      <c r="X337">
        <v>293380687</v>
      </c>
      <c r="Y337">
        <v>1.1299999999999999E-2</v>
      </c>
      <c r="AA337">
        <v>26230</v>
      </c>
      <c r="AB337">
        <v>0</v>
      </c>
      <c r="AC337">
        <v>0</v>
      </c>
      <c r="AD337">
        <v>0</v>
      </c>
      <c r="AE337">
        <v>26230</v>
      </c>
      <c r="AF337">
        <v>0</v>
      </c>
      <c r="AG337">
        <v>0</v>
      </c>
      <c r="AH337">
        <v>0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0</v>
      </c>
      <c r="AQ337">
        <v>0</v>
      </c>
      <c r="AR337">
        <v>0</v>
      </c>
      <c r="AS337" t="s">
        <v>6</v>
      </c>
      <c r="AT337">
        <v>1.1299999999999999E-2</v>
      </c>
      <c r="AU337" t="s">
        <v>6</v>
      </c>
      <c r="AV337">
        <v>0</v>
      </c>
      <c r="AW337">
        <v>2</v>
      </c>
      <c r="AX337">
        <v>27704513</v>
      </c>
      <c r="AY337">
        <v>1</v>
      </c>
      <c r="AZ337">
        <v>0</v>
      </c>
      <c r="BA337">
        <v>339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Y337*Source!I131</f>
        <v>4.5199999999999998E-4</v>
      </c>
      <c r="CY337">
        <f t="shared" si="27"/>
        <v>26230</v>
      </c>
      <c r="CZ337">
        <f t="shared" si="28"/>
        <v>26230</v>
      </c>
      <c r="DA337">
        <f t="shared" si="29"/>
        <v>1</v>
      </c>
      <c r="DB337">
        <v>0</v>
      </c>
    </row>
    <row r="338" spans="1:106" x14ac:dyDescent="0.2">
      <c r="A338">
        <f>ROW(Source!A131)</f>
        <v>131</v>
      </c>
      <c r="B338">
        <v>27703388</v>
      </c>
      <c r="C338">
        <v>27704503</v>
      </c>
      <c r="D338">
        <v>25187354</v>
      </c>
      <c r="E338">
        <v>1</v>
      </c>
      <c r="F338">
        <v>1</v>
      </c>
      <c r="G338">
        <v>1</v>
      </c>
      <c r="H338">
        <v>3</v>
      </c>
      <c r="I338" t="s">
        <v>645</v>
      </c>
      <c r="J338" t="s">
        <v>646</v>
      </c>
      <c r="K338" t="s">
        <v>647</v>
      </c>
      <c r="L338">
        <v>1348</v>
      </c>
      <c r="N338">
        <v>1009</v>
      </c>
      <c r="O338" t="s">
        <v>30</v>
      </c>
      <c r="P338" t="s">
        <v>30</v>
      </c>
      <c r="Q338">
        <v>1000</v>
      </c>
      <c r="W338">
        <v>0</v>
      </c>
      <c r="X338">
        <v>1851784219</v>
      </c>
      <c r="Y338">
        <v>5.0999999999999997E-2</v>
      </c>
      <c r="AA338">
        <v>2898.5</v>
      </c>
      <c r="AB338">
        <v>0</v>
      </c>
      <c r="AC338">
        <v>0</v>
      </c>
      <c r="AD338">
        <v>0</v>
      </c>
      <c r="AE338">
        <v>2898.5</v>
      </c>
      <c r="AF338">
        <v>0</v>
      </c>
      <c r="AG338">
        <v>0</v>
      </c>
      <c r="AH338">
        <v>0</v>
      </c>
      <c r="AI338">
        <v>1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0</v>
      </c>
      <c r="AQ338">
        <v>0</v>
      </c>
      <c r="AR338">
        <v>0</v>
      </c>
      <c r="AS338" t="s">
        <v>6</v>
      </c>
      <c r="AT338">
        <v>5.0999999999999997E-2</v>
      </c>
      <c r="AU338" t="s">
        <v>6</v>
      </c>
      <c r="AV338">
        <v>0</v>
      </c>
      <c r="AW338">
        <v>2</v>
      </c>
      <c r="AX338">
        <v>27704514</v>
      </c>
      <c r="AY338">
        <v>1</v>
      </c>
      <c r="AZ338">
        <v>0</v>
      </c>
      <c r="BA338">
        <v>340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Y338*Source!I131</f>
        <v>2.0399999999999997E-3</v>
      </c>
      <c r="CY338">
        <f t="shared" si="27"/>
        <v>2898.5</v>
      </c>
      <c r="CZ338">
        <f t="shared" si="28"/>
        <v>2898.5</v>
      </c>
      <c r="DA338">
        <f t="shared" si="29"/>
        <v>1</v>
      </c>
      <c r="DB338">
        <v>0</v>
      </c>
    </row>
    <row r="339" spans="1:106" x14ac:dyDescent="0.2">
      <c r="A339">
        <f>ROW(Source!A134)</f>
        <v>134</v>
      </c>
      <c r="B339">
        <v>27703374</v>
      </c>
      <c r="C339">
        <v>27704518</v>
      </c>
      <c r="D339">
        <v>25417632</v>
      </c>
      <c r="E339">
        <v>1</v>
      </c>
      <c r="F339">
        <v>1</v>
      </c>
      <c r="G339">
        <v>1</v>
      </c>
      <c r="H339">
        <v>1</v>
      </c>
      <c r="I339" t="s">
        <v>570</v>
      </c>
      <c r="J339" t="s">
        <v>6</v>
      </c>
      <c r="K339" t="s">
        <v>571</v>
      </c>
      <c r="L339">
        <v>1191</v>
      </c>
      <c r="N339">
        <v>1013</v>
      </c>
      <c r="O339" t="s">
        <v>486</v>
      </c>
      <c r="P339" t="s">
        <v>486</v>
      </c>
      <c r="Q339">
        <v>1</v>
      </c>
      <c r="W339">
        <v>0</v>
      </c>
      <c r="X339">
        <v>1010519658</v>
      </c>
      <c r="Y339">
        <v>92.839500000000001</v>
      </c>
      <c r="AA339">
        <v>0</v>
      </c>
      <c r="AB339">
        <v>0</v>
      </c>
      <c r="AC339">
        <v>0</v>
      </c>
      <c r="AD339">
        <v>8.64</v>
      </c>
      <c r="AE339">
        <v>0</v>
      </c>
      <c r="AF339">
        <v>0</v>
      </c>
      <c r="AG339">
        <v>0</v>
      </c>
      <c r="AH339">
        <v>8.64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6</v>
      </c>
      <c r="AT339">
        <v>80.73</v>
      </c>
      <c r="AU339" t="s">
        <v>22</v>
      </c>
      <c r="AV339">
        <v>1</v>
      </c>
      <c r="AW339">
        <v>2</v>
      </c>
      <c r="AX339">
        <v>27704519</v>
      </c>
      <c r="AY339">
        <v>1</v>
      </c>
      <c r="AZ339">
        <v>0</v>
      </c>
      <c r="BA339">
        <v>341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Y339*Source!I134</f>
        <v>10.212345000000001</v>
      </c>
      <c r="CY339">
        <f>AD339</f>
        <v>8.64</v>
      </c>
      <c r="CZ339">
        <f>AH339</f>
        <v>8.64</v>
      </c>
      <c r="DA339">
        <f>AL339</f>
        <v>1</v>
      </c>
      <c r="DB339">
        <v>0</v>
      </c>
    </row>
    <row r="340" spans="1:106" x14ac:dyDescent="0.2">
      <c r="A340">
        <f>ROW(Source!A134)</f>
        <v>134</v>
      </c>
      <c r="B340">
        <v>27703374</v>
      </c>
      <c r="C340">
        <v>27704518</v>
      </c>
      <c r="D340">
        <v>25412928</v>
      </c>
      <c r="E340">
        <v>1</v>
      </c>
      <c r="F340">
        <v>1</v>
      </c>
      <c r="G340">
        <v>1</v>
      </c>
      <c r="H340">
        <v>1</v>
      </c>
      <c r="I340" t="s">
        <v>487</v>
      </c>
      <c r="J340" t="s">
        <v>6</v>
      </c>
      <c r="K340" t="s">
        <v>488</v>
      </c>
      <c r="L340">
        <v>1191</v>
      </c>
      <c r="N340">
        <v>1013</v>
      </c>
      <c r="O340" t="s">
        <v>486</v>
      </c>
      <c r="P340" t="s">
        <v>486</v>
      </c>
      <c r="Q340">
        <v>1</v>
      </c>
      <c r="W340">
        <v>0</v>
      </c>
      <c r="X340">
        <v>-1417349443</v>
      </c>
      <c r="Y340">
        <v>0.01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1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0</v>
      </c>
      <c r="AQ340">
        <v>0</v>
      </c>
      <c r="AR340">
        <v>0</v>
      </c>
      <c r="AS340" t="s">
        <v>6</v>
      </c>
      <c r="AT340">
        <v>0.01</v>
      </c>
      <c r="AU340" t="s">
        <v>6</v>
      </c>
      <c r="AV340">
        <v>2</v>
      </c>
      <c r="AW340">
        <v>2</v>
      </c>
      <c r="AX340">
        <v>27704520</v>
      </c>
      <c r="AY340">
        <v>1</v>
      </c>
      <c r="AZ340">
        <v>2048</v>
      </c>
      <c r="BA340">
        <v>342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Y340*Source!I134</f>
        <v>1.1000000000000001E-3</v>
      </c>
      <c r="CY340">
        <f>AD340</f>
        <v>0</v>
      </c>
      <c r="CZ340">
        <f>AH340</f>
        <v>0</v>
      </c>
      <c r="DA340">
        <f>AL340</f>
        <v>1</v>
      </c>
      <c r="DB340">
        <v>0</v>
      </c>
    </row>
    <row r="341" spans="1:106" x14ac:dyDescent="0.2">
      <c r="A341">
        <f>ROW(Source!A134)</f>
        <v>134</v>
      </c>
      <c r="B341">
        <v>27703374</v>
      </c>
      <c r="C341">
        <v>27704518</v>
      </c>
      <c r="D341">
        <v>25231607</v>
      </c>
      <c r="E341">
        <v>1</v>
      </c>
      <c r="F341">
        <v>1</v>
      </c>
      <c r="G341">
        <v>1</v>
      </c>
      <c r="H341">
        <v>2</v>
      </c>
      <c r="I341" t="s">
        <v>497</v>
      </c>
      <c r="J341" t="s">
        <v>498</v>
      </c>
      <c r="K341" t="s">
        <v>499</v>
      </c>
      <c r="L341">
        <v>1368</v>
      </c>
      <c r="N341">
        <v>1011</v>
      </c>
      <c r="O341" t="s">
        <v>492</v>
      </c>
      <c r="P341" t="s">
        <v>492</v>
      </c>
      <c r="Q341">
        <v>1</v>
      </c>
      <c r="W341">
        <v>0</v>
      </c>
      <c r="X341">
        <v>1372534845</v>
      </c>
      <c r="Y341">
        <v>1.15E-2</v>
      </c>
      <c r="AA341">
        <v>0</v>
      </c>
      <c r="AB341">
        <v>65.709999999999994</v>
      </c>
      <c r="AC341">
        <v>11.6</v>
      </c>
      <c r="AD341">
        <v>0</v>
      </c>
      <c r="AE341">
        <v>0</v>
      </c>
      <c r="AF341">
        <v>65.709999999999994</v>
      </c>
      <c r="AG341">
        <v>11.6</v>
      </c>
      <c r="AH341">
        <v>0</v>
      </c>
      <c r="AI341">
        <v>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6</v>
      </c>
      <c r="AT341">
        <v>0.01</v>
      </c>
      <c r="AU341" t="s">
        <v>22</v>
      </c>
      <c r="AV341">
        <v>0</v>
      </c>
      <c r="AW341">
        <v>2</v>
      </c>
      <c r="AX341">
        <v>27704521</v>
      </c>
      <c r="AY341">
        <v>1</v>
      </c>
      <c r="AZ341">
        <v>0</v>
      </c>
      <c r="BA341">
        <v>343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Y341*Source!I134</f>
        <v>1.2650000000000001E-3</v>
      </c>
      <c r="CY341">
        <f>AB341</f>
        <v>65.709999999999994</v>
      </c>
      <c r="CZ341">
        <f>AF341</f>
        <v>65.709999999999994</v>
      </c>
      <c r="DA341">
        <f>AJ341</f>
        <v>1</v>
      </c>
      <c r="DB341">
        <v>0</v>
      </c>
    </row>
    <row r="342" spans="1:106" x14ac:dyDescent="0.2">
      <c r="A342">
        <f>ROW(Source!A134)</f>
        <v>134</v>
      </c>
      <c r="B342">
        <v>27703374</v>
      </c>
      <c r="C342">
        <v>27704518</v>
      </c>
      <c r="D342">
        <v>25153690</v>
      </c>
      <c r="E342">
        <v>1</v>
      </c>
      <c r="F342">
        <v>1</v>
      </c>
      <c r="G342">
        <v>1</v>
      </c>
      <c r="H342">
        <v>3</v>
      </c>
      <c r="I342" t="s">
        <v>598</v>
      </c>
      <c r="J342" t="s">
        <v>599</v>
      </c>
      <c r="K342" t="s">
        <v>600</v>
      </c>
      <c r="L342">
        <v>1346</v>
      </c>
      <c r="N342">
        <v>1009</v>
      </c>
      <c r="O342" t="s">
        <v>147</v>
      </c>
      <c r="P342" t="s">
        <v>147</v>
      </c>
      <c r="Q342">
        <v>1</v>
      </c>
      <c r="W342">
        <v>0</v>
      </c>
      <c r="X342">
        <v>813963326</v>
      </c>
      <c r="Y342">
        <v>0.1</v>
      </c>
      <c r="AA342">
        <v>1.82</v>
      </c>
      <c r="AB342">
        <v>0</v>
      </c>
      <c r="AC342">
        <v>0</v>
      </c>
      <c r="AD342">
        <v>0</v>
      </c>
      <c r="AE342">
        <v>1.82</v>
      </c>
      <c r="AF342">
        <v>0</v>
      </c>
      <c r="AG342">
        <v>0</v>
      </c>
      <c r="AH342">
        <v>0</v>
      </c>
      <c r="AI342">
        <v>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0</v>
      </c>
      <c r="AQ342">
        <v>0</v>
      </c>
      <c r="AR342">
        <v>0</v>
      </c>
      <c r="AS342" t="s">
        <v>6</v>
      </c>
      <c r="AT342">
        <v>0.1</v>
      </c>
      <c r="AU342" t="s">
        <v>6</v>
      </c>
      <c r="AV342">
        <v>0</v>
      </c>
      <c r="AW342">
        <v>2</v>
      </c>
      <c r="AX342">
        <v>27704522</v>
      </c>
      <c r="AY342">
        <v>1</v>
      </c>
      <c r="AZ342">
        <v>0</v>
      </c>
      <c r="BA342">
        <v>344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Y342*Source!I134</f>
        <v>1.1000000000000001E-2</v>
      </c>
      <c r="CY342">
        <f>AA342</f>
        <v>1.82</v>
      </c>
      <c r="CZ342">
        <f>AE342</f>
        <v>1.82</v>
      </c>
      <c r="DA342">
        <f>AI342</f>
        <v>1</v>
      </c>
      <c r="DB342">
        <v>0</v>
      </c>
    </row>
    <row r="343" spans="1:106" x14ac:dyDescent="0.2">
      <c r="A343">
        <f>ROW(Source!A134)</f>
        <v>134</v>
      </c>
      <c r="B343">
        <v>27703374</v>
      </c>
      <c r="C343">
        <v>27704518</v>
      </c>
      <c r="D343">
        <v>25186350</v>
      </c>
      <c r="E343">
        <v>1</v>
      </c>
      <c r="F343">
        <v>1</v>
      </c>
      <c r="G343">
        <v>1</v>
      </c>
      <c r="H343">
        <v>3</v>
      </c>
      <c r="I343" t="s">
        <v>235</v>
      </c>
      <c r="J343" t="s">
        <v>237</v>
      </c>
      <c r="K343" t="s">
        <v>236</v>
      </c>
      <c r="L343">
        <v>1348</v>
      </c>
      <c r="N343">
        <v>1009</v>
      </c>
      <c r="O343" t="s">
        <v>30</v>
      </c>
      <c r="P343" t="s">
        <v>30</v>
      </c>
      <c r="Q343">
        <v>1000</v>
      </c>
      <c r="W343">
        <v>0</v>
      </c>
      <c r="X343">
        <v>-777870615</v>
      </c>
      <c r="Y343">
        <v>1.3599999999999999E-2</v>
      </c>
      <c r="AA343">
        <v>42508.19</v>
      </c>
      <c r="AB343">
        <v>0</v>
      </c>
      <c r="AC343">
        <v>0</v>
      </c>
      <c r="AD343">
        <v>0</v>
      </c>
      <c r="AE343">
        <v>42508.19</v>
      </c>
      <c r="AF343">
        <v>0</v>
      </c>
      <c r="AG343">
        <v>0</v>
      </c>
      <c r="AH343">
        <v>0</v>
      </c>
      <c r="AI343">
        <v>1</v>
      </c>
      <c r="AJ343">
        <v>1</v>
      </c>
      <c r="AK343">
        <v>1</v>
      </c>
      <c r="AL343">
        <v>1</v>
      </c>
      <c r="AN343">
        <v>0</v>
      </c>
      <c r="AO343">
        <v>0</v>
      </c>
      <c r="AP343">
        <v>0</v>
      </c>
      <c r="AQ343">
        <v>0</v>
      </c>
      <c r="AR343">
        <v>0</v>
      </c>
      <c r="AS343" t="s">
        <v>6</v>
      </c>
      <c r="AT343">
        <v>1.3599999999999999E-2</v>
      </c>
      <c r="AU343" t="s">
        <v>6</v>
      </c>
      <c r="AV343">
        <v>0</v>
      </c>
      <c r="AW343">
        <v>1</v>
      </c>
      <c r="AX343">
        <v>-1</v>
      </c>
      <c r="AY343">
        <v>0</v>
      </c>
      <c r="AZ343">
        <v>0</v>
      </c>
      <c r="BA343" t="s">
        <v>6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Y343*Source!I134</f>
        <v>1.4959999999999999E-3</v>
      </c>
      <c r="CY343">
        <f>AA343</f>
        <v>42508.19</v>
      </c>
      <c r="CZ343">
        <f>AE343</f>
        <v>42508.19</v>
      </c>
      <c r="DA343">
        <f>AI343</f>
        <v>1</v>
      </c>
      <c r="DB343">
        <v>0</v>
      </c>
    </row>
    <row r="344" spans="1:106" x14ac:dyDescent="0.2">
      <c r="A344">
        <f>ROW(Source!A134)</f>
        <v>134</v>
      </c>
      <c r="B344">
        <v>27703374</v>
      </c>
      <c r="C344">
        <v>27704518</v>
      </c>
      <c r="D344">
        <v>25187091</v>
      </c>
      <c r="E344">
        <v>1</v>
      </c>
      <c r="F344">
        <v>1</v>
      </c>
      <c r="G344">
        <v>1</v>
      </c>
      <c r="H344">
        <v>3</v>
      </c>
      <c r="I344" t="s">
        <v>648</v>
      </c>
      <c r="J344" t="s">
        <v>649</v>
      </c>
      <c r="K344" t="s">
        <v>650</v>
      </c>
      <c r="L344">
        <v>1348</v>
      </c>
      <c r="N344">
        <v>1009</v>
      </c>
      <c r="O344" t="s">
        <v>30</v>
      </c>
      <c r="P344" t="s">
        <v>30</v>
      </c>
      <c r="Q344">
        <v>1000</v>
      </c>
      <c r="W344">
        <v>0</v>
      </c>
      <c r="X344">
        <v>-909021926</v>
      </c>
      <c r="Y344">
        <v>7.0000000000000001E-3</v>
      </c>
      <c r="AA344">
        <v>16950</v>
      </c>
      <c r="AB344">
        <v>0</v>
      </c>
      <c r="AC344">
        <v>0</v>
      </c>
      <c r="AD344">
        <v>0</v>
      </c>
      <c r="AE344">
        <v>16950</v>
      </c>
      <c r="AF344">
        <v>0</v>
      </c>
      <c r="AG344">
        <v>0</v>
      </c>
      <c r="AH344">
        <v>0</v>
      </c>
      <c r="AI344">
        <v>1</v>
      </c>
      <c r="AJ344">
        <v>1</v>
      </c>
      <c r="AK344">
        <v>1</v>
      </c>
      <c r="AL344">
        <v>1</v>
      </c>
      <c r="AN344">
        <v>0</v>
      </c>
      <c r="AO344">
        <v>1</v>
      </c>
      <c r="AP344">
        <v>0</v>
      </c>
      <c r="AQ344">
        <v>0</v>
      </c>
      <c r="AR344">
        <v>0</v>
      </c>
      <c r="AS344" t="s">
        <v>6</v>
      </c>
      <c r="AT344">
        <v>7.0000000000000001E-3</v>
      </c>
      <c r="AU344" t="s">
        <v>6</v>
      </c>
      <c r="AV344">
        <v>0</v>
      </c>
      <c r="AW344">
        <v>2</v>
      </c>
      <c r="AX344">
        <v>27704524</v>
      </c>
      <c r="AY344">
        <v>1</v>
      </c>
      <c r="AZ344">
        <v>0</v>
      </c>
      <c r="BA344">
        <v>346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Y344*Source!I134</f>
        <v>7.7000000000000007E-4</v>
      </c>
      <c r="CY344">
        <f>AA344</f>
        <v>16950</v>
      </c>
      <c r="CZ344">
        <f>AE344</f>
        <v>16950</v>
      </c>
      <c r="DA344">
        <f>AI344</f>
        <v>1</v>
      </c>
      <c r="DB344">
        <v>0</v>
      </c>
    </row>
    <row r="345" spans="1:106" x14ac:dyDescent="0.2">
      <c r="A345">
        <f>ROW(Source!A135)</f>
        <v>135</v>
      </c>
      <c r="B345">
        <v>27703388</v>
      </c>
      <c r="C345">
        <v>27704518</v>
      </c>
      <c r="D345">
        <v>25417632</v>
      </c>
      <c r="E345">
        <v>1</v>
      </c>
      <c r="F345">
        <v>1</v>
      </c>
      <c r="G345">
        <v>1</v>
      </c>
      <c r="H345">
        <v>1</v>
      </c>
      <c r="I345" t="s">
        <v>570</v>
      </c>
      <c r="J345" t="s">
        <v>6</v>
      </c>
      <c r="K345" t="s">
        <v>571</v>
      </c>
      <c r="L345">
        <v>1191</v>
      </c>
      <c r="N345">
        <v>1013</v>
      </c>
      <c r="O345" t="s">
        <v>486</v>
      </c>
      <c r="P345" t="s">
        <v>486</v>
      </c>
      <c r="Q345">
        <v>1</v>
      </c>
      <c r="W345">
        <v>0</v>
      </c>
      <c r="X345">
        <v>1010519658</v>
      </c>
      <c r="Y345">
        <v>92.839500000000001</v>
      </c>
      <c r="AA345">
        <v>0</v>
      </c>
      <c r="AB345">
        <v>0</v>
      </c>
      <c r="AC345">
        <v>0</v>
      </c>
      <c r="AD345">
        <v>8.64</v>
      </c>
      <c r="AE345">
        <v>0</v>
      </c>
      <c r="AF345">
        <v>0</v>
      </c>
      <c r="AG345">
        <v>0</v>
      </c>
      <c r="AH345">
        <v>8.64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1</v>
      </c>
      <c r="AQ345">
        <v>0</v>
      </c>
      <c r="AR345">
        <v>0</v>
      </c>
      <c r="AS345" t="s">
        <v>6</v>
      </c>
      <c r="AT345">
        <v>80.73</v>
      </c>
      <c r="AU345" t="s">
        <v>22</v>
      </c>
      <c r="AV345">
        <v>1</v>
      </c>
      <c r="AW345">
        <v>2</v>
      </c>
      <c r="AX345">
        <v>27704519</v>
      </c>
      <c r="AY345">
        <v>1</v>
      </c>
      <c r="AZ345">
        <v>0</v>
      </c>
      <c r="BA345">
        <v>347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Y345*Source!I135</f>
        <v>10.212345000000001</v>
      </c>
      <c r="CY345">
        <f>AD345</f>
        <v>8.64</v>
      </c>
      <c r="CZ345">
        <f>AH345</f>
        <v>8.64</v>
      </c>
      <c r="DA345">
        <f>AL345</f>
        <v>1</v>
      </c>
      <c r="DB345">
        <v>0</v>
      </c>
    </row>
    <row r="346" spans="1:106" x14ac:dyDescent="0.2">
      <c r="A346">
        <f>ROW(Source!A135)</f>
        <v>135</v>
      </c>
      <c r="B346">
        <v>27703388</v>
      </c>
      <c r="C346">
        <v>27704518</v>
      </c>
      <c r="D346">
        <v>25412928</v>
      </c>
      <c r="E346">
        <v>1</v>
      </c>
      <c r="F346">
        <v>1</v>
      </c>
      <c r="G346">
        <v>1</v>
      </c>
      <c r="H346">
        <v>1</v>
      </c>
      <c r="I346" t="s">
        <v>487</v>
      </c>
      <c r="J346" t="s">
        <v>6</v>
      </c>
      <c r="K346" t="s">
        <v>488</v>
      </c>
      <c r="L346">
        <v>1191</v>
      </c>
      <c r="N346">
        <v>1013</v>
      </c>
      <c r="O346" t="s">
        <v>486</v>
      </c>
      <c r="P346" t="s">
        <v>486</v>
      </c>
      <c r="Q346">
        <v>1</v>
      </c>
      <c r="W346">
        <v>0</v>
      </c>
      <c r="X346">
        <v>-1417349443</v>
      </c>
      <c r="Y346">
        <v>0.01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1</v>
      </c>
      <c r="AP346">
        <v>0</v>
      </c>
      <c r="AQ346">
        <v>0</v>
      </c>
      <c r="AR346">
        <v>0</v>
      </c>
      <c r="AS346" t="s">
        <v>6</v>
      </c>
      <c r="AT346">
        <v>0.01</v>
      </c>
      <c r="AU346" t="s">
        <v>6</v>
      </c>
      <c r="AV346">
        <v>2</v>
      </c>
      <c r="AW346">
        <v>2</v>
      </c>
      <c r="AX346">
        <v>27704520</v>
      </c>
      <c r="AY346">
        <v>1</v>
      </c>
      <c r="AZ346">
        <v>2048</v>
      </c>
      <c r="BA346">
        <v>348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Y346*Source!I135</f>
        <v>1.1000000000000001E-3</v>
      </c>
      <c r="CY346">
        <f>AD346</f>
        <v>0</v>
      </c>
      <c r="CZ346">
        <f>AH346</f>
        <v>0</v>
      </c>
      <c r="DA346">
        <f>AL346</f>
        <v>1</v>
      </c>
      <c r="DB346">
        <v>0</v>
      </c>
    </row>
    <row r="347" spans="1:106" x14ac:dyDescent="0.2">
      <c r="A347">
        <f>ROW(Source!A135)</f>
        <v>135</v>
      </c>
      <c r="B347">
        <v>27703388</v>
      </c>
      <c r="C347">
        <v>27704518</v>
      </c>
      <c r="D347">
        <v>25231607</v>
      </c>
      <c r="E347">
        <v>1</v>
      </c>
      <c r="F347">
        <v>1</v>
      </c>
      <c r="G347">
        <v>1</v>
      </c>
      <c r="H347">
        <v>2</v>
      </c>
      <c r="I347" t="s">
        <v>497</v>
      </c>
      <c r="J347" t="s">
        <v>498</v>
      </c>
      <c r="K347" t="s">
        <v>499</v>
      </c>
      <c r="L347">
        <v>1368</v>
      </c>
      <c r="N347">
        <v>1011</v>
      </c>
      <c r="O347" t="s">
        <v>492</v>
      </c>
      <c r="P347" t="s">
        <v>492</v>
      </c>
      <c r="Q347">
        <v>1</v>
      </c>
      <c r="W347">
        <v>0</v>
      </c>
      <c r="X347">
        <v>1372534845</v>
      </c>
      <c r="Y347">
        <v>1.15E-2</v>
      </c>
      <c r="AA347">
        <v>0</v>
      </c>
      <c r="AB347">
        <v>65.709999999999994</v>
      </c>
      <c r="AC347">
        <v>11.6</v>
      </c>
      <c r="AD347">
        <v>0</v>
      </c>
      <c r="AE347">
        <v>0</v>
      </c>
      <c r="AF347">
        <v>65.709999999999994</v>
      </c>
      <c r="AG347">
        <v>11.6</v>
      </c>
      <c r="AH347">
        <v>0</v>
      </c>
      <c r="AI347">
        <v>1</v>
      </c>
      <c r="AJ347">
        <v>1</v>
      </c>
      <c r="AK347">
        <v>1</v>
      </c>
      <c r="AL347">
        <v>1</v>
      </c>
      <c r="AN347">
        <v>0</v>
      </c>
      <c r="AO347">
        <v>1</v>
      </c>
      <c r="AP347">
        <v>1</v>
      </c>
      <c r="AQ347">
        <v>0</v>
      </c>
      <c r="AR347">
        <v>0</v>
      </c>
      <c r="AS347" t="s">
        <v>6</v>
      </c>
      <c r="AT347">
        <v>0.01</v>
      </c>
      <c r="AU347" t="s">
        <v>22</v>
      </c>
      <c r="AV347">
        <v>0</v>
      </c>
      <c r="AW347">
        <v>2</v>
      </c>
      <c r="AX347">
        <v>27704521</v>
      </c>
      <c r="AY347">
        <v>1</v>
      </c>
      <c r="AZ347">
        <v>0</v>
      </c>
      <c r="BA347">
        <v>349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Y347*Source!I135</f>
        <v>1.2650000000000001E-3</v>
      </c>
      <c r="CY347">
        <f>AB347</f>
        <v>65.709999999999994</v>
      </c>
      <c r="CZ347">
        <f>AF347</f>
        <v>65.709999999999994</v>
      </c>
      <c r="DA347">
        <f>AJ347</f>
        <v>1</v>
      </c>
      <c r="DB347">
        <v>0</v>
      </c>
    </row>
    <row r="348" spans="1:106" x14ac:dyDescent="0.2">
      <c r="A348">
        <f>ROW(Source!A135)</f>
        <v>135</v>
      </c>
      <c r="B348">
        <v>27703388</v>
      </c>
      <c r="C348">
        <v>27704518</v>
      </c>
      <c r="D348">
        <v>25153690</v>
      </c>
      <c r="E348">
        <v>1</v>
      </c>
      <c r="F348">
        <v>1</v>
      </c>
      <c r="G348">
        <v>1</v>
      </c>
      <c r="H348">
        <v>3</v>
      </c>
      <c r="I348" t="s">
        <v>598</v>
      </c>
      <c r="J348" t="s">
        <v>599</v>
      </c>
      <c r="K348" t="s">
        <v>600</v>
      </c>
      <c r="L348">
        <v>1346</v>
      </c>
      <c r="N348">
        <v>1009</v>
      </c>
      <c r="O348" t="s">
        <v>147</v>
      </c>
      <c r="P348" t="s">
        <v>147</v>
      </c>
      <c r="Q348">
        <v>1</v>
      </c>
      <c r="W348">
        <v>0</v>
      </c>
      <c r="X348">
        <v>813963326</v>
      </c>
      <c r="Y348">
        <v>0.1</v>
      </c>
      <c r="AA348">
        <v>1.82</v>
      </c>
      <c r="AB348">
        <v>0</v>
      </c>
      <c r="AC348">
        <v>0</v>
      </c>
      <c r="AD348">
        <v>0</v>
      </c>
      <c r="AE348">
        <v>1.82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1</v>
      </c>
      <c r="AL348">
        <v>1</v>
      </c>
      <c r="AN348">
        <v>0</v>
      </c>
      <c r="AO348">
        <v>1</v>
      </c>
      <c r="AP348">
        <v>0</v>
      </c>
      <c r="AQ348">
        <v>0</v>
      </c>
      <c r="AR348">
        <v>0</v>
      </c>
      <c r="AS348" t="s">
        <v>6</v>
      </c>
      <c r="AT348">
        <v>0.1</v>
      </c>
      <c r="AU348" t="s">
        <v>6</v>
      </c>
      <c r="AV348">
        <v>0</v>
      </c>
      <c r="AW348">
        <v>2</v>
      </c>
      <c r="AX348">
        <v>27704522</v>
      </c>
      <c r="AY348">
        <v>1</v>
      </c>
      <c r="AZ348">
        <v>0</v>
      </c>
      <c r="BA348">
        <v>350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Y348*Source!I135</f>
        <v>1.1000000000000001E-2</v>
      </c>
      <c r="CY348">
        <f>AA348</f>
        <v>1.82</v>
      </c>
      <c r="CZ348">
        <f>AE348</f>
        <v>1.82</v>
      </c>
      <c r="DA348">
        <f>AI348</f>
        <v>1</v>
      </c>
      <c r="DB348">
        <v>0</v>
      </c>
    </row>
    <row r="349" spans="1:106" x14ac:dyDescent="0.2">
      <c r="A349">
        <f>ROW(Source!A135)</f>
        <v>135</v>
      </c>
      <c r="B349">
        <v>27703388</v>
      </c>
      <c r="C349">
        <v>27704518</v>
      </c>
      <c r="D349">
        <v>25186350</v>
      </c>
      <c r="E349">
        <v>1</v>
      </c>
      <c r="F349">
        <v>1</v>
      </c>
      <c r="G349">
        <v>1</v>
      </c>
      <c r="H349">
        <v>3</v>
      </c>
      <c r="I349" t="s">
        <v>235</v>
      </c>
      <c r="J349" t="s">
        <v>237</v>
      </c>
      <c r="K349" t="s">
        <v>236</v>
      </c>
      <c r="L349">
        <v>1348</v>
      </c>
      <c r="N349">
        <v>1009</v>
      </c>
      <c r="O349" t="s">
        <v>30</v>
      </c>
      <c r="P349" t="s">
        <v>30</v>
      </c>
      <c r="Q349">
        <v>1000</v>
      </c>
      <c r="W349">
        <v>0</v>
      </c>
      <c r="X349">
        <v>-777870615</v>
      </c>
      <c r="Y349">
        <v>1.3599999999999999E-2</v>
      </c>
      <c r="AA349">
        <v>42508.19</v>
      </c>
      <c r="AB349">
        <v>0</v>
      </c>
      <c r="AC349">
        <v>0</v>
      </c>
      <c r="AD349">
        <v>0</v>
      </c>
      <c r="AE349">
        <v>42508.19</v>
      </c>
      <c r="AF349">
        <v>0</v>
      </c>
      <c r="AG349">
        <v>0</v>
      </c>
      <c r="AH349">
        <v>0</v>
      </c>
      <c r="AI349">
        <v>1</v>
      </c>
      <c r="AJ349">
        <v>1</v>
      </c>
      <c r="AK349">
        <v>1</v>
      </c>
      <c r="AL349">
        <v>1</v>
      </c>
      <c r="AN349">
        <v>0</v>
      </c>
      <c r="AO349">
        <v>0</v>
      </c>
      <c r="AP349">
        <v>0</v>
      </c>
      <c r="AQ349">
        <v>0</v>
      </c>
      <c r="AR349">
        <v>0</v>
      </c>
      <c r="AS349" t="s">
        <v>6</v>
      </c>
      <c r="AT349">
        <v>1.3599999999999999E-2</v>
      </c>
      <c r="AU349" t="s">
        <v>6</v>
      </c>
      <c r="AV349">
        <v>0</v>
      </c>
      <c r="AW349">
        <v>1</v>
      </c>
      <c r="AX349">
        <v>-1</v>
      </c>
      <c r="AY349">
        <v>0</v>
      </c>
      <c r="AZ349">
        <v>0</v>
      </c>
      <c r="BA349" t="s">
        <v>6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Y349*Source!I135</f>
        <v>1.4959999999999999E-3</v>
      </c>
      <c r="CY349">
        <f>AA349</f>
        <v>42508.19</v>
      </c>
      <c r="CZ349">
        <f>AE349</f>
        <v>42508.19</v>
      </c>
      <c r="DA349">
        <f>AI349</f>
        <v>1</v>
      </c>
      <c r="DB349">
        <v>0</v>
      </c>
    </row>
    <row r="350" spans="1:106" x14ac:dyDescent="0.2">
      <c r="A350">
        <f>ROW(Source!A135)</f>
        <v>135</v>
      </c>
      <c r="B350">
        <v>27703388</v>
      </c>
      <c r="C350">
        <v>27704518</v>
      </c>
      <c r="D350">
        <v>25187091</v>
      </c>
      <c r="E350">
        <v>1</v>
      </c>
      <c r="F350">
        <v>1</v>
      </c>
      <c r="G350">
        <v>1</v>
      </c>
      <c r="H350">
        <v>3</v>
      </c>
      <c r="I350" t="s">
        <v>648</v>
      </c>
      <c r="J350" t="s">
        <v>649</v>
      </c>
      <c r="K350" t="s">
        <v>650</v>
      </c>
      <c r="L350">
        <v>1348</v>
      </c>
      <c r="N350">
        <v>1009</v>
      </c>
      <c r="O350" t="s">
        <v>30</v>
      </c>
      <c r="P350" t="s">
        <v>30</v>
      </c>
      <c r="Q350">
        <v>1000</v>
      </c>
      <c r="W350">
        <v>0</v>
      </c>
      <c r="X350">
        <v>-909021926</v>
      </c>
      <c r="Y350">
        <v>7.0000000000000001E-3</v>
      </c>
      <c r="AA350">
        <v>16950</v>
      </c>
      <c r="AB350">
        <v>0</v>
      </c>
      <c r="AC350">
        <v>0</v>
      </c>
      <c r="AD350">
        <v>0</v>
      </c>
      <c r="AE350">
        <v>16950</v>
      </c>
      <c r="AF350">
        <v>0</v>
      </c>
      <c r="AG350">
        <v>0</v>
      </c>
      <c r="AH350">
        <v>0</v>
      </c>
      <c r="AI350">
        <v>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6</v>
      </c>
      <c r="AT350">
        <v>7.0000000000000001E-3</v>
      </c>
      <c r="AU350" t="s">
        <v>6</v>
      </c>
      <c r="AV350">
        <v>0</v>
      </c>
      <c r="AW350">
        <v>2</v>
      </c>
      <c r="AX350">
        <v>27704524</v>
      </c>
      <c r="AY350">
        <v>1</v>
      </c>
      <c r="AZ350">
        <v>0</v>
      </c>
      <c r="BA350">
        <v>352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Y350*Source!I135</f>
        <v>7.7000000000000007E-4</v>
      </c>
      <c r="CY350">
        <f>AA350</f>
        <v>16950</v>
      </c>
      <c r="CZ350">
        <f>AE350</f>
        <v>16950</v>
      </c>
      <c r="DA350">
        <f>AI350</f>
        <v>1</v>
      </c>
      <c r="DB350">
        <v>0</v>
      </c>
    </row>
    <row r="351" spans="1:106" x14ac:dyDescent="0.2">
      <c r="A351">
        <f>ROW(Source!A138)</f>
        <v>138</v>
      </c>
      <c r="B351">
        <v>27703374</v>
      </c>
      <c r="C351">
        <v>27704528</v>
      </c>
      <c r="D351">
        <v>25416200</v>
      </c>
      <c r="E351">
        <v>1</v>
      </c>
      <c r="F351">
        <v>1</v>
      </c>
      <c r="G351">
        <v>1</v>
      </c>
      <c r="H351">
        <v>1</v>
      </c>
      <c r="I351" t="s">
        <v>552</v>
      </c>
      <c r="J351" t="s">
        <v>6</v>
      </c>
      <c r="K351" t="s">
        <v>553</v>
      </c>
      <c r="L351">
        <v>1191</v>
      </c>
      <c r="N351">
        <v>1013</v>
      </c>
      <c r="O351" t="s">
        <v>486</v>
      </c>
      <c r="P351" t="s">
        <v>486</v>
      </c>
      <c r="Q351">
        <v>1</v>
      </c>
      <c r="W351">
        <v>0</v>
      </c>
      <c r="X351">
        <v>371339561</v>
      </c>
      <c r="Y351">
        <v>92.689999999999984</v>
      </c>
      <c r="AA351">
        <v>0</v>
      </c>
      <c r="AB351">
        <v>0</v>
      </c>
      <c r="AC351">
        <v>0</v>
      </c>
      <c r="AD351">
        <v>8.09</v>
      </c>
      <c r="AE351">
        <v>0</v>
      </c>
      <c r="AF351">
        <v>0</v>
      </c>
      <c r="AG351">
        <v>0</v>
      </c>
      <c r="AH351">
        <v>8.09</v>
      </c>
      <c r="AI351">
        <v>1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1</v>
      </c>
      <c r="AQ351">
        <v>0</v>
      </c>
      <c r="AR351">
        <v>0</v>
      </c>
      <c r="AS351" t="s">
        <v>6</v>
      </c>
      <c r="AT351">
        <v>80.599999999999994</v>
      </c>
      <c r="AU351" t="s">
        <v>22</v>
      </c>
      <c r="AV351">
        <v>1</v>
      </c>
      <c r="AW351">
        <v>2</v>
      </c>
      <c r="AX351">
        <v>27704529</v>
      </c>
      <c r="AY351">
        <v>1</v>
      </c>
      <c r="AZ351">
        <v>0</v>
      </c>
      <c r="BA351">
        <v>353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Y351*Source!I138</f>
        <v>8.3420999999999985</v>
      </c>
      <c r="CY351">
        <f>AD351</f>
        <v>8.09</v>
      </c>
      <c r="CZ351">
        <f>AH351</f>
        <v>8.09</v>
      </c>
      <c r="DA351">
        <f>AL351</f>
        <v>1</v>
      </c>
      <c r="DB351">
        <v>0</v>
      </c>
    </row>
    <row r="352" spans="1:106" x14ac:dyDescent="0.2">
      <c r="A352">
        <f>ROW(Source!A138)</f>
        <v>138</v>
      </c>
      <c r="B352">
        <v>27703374</v>
      </c>
      <c r="C352">
        <v>27704528</v>
      </c>
      <c r="D352">
        <v>25412928</v>
      </c>
      <c r="E352">
        <v>1</v>
      </c>
      <c r="F352">
        <v>1</v>
      </c>
      <c r="G352">
        <v>1</v>
      </c>
      <c r="H352">
        <v>1</v>
      </c>
      <c r="I352" t="s">
        <v>487</v>
      </c>
      <c r="J352" t="s">
        <v>6</v>
      </c>
      <c r="K352" t="s">
        <v>488</v>
      </c>
      <c r="L352">
        <v>1191</v>
      </c>
      <c r="N352">
        <v>1013</v>
      </c>
      <c r="O352" t="s">
        <v>486</v>
      </c>
      <c r="P352" t="s">
        <v>486</v>
      </c>
      <c r="Q352">
        <v>1</v>
      </c>
      <c r="W352">
        <v>0</v>
      </c>
      <c r="X352">
        <v>-1417349443</v>
      </c>
      <c r="Y352">
        <v>0.01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1</v>
      </c>
      <c r="AJ352">
        <v>1</v>
      </c>
      <c r="AK352">
        <v>1</v>
      </c>
      <c r="AL352">
        <v>1</v>
      </c>
      <c r="AN352">
        <v>0</v>
      </c>
      <c r="AO352">
        <v>1</v>
      </c>
      <c r="AP352">
        <v>0</v>
      </c>
      <c r="AQ352">
        <v>0</v>
      </c>
      <c r="AR352">
        <v>0</v>
      </c>
      <c r="AS352" t="s">
        <v>6</v>
      </c>
      <c r="AT352">
        <v>0.01</v>
      </c>
      <c r="AU352" t="s">
        <v>6</v>
      </c>
      <c r="AV352">
        <v>2</v>
      </c>
      <c r="AW352">
        <v>2</v>
      </c>
      <c r="AX352">
        <v>27704530</v>
      </c>
      <c r="AY352">
        <v>1</v>
      </c>
      <c r="AZ352">
        <v>2048</v>
      </c>
      <c r="BA352">
        <v>354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Y352*Source!I138</f>
        <v>8.9999999999999998E-4</v>
      </c>
      <c r="CY352">
        <f>AD352</f>
        <v>0</v>
      </c>
      <c r="CZ352">
        <f>AH352</f>
        <v>0</v>
      </c>
      <c r="DA352">
        <f>AL352</f>
        <v>1</v>
      </c>
      <c r="DB352">
        <v>0</v>
      </c>
    </row>
    <row r="353" spans="1:106" x14ac:dyDescent="0.2">
      <c r="A353">
        <f>ROW(Source!A138)</f>
        <v>138</v>
      </c>
      <c r="B353">
        <v>27703374</v>
      </c>
      <c r="C353">
        <v>27704528</v>
      </c>
      <c r="D353">
        <v>25231607</v>
      </c>
      <c r="E353">
        <v>1</v>
      </c>
      <c r="F353">
        <v>1</v>
      </c>
      <c r="G353">
        <v>1</v>
      </c>
      <c r="H353">
        <v>2</v>
      </c>
      <c r="I353" t="s">
        <v>497</v>
      </c>
      <c r="J353" t="s">
        <v>498</v>
      </c>
      <c r="K353" t="s">
        <v>499</v>
      </c>
      <c r="L353">
        <v>1368</v>
      </c>
      <c r="N353">
        <v>1011</v>
      </c>
      <c r="O353" t="s">
        <v>492</v>
      </c>
      <c r="P353" t="s">
        <v>492</v>
      </c>
      <c r="Q353">
        <v>1</v>
      </c>
      <c r="W353">
        <v>0</v>
      </c>
      <c r="X353">
        <v>1372534845</v>
      </c>
      <c r="Y353">
        <v>1.15E-2</v>
      </c>
      <c r="AA353">
        <v>0</v>
      </c>
      <c r="AB353">
        <v>65.709999999999994</v>
      </c>
      <c r="AC353">
        <v>11.6</v>
      </c>
      <c r="AD353">
        <v>0</v>
      </c>
      <c r="AE353">
        <v>0</v>
      </c>
      <c r="AF353">
        <v>65.709999999999994</v>
      </c>
      <c r="AG353">
        <v>11.6</v>
      </c>
      <c r="AH353">
        <v>0</v>
      </c>
      <c r="AI353">
        <v>1</v>
      </c>
      <c r="AJ353">
        <v>1</v>
      </c>
      <c r="AK353">
        <v>1</v>
      </c>
      <c r="AL353">
        <v>1</v>
      </c>
      <c r="AN353">
        <v>0</v>
      </c>
      <c r="AO353">
        <v>1</v>
      </c>
      <c r="AP353">
        <v>1</v>
      </c>
      <c r="AQ353">
        <v>0</v>
      </c>
      <c r="AR353">
        <v>0</v>
      </c>
      <c r="AS353" t="s">
        <v>6</v>
      </c>
      <c r="AT353">
        <v>0.01</v>
      </c>
      <c r="AU353" t="s">
        <v>22</v>
      </c>
      <c r="AV353">
        <v>0</v>
      </c>
      <c r="AW353">
        <v>2</v>
      </c>
      <c r="AX353">
        <v>27704531</v>
      </c>
      <c r="AY353">
        <v>1</v>
      </c>
      <c r="AZ353">
        <v>0</v>
      </c>
      <c r="BA353">
        <v>355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Y353*Source!I138</f>
        <v>1.0349999999999999E-3</v>
      </c>
      <c r="CY353">
        <f>AB353</f>
        <v>65.709999999999994</v>
      </c>
      <c r="CZ353">
        <f>AF353</f>
        <v>65.709999999999994</v>
      </c>
      <c r="DA353">
        <f>AJ353</f>
        <v>1</v>
      </c>
      <c r="DB353">
        <v>0</v>
      </c>
    </row>
    <row r="354" spans="1:106" x14ac:dyDescent="0.2">
      <c r="A354">
        <f>ROW(Source!A138)</f>
        <v>138</v>
      </c>
      <c r="B354">
        <v>27703374</v>
      </c>
      <c r="C354">
        <v>27704528</v>
      </c>
      <c r="D354">
        <v>25153690</v>
      </c>
      <c r="E354">
        <v>1</v>
      </c>
      <c r="F354">
        <v>1</v>
      </c>
      <c r="G354">
        <v>1</v>
      </c>
      <c r="H354">
        <v>3</v>
      </c>
      <c r="I354" t="s">
        <v>598</v>
      </c>
      <c r="J354" t="s">
        <v>599</v>
      </c>
      <c r="K354" t="s">
        <v>600</v>
      </c>
      <c r="L354">
        <v>1346</v>
      </c>
      <c r="N354">
        <v>1009</v>
      </c>
      <c r="O354" t="s">
        <v>147</v>
      </c>
      <c r="P354" t="s">
        <v>147</v>
      </c>
      <c r="Q354">
        <v>1</v>
      </c>
      <c r="W354">
        <v>0</v>
      </c>
      <c r="X354">
        <v>813963326</v>
      </c>
      <c r="Y354">
        <v>0.1</v>
      </c>
      <c r="AA354">
        <v>1.82</v>
      </c>
      <c r="AB354">
        <v>0</v>
      </c>
      <c r="AC354">
        <v>0</v>
      </c>
      <c r="AD354">
        <v>0</v>
      </c>
      <c r="AE354">
        <v>1.82</v>
      </c>
      <c r="AF354">
        <v>0</v>
      </c>
      <c r="AG354">
        <v>0</v>
      </c>
      <c r="AH354">
        <v>0</v>
      </c>
      <c r="AI354">
        <v>1</v>
      </c>
      <c r="AJ354">
        <v>1</v>
      </c>
      <c r="AK354">
        <v>1</v>
      </c>
      <c r="AL354">
        <v>1</v>
      </c>
      <c r="AN354">
        <v>0</v>
      </c>
      <c r="AO354">
        <v>1</v>
      </c>
      <c r="AP354">
        <v>0</v>
      </c>
      <c r="AQ354">
        <v>0</v>
      </c>
      <c r="AR354">
        <v>0</v>
      </c>
      <c r="AS354" t="s">
        <v>6</v>
      </c>
      <c r="AT354">
        <v>0.1</v>
      </c>
      <c r="AU354" t="s">
        <v>6</v>
      </c>
      <c r="AV354">
        <v>0</v>
      </c>
      <c r="AW354">
        <v>2</v>
      </c>
      <c r="AX354">
        <v>27704532</v>
      </c>
      <c r="AY354">
        <v>1</v>
      </c>
      <c r="AZ354">
        <v>0</v>
      </c>
      <c r="BA354">
        <v>356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Y354*Source!I138</f>
        <v>8.9999999999999993E-3</v>
      </c>
      <c r="CY354">
        <f>AA354</f>
        <v>1.82</v>
      </c>
      <c r="CZ354">
        <f>AE354</f>
        <v>1.82</v>
      </c>
      <c r="DA354">
        <f>AI354</f>
        <v>1</v>
      </c>
      <c r="DB354">
        <v>0</v>
      </c>
    </row>
    <row r="355" spans="1:106" x14ac:dyDescent="0.2">
      <c r="A355">
        <f>ROW(Source!A138)</f>
        <v>138</v>
      </c>
      <c r="B355">
        <v>27703374</v>
      </c>
      <c r="C355">
        <v>27704528</v>
      </c>
      <c r="D355">
        <v>25186350</v>
      </c>
      <c r="E355">
        <v>1</v>
      </c>
      <c r="F355">
        <v>1</v>
      </c>
      <c r="G355">
        <v>1</v>
      </c>
      <c r="H355">
        <v>3</v>
      </c>
      <c r="I355" t="s">
        <v>235</v>
      </c>
      <c r="J355" t="s">
        <v>237</v>
      </c>
      <c r="K355" t="s">
        <v>236</v>
      </c>
      <c r="L355">
        <v>1348</v>
      </c>
      <c r="N355">
        <v>1009</v>
      </c>
      <c r="O355" t="s">
        <v>30</v>
      </c>
      <c r="P355" t="s">
        <v>30</v>
      </c>
      <c r="Q355">
        <v>1000</v>
      </c>
      <c r="W355">
        <v>0</v>
      </c>
      <c r="X355">
        <v>-777870615</v>
      </c>
      <c r="Y355">
        <v>1.61E-2</v>
      </c>
      <c r="AA355">
        <v>42508.19</v>
      </c>
      <c r="AB355">
        <v>0</v>
      </c>
      <c r="AC355">
        <v>0</v>
      </c>
      <c r="AD355">
        <v>0</v>
      </c>
      <c r="AE355">
        <v>42508.19</v>
      </c>
      <c r="AF355">
        <v>0</v>
      </c>
      <c r="AG355">
        <v>0</v>
      </c>
      <c r="AH355">
        <v>0</v>
      </c>
      <c r="AI355">
        <v>1</v>
      </c>
      <c r="AJ355">
        <v>1</v>
      </c>
      <c r="AK355">
        <v>1</v>
      </c>
      <c r="AL355">
        <v>1</v>
      </c>
      <c r="AN355">
        <v>0</v>
      </c>
      <c r="AO355">
        <v>0</v>
      </c>
      <c r="AP355">
        <v>0</v>
      </c>
      <c r="AQ355">
        <v>0</v>
      </c>
      <c r="AR355">
        <v>0</v>
      </c>
      <c r="AS355" t="s">
        <v>6</v>
      </c>
      <c r="AT355">
        <v>1.61E-2</v>
      </c>
      <c r="AU355" t="s">
        <v>6</v>
      </c>
      <c r="AV355">
        <v>0</v>
      </c>
      <c r="AW355">
        <v>1</v>
      </c>
      <c r="AX355">
        <v>-1</v>
      </c>
      <c r="AY355">
        <v>0</v>
      </c>
      <c r="AZ355">
        <v>0</v>
      </c>
      <c r="BA355" t="s">
        <v>6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Y355*Source!I138</f>
        <v>1.449E-3</v>
      </c>
      <c r="CY355">
        <f>AA355</f>
        <v>42508.19</v>
      </c>
      <c r="CZ355">
        <f>AE355</f>
        <v>42508.19</v>
      </c>
      <c r="DA355">
        <f>AI355</f>
        <v>1</v>
      </c>
      <c r="DB355">
        <v>0</v>
      </c>
    </row>
    <row r="356" spans="1:106" x14ac:dyDescent="0.2">
      <c r="A356">
        <f>ROW(Source!A138)</f>
        <v>138</v>
      </c>
      <c r="B356">
        <v>27703374</v>
      </c>
      <c r="C356">
        <v>27704528</v>
      </c>
      <c r="D356">
        <v>25187091</v>
      </c>
      <c r="E356">
        <v>1</v>
      </c>
      <c r="F356">
        <v>1</v>
      </c>
      <c r="G356">
        <v>1</v>
      </c>
      <c r="H356">
        <v>3</v>
      </c>
      <c r="I356" t="s">
        <v>648</v>
      </c>
      <c r="J356" t="s">
        <v>649</v>
      </c>
      <c r="K356" t="s">
        <v>650</v>
      </c>
      <c r="L356">
        <v>1348</v>
      </c>
      <c r="N356">
        <v>1009</v>
      </c>
      <c r="O356" t="s">
        <v>30</v>
      </c>
      <c r="P356" t="s">
        <v>30</v>
      </c>
      <c r="Q356">
        <v>1000</v>
      </c>
      <c r="W356">
        <v>0</v>
      </c>
      <c r="X356">
        <v>-909021926</v>
      </c>
      <c r="Y356">
        <v>8.9999999999999993E-3</v>
      </c>
      <c r="AA356">
        <v>16950</v>
      </c>
      <c r="AB356">
        <v>0</v>
      </c>
      <c r="AC356">
        <v>0</v>
      </c>
      <c r="AD356">
        <v>0</v>
      </c>
      <c r="AE356">
        <v>16950</v>
      </c>
      <c r="AF356">
        <v>0</v>
      </c>
      <c r="AG356">
        <v>0</v>
      </c>
      <c r="AH356">
        <v>0</v>
      </c>
      <c r="AI356">
        <v>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0</v>
      </c>
      <c r="AQ356">
        <v>0</v>
      </c>
      <c r="AR356">
        <v>0</v>
      </c>
      <c r="AS356" t="s">
        <v>6</v>
      </c>
      <c r="AT356">
        <v>8.9999999999999993E-3</v>
      </c>
      <c r="AU356" t="s">
        <v>6</v>
      </c>
      <c r="AV356">
        <v>0</v>
      </c>
      <c r="AW356">
        <v>2</v>
      </c>
      <c r="AX356">
        <v>27704534</v>
      </c>
      <c r="AY356">
        <v>1</v>
      </c>
      <c r="AZ356">
        <v>0</v>
      </c>
      <c r="BA356">
        <v>358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Y356*Source!I138</f>
        <v>8.0999999999999996E-4</v>
      </c>
      <c r="CY356">
        <f>AA356</f>
        <v>16950</v>
      </c>
      <c r="CZ356">
        <f>AE356</f>
        <v>16950</v>
      </c>
      <c r="DA356">
        <f>AI356</f>
        <v>1</v>
      </c>
      <c r="DB356">
        <v>0</v>
      </c>
    </row>
    <row r="357" spans="1:106" x14ac:dyDescent="0.2">
      <c r="A357">
        <f>ROW(Source!A139)</f>
        <v>139</v>
      </c>
      <c r="B357">
        <v>27703388</v>
      </c>
      <c r="C357">
        <v>27704528</v>
      </c>
      <c r="D357">
        <v>25416200</v>
      </c>
      <c r="E357">
        <v>1</v>
      </c>
      <c r="F357">
        <v>1</v>
      </c>
      <c r="G357">
        <v>1</v>
      </c>
      <c r="H357">
        <v>1</v>
      </c>
      <c r="I357" t="s">
        <v>552</v>
      </c>
      <c r="J357" t="s">
        <v>6</v>
      </c>
      <c r="K357" t="s">
        <v>553</v>
      </c>
      <c r="L357">
        <v>1191</v>
      </c>
      <c r="N357">
        <v>1013</v>
      </c>
      <c r="O357" t="s">
        <v>486</v>
      </c>
      <c r="P357" t="s">
        <v>486</v>
      </c>
      <c r="Q357">
        <v>1</v>
      </c>
      <c r="W357">
        <v>0</v>
      </c>
      <c r="X357">
        <v>371339561</v>
      </c>
      <c r="Y357">
        <v>92.689999999999984</v>
      </c>
      <c r="AA357">
        <v>0</v>
      </c>
      <c r="AB357">
        <v>0</v>
      </c>
      <c r="AC357">
        <v>0</v>
      </c>
      <c r="AD357">
        <v>8.09</v>
      </c>
      <c r="AE357">
        <v>0</v>
      </c>
      <c r="AF357">
        <v>0</v>
      </c>
      <c r="AG357">
        <v>0</v>
      </c>
      <c r="AH357">
        <v>8.09</v>
      </c>
      <c r="AI357">
        <v>1</v>
      </c>
      <c r="AJ357">
        <v>1</v>
      </c>
      <c r="AK357">
        <v>1</v>
      </c>
      <c r="AL357">
        <v>1</v>
      </c>
      <c r="AN357">
        <v>0</v>
      </c>
      <c r="AO357">
        <v>1</v>
      </c>
      <c r="AP357">
        <v>1</v>
      </c>
      <c r="AQ357">
        <v>0</v>
      </c>
      <c r="AR357">
        <v>0</v>
      </c>
      <c r="AS357" t="s">
        <v>6</v>
      </c>
      <c r="AT357">
        <v>80.599999999999994</v>
      </c>
      <c r="AU357" t="s">
        <v>22</v>
      </c>
      <c r="AV357">
        <v>1</v>
      </c>
      <c r="AW357">
        <v>2</v>
      </c>
      <c r="AX357">
        <v>27704529</v>
      </c>
      <c r="AY357">
        <v>1</v>
      </c>
      <c r="AZ357">
        <v>0</v>
      </c>
      <c r="BA357">
        <v>359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Y357*Source!I139</f>
        <v>8.3420999999999985</v>
      </c>
      <c r="CY357">
        <f>AD357</f>
        <v>8.09</v>
      </c>
      <c r="CZ357">
        <f>AH357</f>
        <v>8.09</v>
      </c>
      <c r="DA357">
        <f>AL357</f>
        <v>1</v>
      </c>
      <c r="DB357">
        <v>0</v>
      </c>
    </row>
    <row r="358" spans="1:106" x14ac:dyDescent="0.2">
      <c r="A358">
        <f>ROW(Source!A139)</f>
        <v>139</v>
      </c>
      <c r="B358">
        <v>27703388</v>
      </c>
      <c r="C358">
        <v>27704528</v>
      </c>
      <c r="D358">
        <v>25412928</v>
      </c>
      <c r="E358">
        <v>1</v>
      </c>
      <c r="F358">
        <v>1</v>
      </c>
      <c r="G358">
        <v>1</v>
      </c>
      <c r="H358">
        <v>1</v>
      </c>
      <c r="I358" t="s">
        <v>487</v>
      </c>
      <c r="J358" t="s">
        <v>6</v>
      </c>
      <c r="K358" t="s">
        <v>488</v>
      </c>
      <c r="L358">
        <v>1191</v>
      </c>
      <c r="N358">
        <v>1013</v>
      </c>
      <c r="O358" t="s">
        <v>486</v>
      </c>
      <c r="P358" t="s">
        <v>486</v>
      </c>
      <c r="Q358">
        <v>1</v>
      </c>
      <c r="W358">
        <v>0</v>
      </c>
      <c r="X358">
        <v>-1417349443</v>
      </c>
      <c r="Y358">
        <v>0.01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1</v>
      </c>
      <c r="AJ358">
        <v>1</v>
      </c>
      <c r="AK358">
        <v>1</v>
      </c>
      <c r="AL358">
        <v>1</v>
      </c>
      <c r="AN358">
        <v>0</v>
      </c>
      <c r="AO358">
        <v>1</v>
      </c>
      <c r="AP358">
        <v>0</v>
      </c>
      <c r="AQ358">
        <v>0</v>
      </c>
      <c r="AR358">
        <v>0</v>
      </c>
      <c r="AS358" t="s">
        <v>6</v>
      </c>
      <c r="AT358">
        <v>0.01</v>
      </c>
      <c r="AU358" t="s">
        <v>6</v>
      </c>
      <c r="AV358">
        <v>2</v>
      </c>
      <c r="AW358">
        <v>2</v>
      </c>
      <c r="AX358">
        <v>27704530</v>
      </c>
      <c r="AY358">
        <v>1</v>
      </c>
      <c r="AZ358">
        <v>2048</v>
      </c>
      <c r="BA358">
        <v>360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Y358*Source!I139</f>
        <v>8.9999999999999998E-4</v>
      </c>
      <c r="CY358">
        <f>AD358</f>
        <v>0</v>
      </c>
      <c r="CZ358">
        <f>AH358</f>
        <v>0</v>
      </c>
      <c r="DA358">
        <f>AL358</f>
        <v>1</v>
      </c>
      <c r="DB358">
        <v>0</v>
      </c>
    </row>
    <row r="359" spans="1:106" x14ac:dyDescent="0.2">
      <c r="A359">
        <f>ROW(Source!A139)</f>
        <v>139</v>
      </c>
      <c r="B359">
        <v>27703388</v>
      </c>
      <c r="C359">
        <v>27704528</v>
      </c>
      <c r="D359">
        <v>25231607</v>
      </c>
      <c r="E359">
        <v>1</v>
      </c>
      <c r="F359">
        <v>1</v>
      </c>
      <c r="G359">
        <v>1</v>
      </c>
      <c r="H359">
        <v>2</v>
      </c>
      <c r="I359" t="s">
        <v>497</v>
      </c>
      <c r="J359" t="s">
        <v>498</v>
      </c>
      <c r="K359" t="s">
        <v>499</v>
      </c>
      <c r="L359">
        <v>1368</v>
      </c>
      <c r="N359">
        <v>1011</v>
      </c>
      <c r="O359" t="s">
        <v>492</v>
      </c>
      <c r="P359" t="s">
        <v>492</v>
      </c>
      <c r="Q359">
        <v>1</v>
      </c>
      <c r="W359">
        <v>0</v>
      </c>
      <c r="X359">
        <v>1372534845</v>
      </c>
      <c r="Y359">
        <v>1.15E-2</v>
      </c>
      <c r="AA359">
        <v>0</v>
      </c>
      <c r="AB359">
        <v>65.709999999999994</v>
      </c>
      <c r="AC359">
        <v>11.6</v>
      </c>
      <c r="AD359">
        <v>0</v>
      </c>
      <c r="AE359">
        <v>0</v>
      </c>
      <c r="AF359">
        <v>65.709999999999994</v>
      </c>
      <c r="AG359">
        <v>11.6</v>
      </c>
      <c r="AH359">
        <v>0</v>
      </c>
      <c r="AI359">
        <v>1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1</v>
      </c>
      <c r="AQ359">
        <v>0</v>
      </c>
      <c r="AR359">
        <v>0</v>
      </c>
      <c r="AS359" t="s">
        <v>6</v>
      </c>
      <c r="AT359">
        <v>0.01</v>
      </c>
      <c r="AU359" t="s">
        <v>22</v>
      </c>
      <c r="AV359">
        <v>0</v>
      </c>
      <c r="AW359">
        <v>2</v>
      </c>
      <c r="AX359">
        <v>27704531</v>
      </c>
      <c r="AY359">
        <v>1</v>
      </c>
      <c r="AZ359">
        <v>0</v>
      </c>
      <c r="BA359">
        <v>361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Y359*Source!I139</f>
        <v>1.0349999999999999E-3</v>
      </c>
      <c r="CY359">
        <f>AB359</f>
        <v>65.709999999999994</v>
      </c>
      <c r="CZ359">
        <f>AF359</f>
        <v>65.709999999999994</v>
      </c>
      <c r="DA359">
        <f>AJ359</f>
        <v>1</v>
      </c>
      <c r="DB359">
        <v>0</v>
      </c>
    </row>
    <row r="360" spans="1:106" x14ac:dyDescent="0.2">
      <c r="A360">
        <f>ROW(Source!A139)</f>
        <v>139</v>
      </c>
      <c r="B360">
        <v>27703388</v>
      </c>
      <c r="C360">
        <v>27704528</v>
      </c>
      <c r="D360">
        <v>25153690</v>
      </c>
      <c r="E360">
        <v>1</v>
      </c>
      <c r="F360">
        <v>1</v>
      </c>
      <c r="G360">
        <v>1</v>
      </c>
      <c r="H360">
        <v>3</v>
      </c>
      <c r="I360" t="s">
        <v>598</v>
      </c>
      <c r="J360" t="s">
        <v>599</v>
      </c>
      <c r="K360" t="s">
        <v>600</v>
      </c>
      <c r="L360">
        <v>1346</v>
      </c>
      <c r="N360">
        <v>1009</v>
      </c>
      <c r="O360" t="s">
        <v>147</v>
      </c>
      <c r="P360" t="s">
        <v>147</v>
      </c>
      <c r="Q360">
        <v>1</v>
      </c>
      <c r="W360">
        <v>0</v>
      </c>
      <c r="X360">
        <v>813963326</v>
      </c>
      <c r="Y360">
        <v>0.1</v>
      </c>
      <c r="AA360">
        <v>1.82</v>
      </c>
      <c r="AB360">
        <v>0</v>
      </c>
      <c r="AC360">
        <v>0</v>
      </c>
      <c r="AD360">
        <v>0</v>
      </c>
      <c r="AE360">
        <v>1.82</v>
      </c>
      <c r="AF360">
        <v>0</v>
      </c>
      <c r="AG360">
        <v>0</v>
      </c>
      <c r="AH360">
        <v>0</v>
      </c>
      <c r="AI360">
        <v>1</v>
      </c>
      <c r="AJ360">
        <v>1</v>
      </c>
      <c r="AK360">
        <v>1</v>
      </c>
      <c r="AL360">
        <v>1</v>
      </c>
      <c r="AN360">
        <v>0</v>
      </c>
      <c r="AO360">
        <v>1</v>
      </c>
      <c r="AP360">
        <v>0</v>
      </c>
      <c r="AQ360">
        <v>0</v>
      </c>
      <c r="AR360">
        <v>0</v>
      </c>
      <c r="AS360" t="s">
        <v>6</v>
      </c>
      <c r="AT360">
        <v>0.1</v>
      </c>
      <c r="AU360" t="s">
        <v>6</v>
      </c>
      <c r="AV360">
        <v>0</v>
      </c>
      <c r="AW360">
        <v>2</v>
      </c>
      <c r="AX360">
        <v>27704532</v>
      </c>
      <c r="AY360">
        <v>1</v>
      </c>
      <c r="AZ360">
        <v>0</v>
      </c>
      <c r="BA360">
        <v>362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Y360*Source!I139</f>
        <v>8.9999999999999993E-3</v>
      </c>
      <c r="CY360">
        <f>AA360</f>
        <v>1.82</v>
      </c>
      <c r="CZ360">
        <f>AE360</f>
        <v>1.82</v>
      </c>
      <c r="DA360">
        <f>AI360</f>
        <v>1</v>
      </c>
      <c r="DB360">
        <v>0</v>
      </c>
    </row>
    <row r="361" spans="1:106" x14ac:dyDescent="0.2">
      <c r="A361">
        <f>ROW(Source!A139)</f>
        <v>139</v>
      </c>
      <c r="B361">
        <v>27703388</v>
      </c>
      <c r="C361">
        <v>27704528</v>
      </c>
      <c r="D361">
        <v>25186350</v>
      </c>
      <c r="E361">
        <v>1</v>
      </c>
      <c r="F361">
        <v>1</v>
      </c>
      <c r="G361">
        <v>1</v>
      </c>
      <c r="H361">
        <v>3</v>
      </c>
      <c r="I361" t="s">
        <v>235</v>
      </c>
      <c r="J361" t="s">
        <v>237</v>
      </c>
      <c r="K361" t="s">
        <v>236</v>
      </c>
      <c r="L361">
        <v>1348</v>
      </c>
      <c r="N361">
        <v>1009</v>
      </c>
      <c r="O361" t="s">
        <v>30</v>
      </c>
      <c r="P361" t="s">
        <v>30</v>
      </c>
      <c r="Q361">
        <v>1000</v>
      </c>
      <c r="W361">
        <v>0</v>
      </c>
      <c r="X361">
        <v>-777870615</v>
      </c>
      <c r="Y361">
        <v>1.61E-2</v>
      </c>
      <c r="AA361">
        <v>42508.19</v>
      </c>
      <c r="AB361">
        <v>0</v>
      </c>
      <c r="AC361">
        <v>0</v>
      </c>
      <c r="AD361">
        <v>0</v>
      </c>
      <c r="AE361">
        <v>42508.19</v>
      </c>
      <c r="AF361">
        <v>0</v>
      </c>
      <c r="AG361">
        <v>0</v>
      </c>
      <c r="AH361">
        <v>0</v>
      </c>
      <c r="AI361">
        <v>1</v>
      </c>
      <c r="AJ361">
        <v>1</v>
      </c>
      <c r="AK361">
        <v>1</v>
      </c>
      <c r="AL361">
        <v>1</v>
      </c>
      <c r="AN361">
        <v>0</v>
      </c>
      <c r="AO361">
        <v>0</v>
      </c>
      <c r="AP361">
        <v>0</v>
      </c>
      <c r="AQ361">
        <v>0</v>
      </c>
      <c r="AR361">
        <v>0</v>
      </c>
      <c r="AS361" t="s">
        <v>6</v>
      </c>
      <c r="AT361">
        <v>1.61E-2</v>
      </c>
      <c r="AU361" t="s">
        <v>6</v>
      </c>
      <c r="AV361">
        <v>0</v>
      </c>
      <c r="AW361">
        <v>1</v>
      </c>
      <c r="AX361">
        <v>-1</v>
      </c>
      <c r="AY361">
        <v>0</v>
      </c>
      <c r="AZ361">
        <v>0</v>
      </c>
      <c r="BA361" t="s">
        <v>6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Y361*Source!I139</f>
        <v>1.449E-3</v>
      </c>
      <c r="CY361">
        <f>AA361</f>
        <v>42508.19</v>
      </c>
      <c r="CZ361">
        <f>AE361</f>
        <v>42508.19</v>
      </c>
      <c r="DA361">
        <f>AI361</f>
        <v>1</v>
      </c>
      <c r="DB361">
        <v>0</v>
      </c>
    </row>
    <row r="362" spans="1:106" x14ac:dyDescent="0.2">
      <c r="A362">
        <f>ROW(Source!A139)</f>
        <v>139</v>
      </c>
      <c r="B362">
        <v>27703388</v>
      </c>
      <c r="C362">
        <v>27704528</v>
      </c>
      <c r="D362">
        <v>25187091</v>
      </c>
      <c r="E362">
        <v>1</v>
      </c>
      <c r="F362">
        <v>1</v>
      </c>
      <c r="G362">
        <v>1</v>
      </c>
      <c r="H362">
        <v>3</v>
      </c>
      <c r="I362" t="s">
        <v>648</v>
      </c>
      <c r="J362" t="s">
        <v>649</v>
      </c>
      <c r="K362" t="s">
        <v>650</v>
      </c>
      <c r="L362">
        <v>1348</v>
      </c>
      <c r="N362">
        <v>1009</v>
      </c>
      <c r="O362" t="s">
        <v>30</v>
      </c>
      <c r="P362" t="s">
        <v>30</v>
      </c>
      <c r="Q362">
        <v>1000</v>
      </c>
      <c r="W362">
        <v>0</v>
      </c>
      <c r="X362">
        <v>-909021926</v>
      </c>
      <c r="Y362">
        <v>8.9999999999999993E-3</v>
      </c>
      <c r="AA362">
        <v>16950</v>
      </c>
      <c r="AB362">
        <v>0</v>
      </c>
      <c r="AC362">
        <v>0</v>
      </c>
      <c r="AD362">
        <v>0</v>
      </c>
      <c r="AE362">
        <v>16950</v>
      </c>
      <c r="AF362">
        <v>0</v>
      </c>
      <c r="AG362">
        <v>0</v>
      </c>
      <c r="AH362">
        <v>0</v>
      </c>
      <c r="AI362">
        <v>1</v>
      </c>
      <c r="AJ362">
        <v>1</v>
      </c>
      <c r="AK362">
        <v>1</v>
      </c>
      <c r="AL362">
        <v>1</v>
      </c>
      <c r="AN362">
        <v>0</v>
      </c>
      <c r="AO362">
        <v>1</v>
      </c>
      <c r="AP362">
        <v>0</v>
      </c>
      <c r="AQ362">
        <v>0</v>
      </c>
      <c r="AR362">
        <v>0</v>
      </c>
      <c r="AS362" t="s">
        <v>6</v>
      </c>
      <c r="AT362">
        <v>8.9999999999999993E-3</v>
      </c>
      <c r="AU362" t="s">
        <v>6</v>
      </c>
      <c r="AV362">
        <v>0</v>
      </c>
      <c r="AW362">
        <v>2</v>
      </c>
      <c r="AX362">
        <v>27704534</v>
      </c>
      <c r="AY362">
        <v>1</v>
      </c>
      <c r="AZ362">
        <v>0</v>
      </c>
      <c r="BA362">
        <v>364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Y362*Source!I139</f>
        <v>8.0999999999999996E-4</v>
      </c>
      <c r="CY362">
        <f>AA362</f>
        <v>16950</v>
      </c>
      <c r="CZ362">
        <f>AE362</f>
        <v>16950</v>
      </c>
      <c r="DA362">
        <f>AI362</f>
        <v>1</v>
      </c>
      <c r="DB362">
        <v>0</v>
      </c>
    </row>
    <row r="363" spans="1:106" x14ac:dyDescent="0.2">
      <c r="A363">
        <f>ROW(Source!A142)</f>
        <v>142</v>
      </c>
      <c r="B363">
        <v>27703374</v>
      </c>
      <c r="C363">
        <v>27704538</v>
      </c>
      <c r="D363">
        <v>25420819</v>
      </c>
      <c r="E363">
        <v>1</v>
      </c>
      <c r="F363">
        <v>1</v>
      </c>
      <c r="G363">
        <v>1</v>
      </c>
      <c r="H363">
        <v>1</v>
      </c>
      <c r="I363" t="s">
        <v>590</v>
      </c>
      <c r="J363" t="s">
        <v>6</v>
      </c>
      <c r="K363" t="s">
        <v>591</v>
      </c>
      <c r="L363">
        <v>1191</v>
      </c>
      <c r="N363">
        <v>1013</v>
      </c>
      <c r="O363" t="s">
        <v>486</v>
      </c>
      <c r="P363" t="s">
        <v>486</v>
      </c>
      <c r="Q363">
        <v>1</v>
      </c>
      <c r="W363">
        <v>0</v>
      </c>
      <c r="X363">
        <v>-1027537862</v>
      </c>
      <c r="Y363">
        <v>10.370699999999999</v>
      </c>
      <c r="AA363">
        <v>0</v>
      </c>
      <c r="AB363">
        <v>0</v>
      </c>
      <c r="AC363">
        <v>0</v>
      </c>
      <c r="AD363">
        <v>9.18</v>
      </c>
      <c r="AE363">
        <v>0</v>
      </c>
      <c r="AF363">
        <v>0</v>
      </c>
      <c r="AG363">
        <v>0</v>
      </c>
      <c r="AH363">
        <v>9.18</v>
      </c>
      <c r="AI363">
        <v>1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1</v>
      </c>
      <c r="AQ363">
        <v>0</v>
      </c>
      <c r="AR363">
        <v>0</v>
      </c>
      <c r="AS363" t="s">
        <v>6</v>
      </c>
      <c r="AT363">
        <v>6.68</v>
      </c>
      <c r="AU363" t="s">
        <v>57</v>
      </c>
      <c r="AV363">
        <v>1</v>
      </c>
      <c r="AW363">
        <v>2</v>
      </c>
      <c r="AX363">
        <v>27704539</v>
      </c>
      <c r="AY363">
        <v>1</v>
      </c>
      <c r="AZ363">
        <v>0</v>
      </c>
      <c r="BA363">
        <v>365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Y363*Source!I142</f>
        <v>3.4223309999999998</v>
      </c>
      <c r="CY363">
        <f>AD363</f>
        <v>9.18</v>
      </c>
      <c r="CZ363">
        <f>AH363</f>
        <v>9.18</v>
      </c>
      <c r="DA363">
        <f>AL363</f>
        <v>1</v>
      </c>
      <c r="DB363">
        <v>0</v>
      </c>
    </row>
    <row r="364" spans="1:106" x14ac:dyDescent="0.2">
      <c r="A364">
        <f>ROW(Source!A142)</f>
        <v>142</v>
      </c>
      <c r="B364">
        <v>27703374</v>
      </c>
      <c r="C364">
        <v>27704538</v>
      </c>
      <c r="D364">
        <v>25412928</v>
      </c>
      <c r="E364">
        <v>1</v>
      </c>
      <c r="F364">
        <v>1</v>
      </c>
      <c r="G364">
        <v>1</v>
      </c>
      <c r="H364">
        <v>1</v>
      </c>
      <c r="I364" t="s">
        <v>487</v>
      </c>
      <c r="J364" t="s">
        <v>6</v>
      </c>
      <c r="K364" t="s">
        <v>488</v>
      </c>
      <c r="L364">
        <v>1191</v>
      </c>
      <c r="N364">
        <v>1013</v>
      </c>
      <c r="O364" t="s">
        <v>486</v>
      </c>
      <c r="P364" t="s">
        <v>486</v>
      </c>
      <c r="Q364">
        <v>1</v>
      </c>
      <c r="W364">
        <v>0</v>
      </c>
      <c r="X364">
        <v>-1417349443</v>
      </c>
      <c r="Y364">
        <v>0.04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1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6</v>
      </c>
      <c r="AT364">
        <v>0.04</v>
      </c>
      <c r="AU364" t="s">
        <v>6</v>
      </c>
      <c r="AV364">
        <v>2</v>
      </c>
      <c r="AW364">
        <v>2</v>
      </c>
      <c r="AX364">
        <v>27704540</v>
      </c>
      <c r="AY364">
        <v>1</v>
      </c>
      <c r="AZ364">
        <v>2048</v>
      </c>
      <c r="BA364">
        <v>366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Y364*Source!I142</f>
        <v>1.3200000000000002E-2</v>
      </c>
      <c r="CY364">
        <f>AD364</f>
        <v>0</v>
      </c>
      <c r="CZ364">
        <f>AH364</f>
        <v>0</v>
      </c>
      <c r="DA364">
        <f>AL364</f>
        <v>1</v>
      </c>
      <c r="DB364">
        <v>0</v>
      </c>
    </row>
    <row r="365" spans="1:106" x14ac:dyDescent="0.2">
      <c r="A365">
        <f>ROW(Source!A142)</f>
        <v>142</v>
      </c>
      <c r="B365">
        <v>27703374</v>
      </c>
      <c r="C365">
        <v>27704538</v>
      </c>
      <c r="D365">
        <v>25230514</v>
      </c>
      <c r="E365">
        <v>1</v>
      </c>
      <c r="F365">
        <v>1</v>
      </c>
      <c r="G365">
        <v>1</v>
      </c>
      <c r="H365">
        <v>2</v>
      </c>
      <c r="I365" t="s">
        <v>489</v>
      </c>
      <c r="J365" t="s">
        <v>490</v>
      </c>
      <c r="K365" t="s">
        <v>491</v>
      </c>
      <c r="L365">
        <v>1368</v>
      </c>
      <c r="N365">
        <v>1011</v>
      </c>
      <c r="O365" t="s">
        <v>492</v>
      </c>
      <c r="P365" t="s">
        <v>492</v>
      </c>
      <c r="Q365">
        <v>1</v>
      </c>
      <c r="W365">
        <v>0</v>
      </c>
      <c r="X365">
        <v>1188625873</v>
      </c>
      <c r="Y365">
        <v>8.4375000000000006E-3</v>
      </c>
      <c r="AA365">
        <v>0</v>
      </c>
      <c r="AB365">
        <v>31.26</v>
      </c>
      <c r="AC365">
        <v>13.5</v>
      </c>
      <c r="AD365">
        <v>0</v>
      </c>
      <c r="AE365">
        <v>0</v>
      </c>
      <c r="AF365">
        <v>31.26</v>
      </c>
      <c r="AG365">
        <v>13.5</v>
      </c>
      <c r="AH365">
        <v>0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6</v>
      </c>
      <c r="AT365">
        <v>5.0000000000000001E-3</v>
      </c>
      <c r="AU365" t="s">
        <v>56</v>
      </c>
      <c r="AV365">
        <v>0</v>
      </c>
      <c r="AW365">
        <v>2</v>
      </c>
      <c r="AX365">
        <v>27704541</v>
      </c>
      <c r="AY365">
        <v>1</v>
      </c>
      <c r="AZ365">
        <v>0</v>
      </c>
      <c r="BA365">
        <v>367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Y365*Source!I142</f>
        <v>2.7843750000000004E-3</v>
      </c>
      <c r="CY365">
        <f>AB365</f>
        <v>31.26</v>
      </c>
      <c r="CZ365">
        <f>AF365</f>
        <v>31.26</v>
      </c>
      <c r="DA365">
        <f>AJ365</f>
        <v>1</v>
      </c>
      <c r="DB365">
        <v>0</v>
      </c>
    </row>
    <row r="366" spans="1:106" x14ac:dyDescent="0.2">
      <c r="A366">
        <f>ROW(Source!A142)</f>
        <v>142</v>
      </c>
      <c r="B366">
        <v>27703374</v>
      </c>
      <c r="C366">
        <v>27704538</v>
      </c>
      <c r="D366">
        <v>25231607</v>
      </c>
      <c r="E366">
        <v>1</v>
      </c>
      <c r="F366">
        <v>1</v>
      </c>
      <c r="G366">
        <v>1</v>
      </c>
      <c r="H366">
        <v>2</v>
      </c>
      <c r="I366" t="s">
        <v>497</v>
      </c>
      <c r="J366" t="s">
        <v>498</v>
      </c>
      <c r="K366" t="s">
        <v>499</v>
      </c>
      <c r="L366">
        <v>1368</v>
      </c>
      <c r="N366">
        <v>1011</v>
      </c>
      <c r="O366" t="s">
        <v>492</v>
      </c>
      <c r="P366" t="s">
        <v>492</v>
      </c>
      <c r="Q366">
        <v>1</v>
      </c>
      <c r="W366">
        <v>0</v>
      </c>
      <c r="X366">
        <v>1372534845</v>
      </c>
      <c r="Y366">
        <v>5.0625000000000003E-2</v>
      </c>
      <c r="AA366">
        <v>0</v>
      </c>
      <c r="AB366">
        <v>65.709999999999994</v>
      </c>
      <c r="AC366">
        <v>11.6</v>
      </c>
      <c r="AD366">
        <v>0</v>
      </c>
      <c r="AE366">
        <v>0</v>
      </c>
      <c r="AF366">
        <v>65.709999999999994</v>
      </c>
      <c r="AG366">
        <v>11.6</v>
      </c>
      <c r="AH366">
        <v>0</v>
      </c>
      <c r="AI366">
        <v>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1</v>
      </c>
      <c r="AQ366">
        <v>0</v>
      </c>
      <c r="AR366">
        <v>0</v>
      </c>
      <c r="AS366" t="s">
        <v>6</v>
      </c>
      <c r="AT366">
        <v>0.03</v>
      </c>
      <c r="AU366" t="s">
        <v>56</v>
      </c>
      <c r="AV366">
        <v>0</v>
      </c>
      <c r="AW366">
        <v>2</v>
      </c>
      <c r="AX366">
        <v>27704542</v>
      </c>
      <c r="AY366">
        <v>1</v>
      </c>
      <c r="AZ366">
        <v>0</v>
      </c>
      <c r="BA366">
        <v>368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Y366*Source!I142</f>
        <v>1.6706250000000002E-2</v>
      </c>
      <c r="CY366">
        <f>AB366</f>
        <v>65.709999999999994</v>
      </c>
      <c r="CZ366">
        <f>AF366</f>
        <v>65.709999999999994</v>
      </c>
      <c r="DA366">
        <f>AJ366</f>
        <v>1</v>
      </c>
      <c r="DB366">
        <v>0</v>
      </c>
    </row>
    <row r="367" spans="1:106" x14ac:dyDescent="0.2">
      <c r="A367">
        <f>ROW(Source!A142)</f>
        <v>142</v>
      </c>
      <c r="B367">
        <v>27703374</v>
      </c>
      <c r="C367">
        <v>27704538</v>
      </c>
      <c r="D367">
        <v>25152646</v>
      </c>
      <c r="E367">
        <v>1</v>
      </c>
      <c r="F367">
        <v>1</v>
      </c>
      <c r="G367">
        <v>1</v>
      </c>
      <c r="H367">
        <v>3</v>
      </c>
      <c r="I367" t="s">
        <v>651</v>
      </c>
      <c r="J367" t="s">
        <v>652</v>
      </c>
      <c r="K367" t="s">
        <v>653</v>
      </c>
      <c r="L367">
        <v>1355</v>
      </c>
      <c r="N367">
        <v>1010</v>
      </c>
      <c r="O367" t="s">
        <v>578</v>
      </c>
      <c r="P367" t="s">
        <v>578</v>
      </c>
      <c r="Q367">
        <v>100</v>
      </c>
      <c r="W367">
        <v>0</v>
      </c>
      <c r="X367">
        <v>-725528132</v>
      </c>
      <c r="Y367">
        <v>2.63</v>
      </c>
      <c r="AA367">
        <v>12</v>
      </c>
      <c r="AB367">
        <v>0</v>
      </c>
      <c r="AC367">
        <v>0</v>
      </c>
      <c r="AD367">
        <v>0</v>
      </c>
      <c r="AE367">
        <v>12</v>
      </c>
      <c r="AF367">
        <v>0</v>
      </c>
      <c r="AG367">
        <v>0</v>
      </c>
      <c r="AH367">
        <v>0</v>
      </c>
      <c r="AI367">
        <v>1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0</v>
      </c>
      <c r="AQ367">
        <v>0</v>
      </c>
      <c r="AR367">
        <v>0</v>
      </c>
      <c r="AS367" t="s">
        <v>6</v>
      </c>
      <c r="AT367">
        <v>2.63</v>
      </c>
      <c r="AU367" t="s">
        <v>6</v>
      </c>
      <c r="AV367">
        <v>0</v>
      </c>
      <c r="AW367">
        <v>2</v>
      </c>
      <c r="AX367">
        <v>27704543</v>
      </c>
      <c r="AY367">
        <v>1</v>
      </c>
      <c r="AZ367">
        <v>0</v>
      </c>
      <c r="BA367">
        <v>369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Y367*Source!I142</f>
        <v>0.8679</v>
      </c>
      <c r="CY367">
        <f>AA367</f>
        <v>12</v>
      </c>
      <c r="CZ367">
        <f>AE367</f>
        <v>12</v>
      </c>
      <c r="DA367">
        <f>AI367</f>
        <v>1</v>
      </c>
      <c r="DB367">
        <v>0</v>
      </c>
    </row>
    <row r="368" spans="1:106" x14ac:dyDescent="0.2">
      <c r="A368">
        <f>ROW(Source!A142)</f>
        <v>142</v>
      </c>
      <c r="B368">
        <v>27703374</v>
      </c>
      <c r="C368">
        <v>27704538</v>
      </c>
      <c r="D368">
        <v>25152749</v>
      </c>
      <c r="E368">
        <v>1</v>
      </c>
      <c r="F368">
        <v>1</v>
      </c>
      <c r="G368">
        <v>1</v>
      </c>
      <c r="H368">
        <v>3</v>
      </c>
      <c r="I368" t="s">
        <v>654</v>
      </c>
      <c r="J368" t="s">
        <v>655</v>
      </c>
      <c r="K368" t="s">
        <v>656</v>
      </c>
      <c r="L368">
        <v>1356</v>
      </c>
      <c r="N368">
        <v>1010</v>
      </c>
      <c r="O368" t="s">
        <v>657</v>
      </c>
      <c r="P368" t="s">
        <v>657</v>
      </c>
      <c r="Q368">
        <v>1000</v>
      </c>
      <c r="W368">
        <v>0</v>
      </c>
      <c r="X368">
        <v>1130533903</v>
      </c>
      <c r="Y368">
        <v>0.26300000000000001</v>
      </c>
      <c r="AA368">
        <v>160</v>
      </c>
      <c r="AB368">
        <v>0</v>
      </c>
      <c r="AC368">
        <v>0</v>
      </c>
      <c r="AD368">
        <v>0</v>
      </c>
      <c r="AE368">
        <v>160</v>
      </c>
      <c r="AF368">
        <v>0</v>
      </c>
      <c r="AG368">
        <v>0</v>
      </c>
      <c r="AH368">
        <v>0</v>
      </c>
      <c r="AI368">
        <v>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6</v>
      </c>
      <c r="AT368">
        <v>0.26300000000000001</v>
      </c>
      <c r="AU368" t="s">
        <v>6</v>
      </c>
      <c r="AV368">
        <v>0</v>
      </c>
      <c r="AW368">
        <v>2</v>
      </c>
      <c r="AX368">
        <v>27704544</v>
      </c>
      <c r="AY368">
        <v>1</v>
      </c>
      <c r="AZ368">
        <v>0</v>
      </c>
      <c r="BA368">
        <v>370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Y368*Source!I142</f>
        <v>8.6790000000000006E-2</v>
      </c>
      <c r="CY368">
        <f>AA368</f>
        <v>160</v>
      </c>
      <c r="CZ368">
        <f>AE368</f>
        <v>160</v>
      </c>
      <c r="DA368">
        <f>AI368</f>
        <v>1</v>
      </c>
      <c r="DB368">
        <v>0</v>
      </c>
    </row>
    <row r="369" spans="1:106" x14ac:dyDescent="0.2">
      <c r="A369">
        <f>ROW(Source!A142)</f>
        <v>142</v>
      </c>
      <c r="B369">
        <v>27703374</v>
      </c>
      <c r="C369">
        <v>27704538</v>
      </c>
      <c r="D369">
        <v>25178324</v>
      </c>
      <c r="E369">
        <v>1</v>
      </c>
      <c r="F369">
        <v>1</v>
      </c>
      <c r="G369">
        <v>1</v>
      </c>
      <c r="H369">
        <v>3</v>
      </c>
      <c r="I369" t="s">
        <v>255</v>
      </c>
      <c r="J369" t="s">
        <v>258</v>
      </c>
      <c r="K369" t="s">
        <v>256</v>
      </c>
      <c r="L369">
        <v>1301</v>
      </c>
      <c r="N369">
        <v>1003</v>
      </c>
      <c r="O369" t="s">
        <v>257</v>
      </c>
      <c r="P369" t="s">
        <v>257</v>
      </c>
      <c r="Q369">
        <v>1</v>
      </c>
      <c r="W369">
        <v>0</v>
      </c>
      <c r="X369">
        <v>-1664124077</v>
      </c>
      <c r="Y369">
        <v>100</v>
      </c>
      <c r="AA369">
        <v>27.32</v>
      </c>
      <c r="AB369">
        <v>0</v>
      </c>
      <c r="AC369">
        <v>0</v>
      </c>
      <c r="AD369">
        <v>0</v>
      </c>
      <c r="AE369">
        <v>27.32</v>
      </c>
      <c r="AF369">
        <v>0</v>
      </c>
      <c r="AG369">
        <v>0</v>
      </c>
      <c r="AH369">
        <v>0</v>
      </c>
      <c r="AI369">
        <v>1</v>
      </c>
      <c r="AJ369">
        <v>1</v>
      </c>
      <c r="AK369">
        <v>1</v>
      </c>
      <c r="AL369">
        <v>1</v>
      </c>
      <c r="AN369">
        <v>0</v>
      </c>
      <c r="AO369">
        <v>0</v>
      </c>
      <c r="AP369">
        <v>0</v>
      </c>
      <c r="AQ369">
        <v>0</v>
      </c>
      <c r="AR369">
        <v>0</v>
      </c>
      <c r="AS369" t="s">
        <v>6</v>
      </c>
      <c r="AT369">
        <v>100</v>
      </c>
      <c r="AU369" t="s">
        <v>6</v>
      </c>
      <c r="AV369">
        <v>0</v>
      </c>
      <c r="AW369">
        <v>1</v>
      </c>
      <c r="AX369">
        <v>-1</v>
      </c>
      <c r="AY369">
        <v>0</v>
      </c>
      <c r="AZ369">
        <v>0</v>
      </c>
      <c r="BA369" t="s">
        <v>6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Y369*Source!I142</f>
        <v>33</v>
      </c>
      <c r="CY369">
        <f>AA369</f>
        <v>27.32</v>
      </c>
      <c r="CZ369">
        <f>AE369</f>
        <v>27.32</v>
      </c>
      <c r="DA369">
        <f>AI369</f>
        <v>1</v>
      </c>
      <c r="DB369">
        <v>0</v>
      </c>
    </row>
    <row r="370" spans="1:106" x14ac:dyDescent="0.2">
      <c r="A370">
        <f>ROW(Source!A143)</f>
        <v>143</v>
      </c>
      <c r="B370">
        <v>27703388</v>
      </c>
      <c r="C370">
        <v>27704538</v>
      </c>
      <c r="D370">
        <v>25420819</v>
      </c>
      <c r="E370">
        <v>1</v>
      </c>
      <c r="F370">
        <v>1</v>
      </c>
      <c r="G370">
        <v>1</v>
      </c>
      <c r="H370">
        <v>1</v>
      </c>
      <c r="I370" t="s">
        <v>590</v>
      </c>
      <c r="J370" t="s">
        <v>6</v>
      </c>
      <c r="K370" t="s">
        <v>591</v>
      </c>
      <c r="L370">
        <v>1191</v>
      </c>
      <c r="N370">
        <v>1013</v>
      </c>
      <c r="O370" t="s">
        <v>486</v>
      </c>
      <c r="P370" t="s">
        <v>486</v>
      </c>
      <c r="Q370">
        <v>1</v>
      </c>
      <c r="W370">
        <v>0</v>
      </c>
      <c r="X370">
        <v>-1027537862</v>
      </c>
      <c r="Y370">
        <v>10.370699999999999</v>
      </c>
      <c r="AA370">
        <v>0</v>
      </c>
      <c r="AB370">
        <v>0</v>
      </c>
      <c r="AC370">
        <v>0</v>
      </c>
      <c r="AD370">
        <v>9.18</v>
      </c>
      <c r="AE370">
        <v>0</v>
      </c>
      <c r="AF370">
        <v>0</v>
      </c>
      <c r="AG370">
        <v>0</v>
      </c>
      <c r="AH370">
        <v>9.18</v>
      </c>
      <c r="AI370">
        <v>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1</v>
      </c>
      <c r="AQ370">
        <v>0</v>
      </c>
      <c r="AR370">
        <v>0</v>
      </c>
      <c r="AS370" t="s">
        <v>6</v>
      </c>
      <c r="AT370">
        <v>6.68</v>
      </c>
      <c r="AU370" t="s">
        <v>57</v>
      </c>
      <c r="AV370">
        <v>1</v>
      </c>
      <c r="AW370">
        <v>2</v>
      </c>
      <c r="AX370">
        <v>27704539</v>
      </c>
      <c r="AY370">
        <v>1</v>
      </c>
      <c r="AZ370">
        <v>0</v>
      </c>
      <c r="BA370">
        <v>377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Y370*Source!I143</f>
        <v>3.4223309999999998</v>
      </c>
      <c r="CY370">
        <f>AD370</f>
        <v>9.18</v>
      </c>
      <c r="CZ370">
        <f>AH370</f>
        <v>9.18</v>
      </c>
      <c r="DA370">
        <f>AL370</f>
        <v>1</v>
      </c>
      <c r="DB370">
        <v>0</v>
      </c>
    </row>
    <row r="371" spans="1:106" x14ac:dyDescent="0.2">
      <c r="A371">
        <f>ROW(Source!A143)</f>
        <v>143</v>
      </c>
      <c r="B371">
        <v>27703388</v>
      </c>
      <c r="C371">
        <v>27704538</v>
      </c>
      <c r="D371">
        <v>25412928</v>
      </c>
      <c r="E371">
        <v>1</v>
      </c>
      <c r="F371">
        <v>1</v>
      </c>
      <c r="G371">
        <v>1</v>
      </c>
      <c r="H371">
        <v>1</v>
      </c>
      <c r="I371" t="s">
        <v>487</v>
      </c>
      <c r="J371" t="s">
        <v>6</v>
      </c>
      <c r="K371" t="s">
        <v>488</v>
      </c>
      <c r="L371">
        <v>1191</v>
      </c>
      <c r="N371">
        <v>1013</v>
      </c>
      <c r="O371" t="s">
        <v>486</v>
      </c>
      <c r="P371" t="s">
        <v>486</v>
      </c>
      <c r="Q371">
        <v>1</v>
      </c>
      <c r="W371">
        <v>0</v>
      </c>
      <c r="X371">
        <v>-1417349443</v>
      </c>
      <c r="Y371">
        <v>0.04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0</v>
      </c>
      <c r="AQ371">
        <v>0</v>
      </c>
      <c r="AR371">
        <v>0</v>
      </c>
      <c r="AS371" t="s">
        <v>6</v>
      </c>
      <c r="AT371">
        <v>0.04</v>
      </c>
      <c r="AU371" t="s">
        <v>6</v>
      </c>
      <c r="AV371">
        <v>2</v>
      </c>
      <c r="AW371">
        <v>2</v>
      </c>
      <c r="AX371">
        <v>27704540</v>
      </c>
      <c r="AY371">
        <v>1</v>
      </c>
      <c r="AZ371">
        <v>2048</v>
      </c>
      <c r="BA371">
        <v>378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Y371*Source!I143</f>
        <v>1.3200000000000002E-2</v>
      </c>
      <c r="CY371">
        <f>AD371</f>
        <v>0</v>
      </c>
      <c r="CZ371">
        <f>AH371</f>
        <v>0</v>
      </c>
      <c r="DA371">
        <f>AL371</f>
        <v>1</v>
      </c>
      <c r="DB371">
        <v>0</v>
      </c>
    </row>
    <row r="372" spans="1:106" x14ac:dyDescent="0.2">
      <c r="A372">
        <f>ROW(Source!A143)</f>
        <v>143</v>
      </c>
      <c r="B372">
        <v>27703388</v>
      </c>
      <c r="C372">
        <v>27704538</v>
      </c>
      <c r="D372">
        <v>25230514</v>
      </c>
      <c r="E372">
        <v>1</v>
      </c>
      <c r="F372">
        <v>1</v>
      </c>
      <c r="G372">
        <v>1</v>
      </c>
      <c r="H372">
        <v>2</v>
      </c>
      <c r="I372" t="s">
        <v>489</v>
      </c>
      <c r="J372" t="s">
        <v>490</v>
      </c>
      <c r="K372" t="s">
        <v>491</v>
      </c>
      <c r="L372">
        <v>1368</v>
      </c>
      <c r="N372">
        <v>1011</v>
      </c>
      <c r="O372" t="s">
        <v>492</v>
      </c>
      <c r="P372" t="s">
        <v>492</v>
      </c>
      <c r="Q372">
        <v>1</v>
      </c>
      <c r="W372">
        <v>0</v>
      </c>
      <c r="X372">
        <v>1188625873</v>
      </c>
      <c r="Y372">
        <v>8.4375000000000006E-3</v>
      </c>
      <c r="AA372">
        <v>0</v>
      </c>
      <c r="AB372">
        <v>31.26</v>
      </c>
      <c r="AC372">
        <v>13.5</v>
      </c>
      <c r="AD372">
        <v>0</v>
      </c>
      <c r="AE372">
        <v>0</v>
      </c>
      <c r="AF372">
        <v>31.26</v>
      </c>
      <c r="AG372">
        <v>13.5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1</v>
      </c>
      <c r="AQ372">
        <v>0</v>
      </c>
      <c r="AR372">
        <v>0</v>
      </c>
      <c r="AS372" t="s">
        <v>6</v>
      </c>
      <c r="AT372">
        <v>5.0000000000000001E-3</v>
      </c>
      <c r="AU372" t="s">
        <v>56</v>
      </c>
      <c r="AV372">
        <v>0</v>
      </c>
      <c r="AW372">
        <v>2</v>
      </c>
      <c r="AX372">
        <v>27704541</v>
      </c>
      <c r="AY372">
        <v>1</v>
      </c>
      <c r="AZ372">
        <v>0</v>
      </c>
      <c r="BA372">
        <v>379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Y372*Source!I143</f>
        <v>2.7843750000000004E-3</v>
      </c>
      <c r="CY372">
        <f>AB372</f>
        <v>31.26</v>
      </c>
      <c r="CZ372">
        <f>AF372</f>
        <v>31.26</v>
      </c>
      <c r="DA372">
        <f>AJ372</f>
        <v>1</v>
      </c>
      <c r="DB372">
        <v>0</v>
      </c>
    </row>
    <row r="373" spans="1:106" x14ac:dyDescent="0.2">
      <c r="A373">
        <f>ROW(Source!A143)</f>
        <v>143</v>
      </c>
      <c r="B373">
        <v>27703388</v>
      </c>
      <c r="C373">
        <v>27704538</v>
      </c>
      <c r="D373">
        <v>25231607</v>
      </c>
      <c r="E373">
        <v>1</v>
      </c>
      <c r="F373">
        <v>1</v>
      </c>
      <c r="G373">
        <v>1</v>
      </c>
      <c r="H373">
        <v>2</v>
      </c>
      <c r="I373" t="s">
        <v>497</v>
      </c>
      <c r="J373" t="s">
        <v>498</v>
      </c>
      <c r="K373" t="s">
        <v>499</v>
      </c>
      <c r="L373">
        <v>1368</v>
      </c>
      <c r="N373">
        <v>1011</v>
      </c>
      <c r="O373" t="s">
        <v>492</v>
      </c>
      <c r="P373" t="s">
        <v>492</v>
      </c>
      <c r="Q373">
        <v>1</v>
      </c>
      <c r="W373">
        <v>0</v>
      </c>
      <c r="X373">
        <v>1372534845</v>
      </c>
      <c r="Y373">
        <v>5.0625000000000003E-2</v>
      </c>
      <c r="AA373">
        <v>0</v>
      </c>
      <c r="AB373">
        <v>65.709999999999994</v>
      </c>
      <c r="AC373">
        <v>11.6</v>
      </c>
      <c r="AD373">
        <v>0</v>
      </c>
      <c r="AE373">
        <v>0</v>
      </c>
      <c r="AF373">
        <v>65.709999999999994</v>
      </c>
      <c r="AG373">
        <v>11.6</v>
      </c>
      <c r="AH373">
        <v>0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6</v>
      </c>
      <c r="AT373">
        <v>0.03</v>
      </c>
      <c r="AU373" t="s">
        <v>56</v>
      </c>
      <c r="AV373">
        <v>0</v>
      </c>
      <c r="AW373">
        <v>2</v>
      </c>
      <c r="AX373">
        <v>27704542</v>
      </c>
      <c r="AY373">
        <v>1</v>
      </c>
      <c r="AZ373">
        <v>0</v>
      </c>
      <c r="BA373">
        <v>380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Y373*Source!I143</f>
        <v>1.6706250000000002E-2</v>
      </c>
      <c r="CY373">
        <f>AB373</f>
        <v>65.709999999999994</v>
      </c>
      <c r="CZ373">
        <f>AF373</f>
        <v>65.709999999999994</v>
      </c>
      <c r="DA373">
        <f>AJ373</f>
        <v>1</v>
      </c>
      <c r="DB373">
        <v>0</v>
      </c>
    </row>
    <row r="374" spans="1:106" x14ac:dyDescent="0.2">
      <c r="A374">
        <f>ROW(Source!A143)</f>
        <v>143</v>
      </c>
      <c r="B374">
        <v>27703388</v>
      </c>
      <c r="C374">
        <v>27704538</v>
      </c>
      <c r="D374">
        <v>25152646</v>
      </c>
      <c r="E374">
        <v>1</v>
      </c>
      <c r="F374">
        <v>1</v>
      </c>
      <c r="G374">
        <v>1</v>
      </c>
      <c r="H374">
        <v>3</v>
      </c>
      <c r="I374" t="s">
        <v>651</v>
      </c>
      <c r="J374" t="s">
        <v>652</v>
      </c>
      <c r="K374" t="s">
        <v>653</v>
      </c>
      <c r="L374">
        <v>1355</v>
      </c>
      <c r="N374">
        <v>1010</v>
      </c>
      <c r="O374" t="s">
        <v>578</v>
      </c>
      <c r="P374" t="s">
        <v>578</v>
      </c>
      <c r="Q374">
        <v>100</v>
      </c>
      <c r="W374">
        <v>0</v>
      </c>
      <c r="X374">
        <v>-725528132</v>
      </c>
      <c r="Y374">
        <v>2.63</v>
      </c>
      <c r="AA374">
        <v>12</v>
      </c>
      <c r="AB374">
        <v>0</v>
      </c>
      <c r="AC374">
        <v>0</v>
      </c>
      <c r="AD374">
        <v>0</v>
      </c>
      <c r="AE374">
        <v>12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0</v>
      </c>
      <c r="AQ374">
        <v>0</v>
      </c>
      <c r="AR374">
        <v>0</v>
      </c>
      <c r="AS374" t="s">
        <v>6</v>
      </c>
      <c r="AT374">
        <v>2.63</v>
      </c>
      <c r="AU374" t="s">
        <v>6</v>
      </c>
      <c r="AV374">
        <v>0</v>
      </c>
      <c r="AW374">
        <v>2</v>
      </c>
      <c r="AX374">
        <v>27704543</v>
      </c>
      <c r="AY374">
        <v>1</v>
      </c>
      <c r="AZ374">
        <v>0</v>
      </c>
      <c r="BA374">
        <v>381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Y374*Source!I143</f>
        <v>0.8679</v>
      </c>
      <c r="CY374">
        <f>AA374</f>
        <v>12</v>
      </c>
      <c r="CZ374">
        <f>AE374</f>
        <v>12</v>
      </c>
      <c r="DA374">
        <f>AI374</f>
        <v>1</v>
      </c>
      <c r="DB374">
        <v>0</v>
      </c>
    </row>
    <row r="375" spans="1:106" x14ac:dyDescent="0.2">
      <c r="A375">
        <f>ROW(Source!A143)</f>
        <v>143</v>
      </c>
      <c r="B375">
        <v>27703388</v>
      </c>
      <c r="C375">
        <v>27704538</v>
      </c>
      <c r="D375">
        <v>25152749</v>
      </c>
      <c r="E375">
        <v>1</v>
      </c>
      <c r="F375">
        <v>1</v>
      </c>
      <c r="G375">
        <v>1</v>
      </c>
      <c r="H375">
        <v>3</v>
      </c>
      <c r="I375" t="s">
        <v>654</v>
      </c>
      <c r="J375" t="s">
        <v>655</v>
      </c>
      <c r="K375" t="s">
        <v>656</v>
      </c>
      <c r="L375">
        <v>1356</v>
      </c>
      <c r="N375">
        <v>1010</v>
      </c>
      <c r="O375" t="s">
        <v>657</v>
      </c>
      <c r="P375" t="s">
        <v>657</v>
      </c>
      <c r="Q375">
        <v>1000</v>
      </c>
      <c r="W375">
        <v>0</v>
      </c>
      <c r="X375">
        <v>1130533903</v>
      </c>
      <c r="Y375">
        <v>0.26300000000000001</v>
      </c>
      <c r="AA375">
        <v>160</v>
      </c>
      <c r="AB375">
        <v>0</v>
      </c>
      <c r="AC375">
        <v>0</v>
      </c>
      <c r="AD375">
        <v>0</v>
      </c>
      <c r="AE375">
        <v>160</v>
      </c>
      <c r="AF375">
        <v>0</v>
      </c>
      <c r="AG375">
        <v>0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0</v>
      </c>
      <c r="AQ375">
        <v>0</v>
      </c>
      <c r="AR375">
        <v>0</v>
      </c>
      <c r="AS375" t="s">
        <v>6</v>
      </c>
      <c r="AT375">
        <v>0.26300000000000001</v>
      </c>
      <c r="AU375" t="s">
        <v>6</v>
      </c>
      <c r="AV375">
        <v>0</v>
      </c>
      <c r="AW375">
        <v>2</v>
      </c>
      <c r="AX375">
        <v>27704544</v>
      </c>
      <c r="AY375">
        <v>1</v>
      </c>
      <c r="AZ375">
        <v>0</v>
      </c>
      <c r="BA375">
        <v>382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Y375*Source!I143</f>
        <v>8.6790000000000006E-2</v>
      </c>
      <c r="CY375">
        <f>AA375</f>
        <v>160</v>
      </c>
      <c r="CZ375">
        <f>AE375</f>
        <v>160</v>
      </c>
      <c r="DA375">
        <f>AI375</f>
        <v>1</v>
      </c>
      <c r="DB375">
        <v>0</v>
      </c>
    </row>
    <row r="376" spans="1:106" x14ac:dyDescent="0.2">
      <c r="A376">
        <f>ROW(Source!A143)</f>
        <v>143</v>
      </c>
      <c r="B376">
        <v>27703388</v>
      </c>
      <c r="C376">
        <v>27704538</v>
      </c>
      <c r="D376">
        <v>25178324</v>
      </c>
      <c r="E376">
        <v>1</v>
      </c>
      <c r="F376">
        <v>1</v>
      </c>
      <c r="G376">
        <v>1</v>
      </c>
      <c r="H376">
        <v>3</v>
      </c>
      <c r="I376" t="s">
        <v>255</v>
      </c>
      <c r="J376" t="s">
        <v>258</v>
      </c>
      <c r="K376" t="s">
        <v>256</v>
      </c>
      <c r="L376">
        <v>1301</v>
      </c>
      <c r="N376">
        <v>1003</v>
      </c>
      <c r="O376" t="s">
        <v>257</v>
      </c>
      <c r="P376" t="s">
        <v>257</v>
      </c>
      <c r="Q376">
        <v>1</v>
      </c>
      <c r="W376">
        <v>0</v>
      </c>
      <c r="X376">
        <v>-1664124077</v>
      </c>
      <c r="Y376">
        <v>100</v>
      </c>
      <c r="AA376">
        <v>27.32</v>
      </c>
      <c r="AB376">
        <v>0</v>
      </c>
      <c r="AC376">
        <v>0</v>
      </c>
      <c r="AD376">
        <v>0</v>
      </c>
      <c r="AE376">
        <v>27.32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0</v>
      </c>
      <c r="AP376">
        <v>0</v>
      </c>
      <c r="AQ376">
        <v>0</v>
      </c>
      <c r="AR376">
        <v>0</v>
      </c>
      <c r="AS376" t="s">
        <v>6</v>
      </c>
      <c r="AT376">
        <v>100</v>
      </c>
      <c r="AU376" t="s">
        <v>6</v>
      </c>
      <c r="AV376">
        <v>0</v>
      </c>
      <c r="AW376">
        <v>1</v>
      </c>
      <c r="AX376">
        <v>-1</v>
      </c>
      <c r="AY376">
        <v>0</v>
      </c>
      <c r="AZ376">
        <v>0</v>
      </c>
      <c r="BA376" t="s">
        <v>6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Y376*Source!I143</f>
        <v>33</v>
      </c>
      <c r="CY376">
        <f>AA376</f>
        <v>27.32</v>
      </c>
      <c r="CZ376">
        <f>AE376</f>
        <v>27.32</v>
      </c>
      <c r="DA376">
        <f>AI376</f>
        <v>1</v>
      </c>
      <c r="DB376">
        <v>0</v>
      </c>
    </row>
    <row r="377" spans="1:106" x14ac:dyDescent="0.2">
      <c r="A377">
        <f>ROW(Source!A146)</f>
        <v>146</v>
      </c>
      <c r="B377">
        <v>27703374</v>
      </c>
      <c r="C377">
        <v>27704557</v>
      </c>
      <c r="D377">
        <v>25414543</v>
      </c>
      <c r="E377">
        <v>1</v>
      </c>
      <c r="F377">
        <v>1</v>
      </c>
      <c r="G377">
        <v>1</v>
      </c>
      <c r="H377">
        <v>1</v>
      </c>
      <c r="I377" t="s">
        <v>495</v>
      </c>
      <c r="J377" t="s">
        <v>6</v>
      </c>
      <c r="K377" t="s">
        <v>496</v>
      </c>
      <c r="L377">
        <v>1191</v>
      </c>
      <c r="N377">
        <v>1013</v>
      </c>
      <c r="O377" t="s">
        <v>486</v>
      </c>
      <c r="P377" t="s">
        <v>486</v>
      </c>
      <c r="Q377">
        <v>1</v>
      </c>
      <c r="W377">
        <v>0</v>
      </c>
      <c r="X377">
        <v>-228054128</v>
      </c>
      <c r="Y377">
        <v>116.67037500000001</v>
      </c>
      <c r="AA377">
        <v>0</v>
      </c>
      <c r="AB377">
        <v>0</v>
      </c>
      <c r="AC377">
        <v>0</v>
      </c>
      <c r="AD377">
        <v>8.02</v>
      </c>
      <c r="AE377">
        <v>0</v>
      </c>
      <c r="AF377">
        <v>0</v>
      </c>
      <c r="AG377">
        <v>0</v>
      </c>
      <c r="AH377">
        <v>8.02</v>
      </c>
      <c r="AI377">
        <v>1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1</v>
      </c>
      <c r="AQ377">
        <v>0</v>
      </c>
      <c r="AR377">
        <v>0</v>
      </c>
      <c r="AS377" t="s">
        <v>6</v>
      </c>
      <c r="AT377">
        <v>75.150000000000006</v>
      </c>
      <c r="AU377" t="s">
        <v>57</v>
      </c>
      <c r="AV377">
        <v>1</v>
      </c>
      <c r="AW377">
        <v>2</v>
      </c>
      <c r="AX377">
        <v>27704558</v>
      </c>
      <c r="AY377">
        <v>1</v>
      </c>
      <c r="AZ377">
        <v>0</v>
      </c>
      <c r="BA377">
        <v>389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Y377*Source!I146</f>
        <v>5.8335187500000005</v>
      </c>
      <c r="CY377">
        <f>AD377</f>
        <v>8.02</v>
      </c>
      <c r="CZ377">
        <f>AH377</f>
        <v>8.02</v>
      </c>
      <c r="DA377">
        <f>AL377</f>
        <v>1</v>
      </c>
      <c r="DB377">
        <v>0</v>
      </c>
    </row>
    <row r="378" spans="1:106" x14ac:dyDescent="0.2">
      <c r="A378">
        <f>ROW(Source!A146)</f>
        <v>146</v>
      </c>
      <c r="B378">
        <v>27703374</v>
      </c>
      <c r="C378">
        <v>27704557</v>
      </c>
      <c r="D378">
        <v>25412928</v>
      </c>
      <c r="E378">
        <v>1</v>
      </c>
      <c r="F378">
        <v>1</v>
      </c>
      <c r="G378">
        <v>1</v>
      </c>
      <c r="H378">
        <v>1</v>
      </c>
      <c r="I378" t="s">
        <v>487</v>
      </c>
      <c r="J378" t="s">
        <v>6</v>
      </c>
      <c r="K378" t="s">
        <v>488</v>
      </c>
      <c r="L378">
        <v>1191</v>
      </c>
      <c r="N378">
        <v>1013</v>
      </c>
      <c r="O378" t="s">
        <v>486</v>
      </c>
      <c r="P378" t="s">
        <v>486</v>
      </c>
      <c r="Q378">
        <v>1</v>
      </c>
      <c r="W378">
        <v>0</v>
      </c>
      <c r="X378">
        <v>-1417349443</v>
      </c>
      <c r="Y378">
        <v>4.2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1</v>
      </c>
      <c r="AJ378">
        <v>1</v>
      </c>
      <c r="AK378">
        <v>1</v>
      </c>
      <c r="AL378">
        <v>1</v>
      </c>
      <c r="AN378">
        <v>0</v>
      </c>
      <c r="AO378">
        <v>1</v>
      </c>
      <c r="AP378">
        <v>0</v>
      </c>
      <c r="AQ378">
        <v>0</v>
      </c>
      <c r="AR378">
        <v>0</v>
      </c>
      <c r="AS378" t="s">
        <v>6</v>
      </c>
      <c r="AT378">
        <v>4.2</v>
      </c>
      <c r="AU378" t="s">
        <v>6</v>
      </c>
      <c r="AV378">
        <v>2</v>
      </c>
      <c r="AW378">
        <v>2</v>
      </c>
      <c r="AX378">
        <v>27704559</v>
      </c>
      <c r="AY378">
        <v>1</v>
      </c>
      <c r="AZ378">
        <v>2048</v>
      </c>
      <c r="BA378">
        <v>390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Y378*Source!I146</f>
        <v>0.21000000000000002</v>
      </c>
      <c r="CY378">
        <f>AD378</f>
        <v>0</v>
      </c>
      <c r="CZ378">
        <f>AH378</f>
        <v>0</v>
      </c>
      <c r="DA378">
        <f>AL378</f>
        <v>1</v>
      </c>
      <c r="DB378">
        <v>0</v>
      </c>
    </row>
    <row r="379" spans="1:106" x14ac:dyDescent="0.2">
      <c r="A379">
        <f>ROW(Source!A146)</f>
        <v>146</v>
      </c>
      <c r="B379">
        <v>27703374</v>
      </c>
      <c r="C379">
        <v>27704557</v>
      </c>
      <c r="D379">
        <v>25230514</v>
      </c>
      <c r="E379">
        <v>1</v>
      </c>
      <c r="F379">
        <v>1</v>
      </c>
      <c r="G379">
        <v>1</v>
      </c>
      <c r="H379">
        <v>2</v>
      </c>
      <c r="I379" t="s">
        <v>489</v>
      </c>
      <c r="J379" t="s">
        <v>490</v>
      </c>
      <c r="K379" t="s">
        <v>491</v>
      </c>
      <c r="L379">
        <v>1368</v>
      </c>
      <c r="N379">
        <v>1011</v>
      </c>
      <c r="O379" t="s">
        <v>492</v>
      </c>
      <c r="P379" t="s">
        <v>492</v>
      </c>
      <c r="Q379">
        <v>1</v>
      </c>
      <c r="W379">
        <v>0</v>
      </c>
      <c r="X379">
        <v>1188625873</v>
      </c>
      <c r="Y379">
        <v>2.9193750000000005</v>
      </c>
      <c r="AA379">
        <v>0</v>
      </c>
      <c r="AB379">
        <v>31.26</v>
      </c>
      <c r="AC379">
        <v>13.5</v>
      </c>
      <c r="AD379">
        <v>0</v>
      </c>
      <c r="AE379">
        <v>0</v>
      </c>
      <c r="AF379">
        <v>31.26</v>
      </c>
      <c r="AG379">
        <v>13.5</v>
      </c>
      <c r="AH379">
        <v>0</v>
      </c>
      <c r="AI379">
        <v>1</v>
      </c>
      <c r="AJ379">
        <v>1</v>
      </c>
      <c r="AK379">
        <v>1</v>
      </c>
      <c r="AL379">
        <v>1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6</v>
      </c>
      <c r="AT379">
        <v>1.73</v>
      </c>
      <c r="AU379" t="s">
        <v>56</v>
      </c>
      <c r="AV379">
        <v>0</v>
      </c>
      <c r="AW379">
        <v>2</v>
      </c>
      <c r="AX379">
        <v>27704560</v>
      </c>
      <c r="AY379">
        <v>1</v>
      </c>
      <c r="AZ379">
        <v>0</v>
      </c>
      <c r="BA379">
        <v>391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Y379*Source!I146</f>
        <v>0.14596875000000004</v>
      </c>
      <c r="CY379">
        <f>AB379</f>
        <v>31.26</v>
      </c>
      <c r="CZ379">
        <f>AF379</f>
        <v>31.26</v>
      </c>
      <c r="DA379">
        <f>AJ379</f>
        <v>1</v>
      </c>
      <c r="DB379">
        <v>0</v>
      </c>
    </row>
    <row r="380" spans="1:106" x14ac:dyDescent="0.2">
      <c r="A380">
        <f>ROW(Source!A146)</f>
        <v>146</v>
      </c>
      <c r="B380">
        <v>27703374</v>
      </c>
      <c r="C380">
        <v>27704557</v>
      </c>
      <c r="D380">
        <v>25231607</v>
      </c>
      <c r="E380">
        <v>1</v>
      </c>
      <c r="F380">
        <v>1</v>
      </c>
      <c r="G380">
        <v>1</v>
      </c>
      <c r="H380">
        <v>2</v>
      </c>
      <c r="I380" t="s">
        <v>497</v>
      </c>
      <c r="J380" t="s">
        <v>498</v>
      </c>
      <c r="K380" t="s">
        <v>499</v>
      </c>
      <c r="L380">
        <v>1368</v>
      </c>
      <c r="N380">
        <v>1011</v>
      </c>
      <c r="O380" t="s">
        <v>492</v>
      </c>
      <c r="P380" t="s">
        <v>492</v>
      </c>
      <c r="Q380">
        <v>1</v>
      </c>
      <c r="W380">
        <v>0</v>
      </c>
      <c r="X380">
        <v>1372534845</v>
      </c>
      <c r="Y380">
        <v>4.1681250000000007</v>
      </c>
      <c r="AA380">
        <v>0</v>
      </c>
      <c r="AB380">
        <v>65.709999999999994</v>
      </c>
      <c r="AC380">
        <v>11.6</v>
      </c>
      <c r="AD380">
        <v>0</v>
      </c>
      <c r="AE380">
        <v>0</v>
      </c>
      <c r="AF380">
        <v>65.709999999999994</v>
      </c>
      <c r="AG380">
        <v>11.6</v>
      </c>
      <c r="AH380">
        <v>0</v>
      </c>
      <c r="AI380">
        <v>1</v>
      </c>
      <c r="AJ380">
        <v>1</v>
      </c>
      <c r="AK380">
        <v>1</v>
      </c>
      <c r="AL380">
        <v>1</v>
      </c>
      <c r="AN380">
        <v>0</v>
      </c>
      <c r="AO380">
        <v>1</v>
      </c>
      <c r="AP380">
        <v>1</v>
      </c>
      <c r="AQ380">
        <v>0</v>
      </c>
      <c r="AR380">
        <v>0</v>
      </c>
      <c r="AS380" t="s">
        <v>6</v>
      </c>
      <c r="AT380">
        <v>2.4700000000000002</v>
      </c>
      <c r="AU380" t="s">
        <v>56</v>
      </c>
      <c r="AV380">
        <v>0</v>
      </c>
      <c r="AW380">
        <v>2</v>
      </c>
      <c r="AX380">
        <v>27704561</v>
      </c>
      <c r="AY380">
        <v>1</v>
      </c>
      <c r="AZ380">
        <v>0</v>
      </c>
      <c r="BA380">
        <v>392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Y380*Source!I146</f>
        <v>0.20840625000000004</v>
      </c>
      <c r="CY380">
        <f>AB380</f>
        <v>65.709999999999994</v>
      </c>
      <c r="CZ380">
        <f>AF380</f>
        <v>65.709999999999994</v>
      </c>
      <c r="DA380">
        <f>AJ380</f>
        <v>1</v>
      </c>
      <c r="DB380">
        <v>0</v>
      </c>
    </row>
    <row r="381" spans="1:106" x14ac:dyDescent="0.2">
      <c r="A381">
        <f>ROW(Source!A146)</f>
        <v>146</v>
      </c>
      <c r="B381">
        <v>27703374</v>
      </c>
      <c r="C381">
        <v>27704557</v>
      </c>
      <c r="D381">
        <v>25152713</v>
      </c>
      <c r="E381">
        <v>1</v>
      </c>
      <c r="F381">
        <v>1</v>
      </c>
      <c r="G381">
        <v>1</v>
      </c>
      <c r="H381">
        <v>3</v>
      </c>
      <c r="I381" t="s">
        <v>500</v>
      </c>
      <c r="J381" t="s">
        <v>501</v>
      </c>
      <c r="K381" t="s">
        <v>502</v>
      </c>
      <c r="L381">
        <v>1348</v>
      </c>
      <c r="N381">
        <v>1009</v>
      </c>
      <c r="O381" t="s">
        <v>30</v>
      </c>
      <c r="P381" t="s">
        <v>30</v>
      </c>
      <c r="Q381">
        <v>1000</v>
      </c>
      <c r="W381">
        <v>0</v>
      </c>
      <c r="X381">
        <v>1174701286</v>
      </c>
      <c r="Y381">
        <v>1.2E-2</v>
      </c>
      <c r="AA381">
        <v>11978</v>
      </c>
      <c r="AB381">
        <v>0</v>
      </c>
      <c r="AC381">
        <v>0</v>
      </c>
      <c r="AD381">
        <v>0</v>
      </c>
      <c r="AE381">
        <v>11978</v>
      </c>
      <c r="AF381">
        <v>0</v>
      </c>
      <c r="AG381">
        <v>0</v>
      </c>
      <c r="AH381">
        <v>0</v>
      </c>
      <c r="AI381">
        <v>1</v>
      </c>
      <c r="AJ381">
        <v>1</v>
      </c>
      <c r="AK381">
        <v>1</v>
      </c>
      <c r="AL381">
        <v>1</v>
      </c>
      <c r="AN381">
        <v>0</v>
      </c>
      <c r="AO381">
        <v>1</v>
      </c>
      <c r="AP381">
        <v>0</v>
      </c>
      <c r="AQ381">
        <v>0</v>
      </c>
      <c r="AR381">
        <v>0</v>
      </c>
      <c r="AS381" t="s">
        <v>6</v>
      </c>
      <c r="AT381">
        <v>1.2E-2</v>
      </c>
      <c r="AU381" t="s">
        <v>6</v>
      </c>
      <c r="AV381">
        <v>0</v>
      </c>
      <c r="AW381">
        <v>2</v>
      </c>
      <c r="AX381">
        <v>27704562</v>
      </c>
      <c r="AY381">
        <v>1</v>
      </c>
      <c r="AZ381">
        <v>0</v>
      </c>
      <c r="BA381">
        <v>393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Y381*Source!I146</f>
        <v>6.0000000000000006E-4</v>
      </c>
      <c r="CY381">
        <f>AA381</f>
        <v>11978</v>
      </c>
      <c r="CZ381">
        <f>AE381</f>
        <v>11978</v>
      </c>
      <c r="DA381">
        <f>AI381</f>
        <v>1</v>
      </c>
      <c r="DB381">
        <v>0</v>
      </c>
    </row>
    <row r="382" spans="1:106" x14ac:dyDescent="0.2">
      <c r="A382">
        <f>ROW(Source!A146)</f>
        <v>146</v>
      </c>
      <c r="B382">
        <v>27703374</v>
      </c>
      <c r="C382">
        <v>27704557</v>
      </c>
      <c r="D382">
        <v>25172445</v>
      </c>
      <c r="E382">
        <v>1</v>
      </c>
      <c r="F382">
        <v>1</v>
      </c>
      <c r="G382">
        <v>1</v>
      </c>
      <c r="H382">
        <v>3</v>
      </c>
      <c r="I382" t="s">
        <v>503</v>
      </c>
      <c r="J382" t="s">
        <v>504</v>
      </c>
      <c r="K382" t="s">
        <v>505</v>
      </c>
      <c r="L382">
        <v>1348</v>
      </c>
      <c r="N382">
        <v>1009</v>
      </c>
      <c r="O382" t="s">
        <v>30</v>
      </c>
      <c r="P382" t="s">
        <v>30</v>
      </c>
      <c r="Q382">
        <v>1000</v>
      </c>
      <c r="W382">
        <v>0</v>
      </c>
      <c r="X382">
        <v>-1756095795</v>
      </c>
      <c r="Y382">
        <v>3.5000000000000003E-2</v>
      </c>
      <c r="AA382">
        <v>5989</v>
      </c>
      <c r="AB382">
        <v>0</v>
      </c>
      <c r="AC382">
        <v>0</v>
      </c>
      <c r="AD382">
        <v>0</v>
      </c>
      <c r="AE382">
        <v>5989</v>
      </c>
      <c r="AF382">
        <v>0</v>
      </c>
      <c r="AG382">
        <v>0</v>
      </c>
      <c r="AH382">
        <v>0</v>
      </c>
      <c r="AI382">
        <v>1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0</v>
      </c>
      <c r="AQ382">
        <v>0</v>
      </c>
      <c r="AR382">
        <v>0</v>
      </c>
      <c r="AS382" t="s">
        <v>6</v>
      </c>
      <c r="AT382">
        <v>3.5000000000000003E-2</v>
      </c>
      <c r="AU382" t="s">
        <v>6</v>
      </c>
      <c r="AV382">
        <v>0</v>
      </c>
      <c r="AW382">
        <v>2</v>
      </c>
      <c r="AX382">
        <v>27704563</v>
      </c>
      <c r="AY382">
        <v>1</v>
      </c>
      <c r="AZ382">
        <v>0</v>
      </c>
      <c r="BA382">
        <v>394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Y382*Source!I146</f>
        <v>1.7500000000000003E-3</v>
      </c>
      <c r="CY382">
        <f>AA382</f>
        <v>5989</v>
      </c>
      <c r="CZ382">
        <f>AE382</f>
        <v>5989</v>
      </c>
      <c r="DA382">
        <f>AI382</f>
        <v>1</v>
      </c>
      <c r="DB382">
        <v>0</v>
      </c>
    </row>
    <row r="383" spans="1:106" x14ac:dyDescent="0.2">
      <c r="A383">
        <f>ROW(Source!A146)</f>
        <v>146</v>
      </c>
      <c r="B383">
        <v>27703374</v>
      </c>
      <c r="C383">
        <v>27704557</v>
      </c>
      <c r="D383">
        <v>25179415</v>
      </c>
      <c r="E383">
        <v>1</v>
      </c>
      <c r="F383">
        <v>1</v>
      </c>
      <c r="G383">
        <v>1</v>
      </c>
      <c r="H383">
        <v>3</v>
      </c>
      <c r="I383" t="s">
        <v>506</v>
      </c>
      <c r="J383" t="s">
        <v>507</v>
      </c>
      <c r="K383" t="s">
        <v>508</v>
      </c>
      <c r="L383">
        <v>1301</v>
      </c>
      <c r="N383">
        <v>1003</v>
      </c>
      <c r="O383" t="s">
        <v>257</v>
      </c>
      <c r="P383" t="s">
        <v>257</v>
      </c>
      <c r="Q383">
        <v>1</v>
      </c>
      <c r="W383">
        <v>0</v>
      </c>
      <c r="X383">
        <v>117883946</v>
      </c>
      <c r="Y383">
        <v>400</v>
      </c>
      <c r="AA383">
        <v>3.2</v>
      </c>
      <c r="AB383">
        <v>0</v>
      </c>
      <c r="AC383">
        <v>0</v>
      </c>
      <c r="AD383">
        <v>0</v>
      </c>
      <c r="AE383">
        <v>3.2</v>
      </c>
      <c r="AF383">
        <v>0</v>
      </c>
      <c r="AG383">
        <v>0</v>
      </c>
      <c r="AH383">
        <v>0</v>
      </c>
      <c r="AI383">
        <v>1</v>
      </c>
      <c r="AJ383">
        <v>1</v>
      </c>
      <c r="AK383">
        <v>1</v>
      </c>
      <c r="AL383">
        <v>1</v>
      </c>
      <c r="AN383">
        <v>0</v>
      </c>
      <c r="AO383">
        <v>1</v>
      </c>
      <c r="AP383">
        <v>0</v>
      </c>
      <c r="AQ383">
        <v>0</v>
      </c>
      <c r="AR383">
        <v>0</v>
      </c>
      <c r="AS383" t="s">
        <v>6</v>
      </c>
      <c r="AT383">
        <v>400</v>
      </c>
      <c r="AU383" t="s">
        <v>6</v>
      </c>
      <c r="AV383">
        <v>0</v>
      </c>
      <c r="AW383">
        <v>2</v>
      </c>
      <c r="AX383">
        <v>27704565</v>
      </c>
      <c r="AY383">
        <v>1</v>
      </c>
      <c r="AZ383">
        <v>0</v>
      </c>
      <c r="BA383">
        <v>396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Y383*Source!I146</f>
        <v>20</v>
      </c>
      <c r="CY383">
        <f>AA383</f>
        <v>3.2</v>
      </c>
      <c r="CZ383">
        <f>AE383</f>
        <v>3.2</v>
      </c>
      <c r="DA383">
        <f>AI383</f>
        <v>1</v>
      </c>
      <c r="DB383">
        <v>0</v>
      </c>
    </row>
    <row r="384" spans="1:106" x14ac:dyDescent="0.2">
      <c r="A384">
        <f>ROW(Source!A146)</f>
        <v>146</v>
      </c>
      <c r="B384">
        <v>27703374</v>
      </c>
      <c r="C384">
        <v>27704557</v>
      </c>
      <c r="D384">
        <v>25194906</v>
      </c>
      <c r="E384">
        <v>1</v>
      </c>
      <c r="F384">
        <v>1</v>
      </c>
      <c r="G384">
        <v>1</v>
      </c>
      <c r="H384">
        <v>3</v>
      </c>
      <c r="I384" t="s">
        <v>262</v>
      </c>
      <c r="J384" t="s">
        <v>264</v>
      </c>
      <c r="K384" t="s">
        <v>263</v>
      </c>
      <c r="L384">
        <v>1354</v>
      </c>
      <c r="N384">
        <v>1010</v>
      </c>
      <c r="O384" t="s">
        <v>136</v>
      </c>
      <c r="P384" t="s">
        <v>136</v>
      </c>
      <c r="Q384">
        <v>1</v>
      </c>
      <c r="W384">
        <v>0</v>
      </c>
      <c r="X384">
        <v>-2113163932</v>
      </c>
      <c r="Y384">
        <v>100</v>
      </c>
      <c r="AA384">
        <v>191.19</v>
      </c>
      <c r="AB384">
        <v>0</v>
      </c>
      <c r="AC384">
        <v>0</v>
      </c>
      <c r="AD384">
        <v>0</v>
      </c>
      <c r="AE384">
        <v>191.19</v>
      </c>
      <c r="AF384">
        <v>0</v>
      </c>
      <c r="AG384">
        <v>0</v>
      </c>
      <c r="AH384">
        <v>0</v>
      </c>
      <c r="AI384">
        <v>1</v>
      </c>
      <c r="AJ384">
        <v>1</v>
      </c>
      <c r="AK384">
        <v>1</v>
      </c>
      <c r="AL384">
        <v>1</v>
      </c>
      <c r="AN384">
        <v>0</v>
      </c>
      <c r="AO384">
        <v>0</v>
      </c>
      <c r="AP384">
        <v>0</v>
      </c>
      <c r="AQ384">
        <v>0</v>
      </c>
      <c r="AR384">
        <v>0</v>
      </c>
      <c r="AS384" t="s">
        <v>6</v>
      </c>
      <c r="AT384">
        <v>100</v>
      </c>
      <c r="AU384" t="s">
        <v>6</v>
      </c>
      <c r="AV384">
        <v>0</v>
      </c>
      <c r="AW384">
        <v>1</v>
      </c>
      <c r="AX384">
        <v>-1</v>
      </c>
      <c r="AY384">
        <v>0</v>
      </c>
      <c r="AZ384">
        <v>0</v>
      </c>
      <c r="BA384" t="s">
        <v>6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Y384*Source!I146</f>
        <v>5</v>
      </c>
      <c r="CY384">
        <f>AA384</f>
        <v>191.19</v>
      </c>
      <c r="CZ384">
        <f>AE384</f>
        <v>191.19</v>
      </c>
      <c r="DA384">
        <f>AI384</f>
        <v>1</v>
      </c>
      <c r="DB384">
        <v>0</v>
      </c>
    </row>
    <row r="385" spans="1:106" x14ac:dyDescent="0.2">
      <c r="A385">
        <f>ROW(Source!A147)</f>
        <v>147</v>
      </c>
      <c r="B385">
        <v>27703388</v>
      </c>
      <c r="C385">
        <v>27704557</v>
      </c>
      <c r="D385">
        <v>25414543</v>
      </c>
      <c r="E385">
        <v>1</v>
      </c>
      <c r="F385">
        <v>1</v>
      </c>
      <c r="G385">
        <v>1</v>
      </c>
      <c r="H385">
        <v>1</v>
      </c>
      <c r="I385" t="s">
        <v>495</v>
      </c>
      <c r="J385" t="s">
        <v>6</v>
      </c>
      <c r="K385" t="s">
        <v>496</v>
      </c>
      <c r="L385">
        <v>1191</v>
      </c>
      <c r="N385">
        <v>1013</v>
      </c>
      <c r="O385" t="s">
        <v>486</v>
      </c>
      <c r="P385" t="s">
        <v>486</v>
      </c>
      <c r="Q385">
        <v>1</v>
      </c>
      <c r="W385">
        <v>0</v>
      </c>
      <c r="X385">
        <v>-228054128</v>
      </c>
      <c r="Y385">
        <v>116.67037500000001</v>
      </c>
      <c r="AA385">
        <v>0</v>
      </c>
      <c r="AB385">
        <v>0</v>
      </c>
      <c r="AC385">
        <v>0</v>
      </c>
      <c r="AD385">
        <v>8.02</v>
      </c>
      <c r="AE385">
        <v>0</v>
      </c>
      <c r="AF385">
        <v>0</v>
      </c>
      <c r="AG385">
        <v>0</v>
      </c>
      <c r="AH385">
        <v>8.02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1</v>
      </c>
      <c r="AQ385">
        <v>0</v>
      </c>
      <c r="AR385">
        <v>0</v>
      </c>
      <c r="AS385" t="s">
        <v>6</v>
      </c>
      <c r="AT385">
        <v>75.150000000000006</v>
      </c>
      <c r="AU385" t="s">
        <v>57</v>
      </c>
      <c r="AV385">
        <v>1</v>
      </c>
      <c r="AW385">
        <v>2</v>
      </c>
      <c r="AX385">
        <v>27704558</v>
      </c>
      <c r="AY385">
        <v>1</v>
      </c>
      <c r="AZ385">
        <v>0</v>
      </c>
      <c r="BA385">
        <v>397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Y385*Source!I147</f>
        <v>5.8335187500000005</v>
      </c>
      <c r="CY385">
        <f>AD385</f>
        <v>8.02</v>
      </c>
      <c r="CZ385">
        <f>AH385</f>
        <v>8.02</v>
      </c>
      <c r="DA385">
        <f>AL385</f>
        <v>1</v>
      </c>
      <c r="DB385">
        <v>0</v>
      </c>
    </row>
    <row r="386" spans="1:106" x14ac:dyDescent="0.2">
      <c r="A386">
        <f>ROW(Source!A147)</f>
        <v>147</v>
      </c>
      <c r="B386">
        <v>27703388</v>
      </c>
      <c r="C386">
        <v>27704557</v>
      </c>
      <c r="D386">
        <v>25412928</v>
      </c>
      <c r="E386">
        <v>1</v>
      </c>
      <c r="F386">
        <v>1</v>
      </c>
      <c r="G386">
        <v>1</v>
      </c>
      <c r="H386">
        <v>1</v>
      </c>
      <c r="I386" t="s">
        <v>487</v>
      </c>
      <c r="J386" t="s">
        <v>6</v>
      </c>
      <c r="K386" t="s">
        <v>488</v>
      </c>
      <c r="L386">
        <v>1191</v>
      </c>
      <c r="N386">
        <v>1013</v>
      </c>
      <c r="O386" t="s">
        <v>486</v>
      </c>
      <c r="P386" t="s">
        <v>486</v>
      </c>
      <c r="Q386">
        <v>1</v>
      </c>
      <c r="W386">
        <v>0</v>
      </c>
      <c r="X386">
        <v>-1417349443</v>
      </c>
      <c r="Y386">
        <v>4.2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1</v>
      </c>
      <c r="AJ386">
        <v>1</v>
      </c>
      <c r="AK386">
        <v>1</v>
      </c>
      <c r="AL386">
        <v>1</v>
      </c>
      <c r="AN386">
        <v>0</v>
      </c>
      <c r="AO386">
        <v>1</v>
      </c>
      <c r="AP386">
        <v>0</v>
      </c>
      <c r="AQ386">
        <v>0</v>
      </c>
      <c r="AR386">
        <v>0</v>
      </c>
      <c r="AS386" t="s">
        <v>6</v>
      </c>
      <c r="AT386">
        <v>4.2</v>
      </c>
      <c r="AU386" t="s">
        <v>6</v>
      </c>
      <c r="AV386">
        <v>2</v>
      </c>
      <c r="AW386">
        <v>2</v>
      </c>
      <c r="AX386">
        <v>27704559</v>
      </c>
      <c r="AY386">
        <v>1</v>
      </c>
      <c r="AZ386">
        <v>2048</v>
      </c>
      <c r="BA386">
        <v>398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Y386*Source!I147</f>
        <v>0.21000000000000002</v>
      </c>
      <c r="CY386">
        <f>AD386</f>
        <v>0</v>
      </c>
      <c r="CZ386">
        <f>AH386</f>
        <v>0</v>
      </c>
      <c r="DA386">
        <f>AL386</f>
        <v>1</v>
      </c>
      <c r="DB386">
        <v>0</v>
      </c>
    </row>
    <row r="387" spans="1:106" x14ac:dyDescent="0.2">
      <c r="A387">
        <f>ROW(Source!A147)</f>
        <v>147</v>
      </c>
      <c r="B387">
        <v>27703388</v>
      </c>
      <c r="C387">
        <v>27704557</v>
      </c>
      <c r="D387">
        <v>25230514</v>
      </c>
      <c r="E387">
        <v>1</v>
      </c>
      <c r="F387">
        <v>1</v>
      </c>
      <c r="G387">
        <v>1</v>
      </c>
      <c r="H387">
        <v>2</v>
      </c>
      <c r="I387" t="s">
        <v>489</v>
      </c>
      <c r="J387" t="s">
        <v>490</v>
      </c>
      <c r="K387" t="s">
        <v>491</v>
      </c>
      <c r="L387">
        <v>1368</v>
      </c>
      <c r="N387">
        <v>1011</v>
      </c>
      <c r="O387" t="s">
        <v>492</v>
      </c>
      <c r="P387" t="s">
        <v>492</v>
      </c>
      <c r="Q387">
        <v>1</v>
      </c>
      <c r="W387">
        <v>0</v>
      </c>
      <c r="X387">
        <v>1188625873</v>
      </c>
      <c r="Y387">
        <v>2.9193750000000005</v>
      </c>
      <c r="AA387">
        <v>0</v>
      </c>
      <c r="AB387">
        <v>31.26</v>
      </c>
      <c r="AC387">
        <v>13.5</v>
      </c>
      <c r="AD387">
        <v>0</v>
      </c>
      <c r="AE387">
        <v>0</v>
      </c>
      <c r="AF387">
        <v>31.26</v>
      </c>
      <c r="AG387">
        <v>13.5</v>
      </c>
      <c r="AH387">
        <v>0</v>
      </c>
      <c r="AI387">
        <v>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1</v>
      </c>
      <c r="AQ387">
        <v>0</v>
      </c>
      <c r="AR387">
        <v>0</v>
      </c>
      <c r="AS387" t="s">
        <v>6</v>
      </c>
      <c r="AT387">
        <v>1.73</v>
      </c>
      <c r="AU387" t="s">
        <v>56</v>
      </c>
      <c r="AV387">
        <v>0</v>
      </c>
      <c r="AW387">
        <v>2</v>
      </c>
      <c r="AX387">
        <v>27704560</v>
      </c>
      <c r="AY387">
        <v>1</v>
      </c>
      <c r="AZ387">
        <v>0</v>
      </c>
      <c r="BA387">
        <v>399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Y387*Source!I147</f>
        <v>0.14596875000000004</v>
      </c>
      <c r="CY387">
        <f>AB387</f>
        <v>31.26</v>
      </c>
      <c r="CZ387">
        <f>AF387</f>
        <v>31.26</v>
      </c>
      <c r="DA387">
        <f>AJ387</f>
        <v>1</v>
      </c>
      <c r="DB387">
        <v>0</v>
      </c>
    </row>
    <row r="388" spans="1:106" x14ac:dyDescent="0.2">
      <c r="A388">
        <f>ROW(Source!A147)</f>
        <v>147</v>
      </c>
      <c r="B388">
        <v>27703388</v>
      </c>
      <c r="C388">
        <v>27704557</v>
      </c>
      <c r="D388">
        <v>25231607</v>
      </c>
      <c r="E388">
        <v>1</v>
      </c>
      <c r="F388">
        <v>1</v>
      </c>
      <c r="G388">
        <v>1</v>
      </c>
      <c r="H388">
        <v>2</v>
      </c>
      <c r="I388" t="s">
        <v>497</v>
      </c>
      <c r="J388" t="s">
        <v>498</v>
      </c>
      <c r="K388" t="s">
        <v>499</v>
      </c>
      <c r="L388">
        <v>1368</v>
      </c>
      <c r="N388">
        <v>1011</v>
      </c>
      <c r="O388" t="s">
        <v>492</v>
      </c>
      <c r="P388" t="s">
        <v>492</v>
      </c>
      <c r="Q388">
        <v>1</v>
      </c>
      <c r="W388">
        <v>0</v>
      </c>
      <c r="X388">
        <v>1372534845</v>
      </c>
      <c r="Y388">
        <v>4.1681250000000007</v>
      </c>
      <c r="AA388">
        <v>0</v>
      </c>
      <c r="AB388">
        <v>65.709999999999994</v>
      </c>
      <c r="AC388">
        <v>11.6</v>
      </c>
      <c r="AD388">
        <v>0</v>
      </c>
      <c r="AE388">
        <v>0</v>
      </c>
      <c r="AF388">
        <v>65.709999999999994</v>
      </c>
      <c r="AG388">
        <v>11.6</v>
      </c>
      <c r="AH388">
        <v>0</v>
      </c>
      <c r="AI388">
        <v>1</v>
      </c>
      <c r="AJ388">
        <v>1</v>
      </c>
      <c r="AK388">
        <v>1</v>
      </c>
      <c r="AL388">
        <v>1</v>
      </c>
      <c r="AN388">
        <v>0</v>
      </c>
      <c r="AO388">
        <v>1</v>
      </c>
      <c r="AP388">
        <v>1</v>
      </c>
      <c r="AQ388">
        <v>0</v>
      </c>
      <c r="AR388">
        <v>0</v>
      </c>
      <c r="AS388" t="s">
        <v>6</v>
      </c>
      <c r="AT388">
        <v>2.4700000000000002</v>
      </c>
      <c r="AU388" t="s">
        <v>56</v>
      </c>
      <c r="AV388">
        <v>0</v>
      </c>
      <c r="AW388">
        <v>2</v>
      </c>
      <c r="AX388">
        <v>27704561</v>
      </c>
      <c r="AY388">
        <v>1</v>
      </c>
      <c r="AZ388">
        <v>0</v>
      </c>
      <c r="BA388">
        <v>400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Y388*Source!I147</f>
        <v>0.20840625000000004</v>
      </c>
      <c r="CY388">
        <f>AB388</f>
        <v>65.709999999999994</v>
      </c>
      <c r="CZ388">
        <f>AF388</f>
        <v>65.709999999999994</v>
      </c>
      <c r="DA388">
        <f>AJ388</f>
        <v>1</v>
      </c>
      <c r="DB388">
        <v>0</v>
      </c>
    </row>
    <row r="389" spans="1:106" x14ac:dyDescent="0.2">
      <c r="A389">
        <f>ROW(Source!A147)</f>
        <v>147</v>
      </c>
      <c r="B389">
        <v>27703388</v>
      </c>
      <c r="C389">
        <v>27704557</v>
      </c>
      <c r="D389">
        <v>25152713</v>
      </c>
      <c r="E389">
        <v>1</v>
      </c>
      <c r="F389">
        <v>1</v>
      </c>
      <c r="G389">
        <v>1</v>
      </c>
      <c r="H389">
        <v>3</v>
      </c>
      <c r="I389" t="s">
        <v>500</v>
      </c>
      <c r="J389" t="s">
        <v>501</v>
      </c>
      <c r="K389" t="s">
        <v>502</v>
      </c>
      <c r="L389">
        <v>1348</v>
      </c>
      <c r="N389">
        <v>1009</v>
      </c>
      <c r="O389" t="s">
        <v>30</v>
      </c>
      <c r="P389" t="s">
        <v>30</v>
      </c>
      <c r="Q389">
        <v>1000</v>
      </c>
      <c r="W389">
        <v>0</v>
      </c>
      <c r="X389">
        <v>1174701286</v>
      </c>
      <c r="Y389">
        <v>1.2E-2</v>
      </c>
      <c r="AA389">
        <v>11978</v>
      </c>
      <c r="AB389">
        <v>0</v>
      </c>
      <c r="AC389">
        <v>0</v>
      </c>
      <c r="AD389">
        <v>0</v>
      </c>
      <c r="AE389">
        <v>11978</v>
      </c>
      <c r="AF389">
        <v>0</v>
      </c>
      <c r="AG389">
        <v>0</v>
      </c>
      <c r="AH389">
        <v>0</v>
      </c>
      <c r="AI389">
        <v>1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0</v>
      </c>
      <c r="AQ389">
        <v>0</v>
      </c>
      <c r="AR389">
        <v>0</v>
      </c>
      <c r="AS389" t="s">
        <v>6</v>
      </c>
      <c r="AT389">
        <v>1.2E-2</v>
      </c>
      <c r="AU389" t="s">
        <v>6</v>
      </c>
      <c r="AV389">
        <v>0</v>
      </c>
      <c r="AW389">
        <v>2</v>
      </c>
      <c r="AX389">
        <v>27704562</v>
      </c>
      <c r="AY389">
        <v>1</v>
      </c>
      <c r="AZ389">
        <v>0</v>
      </c>
      <c r="BA389">
        <v>401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Y389*Source!I147</f>
        <v>6.0000000000000006E-4</v>
      </c>
      <c r="CY389">
        <f>AA389</f>
        <v>11978</v>
      </c>
      <c r="CZ389">
        <f>AE389</f>
        <v>11978</v>
      </c>
      <c r="DA389">
        <f>AI389</f>
        <v>1</v>
      </c>
      <c r="DB389">
        <v>0</v>
      </c>
    </row>
    <row r="390" spans="1:106" x14ac:dyDescent="0.2">
      <c r="A390">
        <f>ROW(Source!A147)</f>
        <v>147</v>
      </c>
      <c r="B390">
        <v>27703388</v>
      </c>
      <c r="C390">
        <v>27704557</v>
      </c>
      <c r="D390">
        <v>25172445</v>
      </c>
      <c r="E390">
        <v>1</v>
      </c>
      <c r="F390">
        <v>1</v>
      </c>
      <c r="G390">
        <v>1</v>
      </c>
      <c r="H390">
        <v>3</v>
      </c>
      <c r="I390" t="s">
        <v>503</v>
      </c>
      <c r="J390" t="s">
        <v>504</v>
      </c>
      <c r="K390" t="s">
        <v>505</v>
      </c>
      <c r="L390">
        <v>1348</v>
      </c>
      <c r="N390">
        <v>1009</v>
      </c>
      <c r="O390" t="s">
        <v>30</v>
      </c>
      <c r="P390" t="s">
        <v>30</v>
      </c>
      <c r="Q390">
        <v>1000</v>
      </c>
      <c r="W390">
        <v>0</v>
      </c>
      <c r="X390">
        <v>-1756095795</v>
      </c>
      <c r="Y390">
        <v>3.5000000000000003E-2</v>
      </c>
      <c r="AA390">
        <v>5989</v>
      </c>
      <c r="AB390">
        <v>0</v>
      </c>
      <c r="AC390">
        <v>0</v>
      </c>
      <c r="AD390">
        <v>0</v>
      </c>
      <c r="AE390">
        <v>5989</v>
      </c>
      <c r="AF390">
        <v>0</v>
      </c>
      <c r="AG390">
        <v>0</v>
      </c>
      <c r="AH390">
        <v>0</v>
      </c>
      <c r="AI390">
        <v>1</v>
      </c>
      <c r="AJ390">
        <v>1</v>
      </c>
      <c r="AK390">
        <v>1</v>
      </c>
      <c r="AL390">
        <v>1</v>
      </c>
      <c r="AN390">
        <v>0</v>
      </c>
      <c r="AO390">
        <v>1</v>
      </c>
      <c r="AP390">
        <v>0</v>
      </c>
      <c r="AQ390">
        <v>0</v>
      </c>
      <c r="AR390">
        <v>0</v>
      </c>
      <c r="AS390" t="s">
        <v>6</v>
      </c>
      <c r="AT390">
        <v>3.5000000000000003E-2</v>
      </c>
      <c r="AU390" t="s">
        <v>6</v>
      </c>
      <c r="AV390">
        <v>0</v>
      </c>
      <c r="AW390">
        <v>2</v>
      </c>
      <c r="AX390">
        <v>27704563</v>
      </c>
      <c r="AY390">
        <v>1</v>
      </c>
      <c r="AZ390">
        <v>0</v>
      </c>
      <c r="BA390">
        <v>402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Y390*Source!I147</f>
        <v>1.7500000000000003E-3</v>
      </c>
      <c r="CY390">
        <f>AA390</f>
        <v>5989</v>
      </c>
      <c r="CZ390">
        <f>AE390</f>
        <v>5989</v>
      </c>
      <c r="DA390">
        <f>AI390</f>
        <v>1</v>
      </c>
      <c r="DB390">
        <v>0</v>
      </c>
    </row>
    <row r="391" spans="1:106" x14ac:dyDescent="0.2">
      <c r="A391">
        <f>ROW(Source!A147)</f>
        <v>147</v>
      </c>
      <c r="B391">
        <v>27703388</v>
      </c>
      <c r="C391">
        <v>27704557</v>
      </c>
      <c r="D391">
        <v>25179415</v>
      </c>
      <c r="E391">
        <v>1</v>
      </c>
      <c r="F391">
        <v>1</v>
      </c>
      <c r="G391">
        <v>1</v>
      </c>
      <c r="H391">
        <v>3</v>
      </c>
      <c r="I391" t="s">
        <v>506</v>
      </c>
      <c r="J391" t="s">
        <v>507</v>
      </c>
      <c r="K391" t="s">
        <v>508</v>
      </c>
      <c r="L391">
        <v>1301</v>
      </c>
      <c r="N391">
        <v>1003</v>
      </c>
      <c r="O391" t="s">
        <v>257</v>
      </c>
      <c r="P391" t="s">
        <v>257</v>
      </c>
      <c r="Q391">
        <v>1</v>
      </c>
      <c r="W391">
        <v>0</v>
      </c>
      <c r="X391">
        <v>117883946</v>
      </c>
      <c r="Y391">
        <v>400</v>
      </c>
      <c r="AA391">
        <v>3.2</v>
      </c>
      <c r="AB391">
        <v>0</v>
      </c>
      <c r="AC391">
        <v>0</v>
      </c>
      <c r="AD391">
        <v>0</v>
      </c>
      <c r="AE391">
        <v>3.2</v>
      </c>
      <c r="AF391">
        <v>0</v>
      </c>
      <c r="AG391">
        <v>0</v>
      </c>
      <c r="AH391">
        <v>0</v>
      </c>
      <c r="AI391">
        <v>1</v>
      </c>
      <c r="AJ391">
        <v>1</v>
      </c>
      <c r="AK391">
        <v>1</v>
      </c>
      <c r="AL391">
        <v>1</v>
      </c>
      <c r="AN391">
        <v>0</v>
      </c>
      <c r="AO391">
        <v>1</v>
      </c>
      <c r="AP391">
        <v>0</v>
      </c>
      <c r="AQ391">
        <v>0</v>
      </c>
      <c r="AR391">
        <v>0</v>
      </c>
      <c r="AS391" t="s">
        <v>6</v>
      </c>
      <c r="AT391">
        <v>400</v>
      </c>
      <c r="AU391" t="s">
        <v>6</v>
      </c>
      <c r="AV391">
        <v>0</v>
      </c>
      <c r="AW391">
        <v>2</v>
      </c>
      <c r="AX391">
        <v>27704565</v>
      </c>
      <c r="AY391">
        <v>1</v>
      </c>
      <c r="AZ391">
        <v>0</v>
      </c>
      <c r="BA391">
        <v>404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Y391*Source!I147</f>
        <v>20</v>
      </c>
      <c r="CY391">
        <f>AA391</f>
        <v>3.2</v>
      </c>
      <c r="CZ391">
        <f>AE391</f>
        <v>3.2</v>
      </c>
      <c r="DA391">
        <f>AI391</f>
        <v>1</v>
      </c>
      <c r="DB391">
        <v>0</v>
      </c>
    </row>
    <row r="392" spans="1:106" x14ac:dyDescent="0.2">
      <c r="A392">
        <f>ROW(Source!A147)</f>
        <v>147</v>
      </c>
      <c r="B392">
        <v>27703388</v>
      </c>
      <c r="C392">
        <v>27704557</v>
      </c>
      <c r="D392">
        <v>25194906</v>
      </c>
      <c r="E392">
        <v>1</v>
      </c>
      <c r="F392">
        <v>1</v>
      </c>
      <c r="G392">
        <v>1</v>
      </c>
      <c r="H392">
        <v>3</v>
      </c>
      <c r="I392" t="s">
        <v>262</v>
      </c>
      <c r="J392" t="s">
        <v>264</v>
      </c>
      <c r="K392" t="s">
        <v>263</v>
      </c>
      <c r="L392">
        <v>1354</v>
      </c>
      <c r="N392">
        <v>1010</v>
      </c>
      <c r="O392" t="s">
        <v>136</v>
      </c>
      <c r="P392" t="s">
        <v>136</v>
      </c>
      <c r="Q392">
        <v>1</v>
      </c>
      <c r="W392">
        <v>0</v>
      </c>
      <c r="X392">
        <v>-2113163932</v>
      </c>
      <c r="Y392">
        <v>100</v>
      </c>
      <c r="AA392">
        <v>191.19</v>
      </c>
      <c r="AB392">
        <v>0</v>
      </c>
      <c r="AC392">
        <v>0</v>
      </c>
      <c r="AD392">
        <v>0</v>
      </c>
      <c r="AE392">
        <v>191.19</v>
      </c>
      <c r="AF392">
        <v>0</v>
      </c>
      <c r="AG392">
        <v>0</v>
      </c>
      <c r="AH392">
        <v>0</v>
      </c>
      <c r="AI392">
        <v>1</v>
      </c>
      <c r="AJ392">
        <v>1</v>
      </c>
      <c r="AK392">
        <v>1</v>
      </c>
      <c r="AL392">
        <v>1</v>
      </c>
      <c r="AN392">
        <v>0</v>
      </c>
      <c r="AO392">
        <v>0</v>
      </c>
      <c r="AP392">
        <v>0</v>
      </c>
      <c r="AQ392">
        <v>0</v>
      </c>
      <c r="AR392">
        <v>0</v>
      </c>
      <c r="AS392" t="s">
        <v>6</v>
      </c>
      <c r="AT392">
        <v>100</v>
      </c>
      <c r="AU392" t="s">
        <v>6</v>
      </c>
      <c r="AV392">
        <v>0</v>
      </c>
      <c r="AW392">
        <v>1</v>
      </c>
      <c r="AX392">
        <v>-1</v>
      </c>
      <c r="AY392">
        <v>0</v>
      </c>
      <c r="AZ392">
        <v>0</v>
      </c>
      <c r="BA392" t="s">
        <v>6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Y392*Source!I147</f>
        <v>5</v>
      </c>
      <c r="CY392">
        <f>AA392</f>
        <v>191.19</v>
      </c>
      <c r="CZ392">
        <f>AE392</f>
        <v>191.19</v>
      </c>
      <c r="DA392">
        <f>AI392</f>
        <v>1</v>
      </c>
      <c r="DB392">
        <v>0</v>
      </c>
    </row>
    <row r="393" spans="1:106" x14ac:dyDescent="0.2">
      <c r="A393">
        <f>ROW(Source!A150)</f>
        <v>150</v>
      </c>
      <c r="B393">
        <v>27703374</v>
      </c>
      <c r="C393">
        <v>27704627</v>
      </c>
      <c r="D393">
        <v>25416162</v>
      </c>
      <c r="E393">
        <v>1</v>
      </c>
      <c r="F393">
        <v>1</v>
      </c>
      <c r="G393">
        <v>1</v>
      </c>
      <c r="H393">
        <v>1</v>
      </c>
      <c r="I393" t="s">
        <v>658</v>
      </c>
      <c r="J393" t="s">
        <v>6</v>
      </c>
      <c r="K393" t="s">
        <v>659</v>
      </c>
      <c r="L393">
        <v>1191</v>
      </c>
      <c r="N393">
        <v>1013</v>
      </c>
      <c r="O393" t="s">
        <v>486</v>
      </c>
      <c r="P393" t="s">
        <v>486</v>
      </c>
      <c r="Q393">
        <v>1</v>
      </c>
      <c r="W393">
        <v>0</v>
      </c>
      <c r="X393">
        <v>-576067263</v>
      </c>
      <c r="Y393">
        <v>1.1844999999999999</v>
      </c>
      <c r="AA393">
        <v>0</v>
      </c>
      <c r="AB393">
        <v>0</v>
      </c>
      <c r="AC393">
        <v>0</v>
      </c>
      <c r="AD393">
        <v>7.19</v>
      </c>
      <c r="AE393">
        <v>0</v>
      </c>
      <c r="AF393">
        <v>0</v>
      </c>
      <c r="AG393">
        <v>0</v>
      </c>
      <c r="AH393">
        <v>7.19</v>
      </c>
      <c r="AI393">
        <v>1</v>
      </c>
      <c r="AJ393">
        <v>1</v>
      </c>
      <c r="AK393">
        <v>1</v>
      </c>
      <c r="AL393">
        <v>1</v>
      </c>
      <c r="AN393">
        <v>0</v>
      </c>
      <c r="AO393">
        <v>1</v>
      </c>
      <c r="AP393">
        <v>1</v>
      </c>
      <c r="AQ393">
        <v>0</v>
      </c>
      <c r="AR393">
        <v>0</v>
      </c>
      <c r="AS393" t="s">
        <v>6</v>
      </c>
      <c r="AT393">
        <v>1.03</v>
      </c>
      <c r="AU393" t="s">
        <v>22</v>
      </c>
      <c r="AV393">
        <v>1</v>
      </c>
      <c r="AW393">
        <v>2</v>
      </c>
      <c r="AX393">
        <v>27704628</v>
      </c>
      <c r="AY393">
        <v>1</v>
      </c>
      <c r="AZ393">
        <v>0</v>
      </c>
      <c r="BA393">
        <v>405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Y393*Source!I150</f>
        <v>5.9224999999999994</v>
      </c>
      <c r="CY393">
        <f>AD393</f>
        <v>7.19</v>
      </c>
      <c r="CZ393">
        <f>AH393</f>
        <v>7.19</v>
      </c>
      <c r="DA393">
        <f>AL393</f>
        <v>1</v>
      </c>
      <c r="DB393">
        <v>0</v>
      </c>
    </row>
    <row r="394" spans="1:106" x14ac:dyDescent="0.2">
      <c r="A394">
        <f>ROW(Source!A150)</f>
        <v>150</v>
      </c>
      <c r="B394">
        <v>27703374</v>
      </c>
      <c r="C394">
        <v>27704627</v>
      </c>
      <c r="D394">
        <v>25153656</v>
      </c>
      <c r="E394">
        <v>1</v>
      </c>
      <c r="F394">
        <v>1</v>
      </c>
      <c r="G394">
        <v>1</v>
      </c>
      <c r="H394">
        <v>3</v>
      </c>
      <c r="I394" t="s">
        <v>660</v>
      </c>
      <c r="J394" t="s">
        <v>661</v>
      </c>
      <c r="K394" t="s">
        <v>662</v>
      </c>
      <c r="L394">
        <v>1355</v>
      </c>
      <c r="N394">
        <v>1010</v>
      </c>
      <c r="O394" t="s">
        <v>578</v>
      </c>
      <c r="P394" t="s">
        <v>578</v>
      </c>
      <c r="Q394">
        <v>100</v>
      </c>
      <c r="W394">
        <v>0</v>
      </c>
      <c r="X394">
        <v>1092967459</v>
      </c>
      <c r="Y394">
        <v>0.2</v>
      </c>
      <c r="AA394">
        <v>82</v>
      </c>
      <c r="AB394">
        <v>0</v>
      </c>
      <c r="AC394">
        <v>0</v>
      </c>
      <c r="AD394">
        <v>0</v>
      </c>
      <c r="AE394">
        <v>82</v>
      </c>
      <c r="AF394">
        <v>0</v>
      </c>
      <c r="AG394">
        <v>0</v>
      </c>
      <c r="AH394">
        <v>0</v>
      </c>
      <c r="AI394">
        <v>1</v>
      </c>
      <c r="AJ394">
        <v>1</v>
      </c>
      <c r="AK394">
        <v>1</v>
      </c>
      <c r="AL394">
        <v>1</v>
      </c>
      <c r="AN394">
        <v>0</v>
      </c>
      <c r="AO394">
        <v>1</v>
      </c>
      <c r="AP394">
        <v>0</v>
      </c>
      <c r="AQ394">
        <v>0</v>
      </c>
      <c r="AR394">
        <v>0</v>
      </c>
      <c r="AS394" t="s">
        <v>6</v>
      </c>
      <c r="AT394">
        <v>0.2</v>
      </c>
      <c r="AU394" t="s">
        <v>6</v>
      </c>
      <c r="AV394">
        <v>0</v>
      </c>
      <c r="AW394">
        <v>2</v>
      </c>
      <c r="AX394">
        <v>27704629</v>
      </c>
      <c r="AY394">
        <v>1</v>
      </c>
      <c r="AZ394">
        <v>0</v>
      </c>
      <c r="BA394">
        <v>406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Y394*Source!I150</f>
        <v>1</v>
      </c>
      <c r="CY394">
        <f>AA394</f>
        <v>82</v>
      </c>
      <c r="CZ394">
        <f>AE394</f>
        <v>82</v>
      </c>
      <c r="DA394">
        <f>AI394</f>
        <v>1</v>
      </c>
      <c r="DB394">
        <v>0</v>
      </c>
    </row>
    <row r="395" spans="1:106" x14ac:dyDescent="0.2">
      <c r="A395">
        <f>ROW(Source!A151)</f>
        <v>151</v>
      </c>
      <c r="B395">
        <v>27703388</v>
      </c>
      <c r="C395">
        <v>27704627</v>
      </c>
      <c r="D395">
        <v>25416162</v>
      </c>
      <c r="E395">
        <v>1</v>
      </c>
      <c r="F395">
        <v>1</v>
      </c>
      <c r="G395">
        <v>1</v>
      </c>
      <c r="H395">
        <v>1</v>
      </c>
      <c r="I395" t="s">
        <v>658</v>
      </c>
      <c r="J395" t="s">
        <v>6</v>
      </c>
      <c r="K395" t="s">
        <v>659</v>
      </c>
      <c r="L395">
        <v>1191</v>
      </c>
      <c r="N395">
        <v>1013</v>
      </c>
      <c r="O395" t="s">
        <v>486</v>
      </c>
      <c r="P395" t="s">
        <v>486</v>
      </c>
      <c r="Q395">
        <v>1</v>
      </c>
      <c r="W395">
        <v>0</v>
      </c>
      <c r="X395">
        <v>-576067263</v>
      </c>
      <c r="Y395">
        <v>1.1844999999999999</v>
      </c>
      <c r="AA395">
        <v>0</v>
      </c>
      <c r="AB395">
        <v>0</v>
      </c>
      <c r="AC395">
        <v>0</v>
      </c>
      <c r="AD395">
        <v>7.19</v>
      </c>
      <c r="AE395">
        <v>0</v>
      </c>
      <c r="AF395">
        <v>0</v>
      </c>
      <c r="AG395">
        <v>0</v>
      </c>
      <c r="AH395">
        <v>7.19</v>
      </c>
      <c r="AI395">
        <v>1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6</v>
      </c>
      <c r="AT395">
        <v>1.03</v>
      </c>
      <c r="AU395" t="s">
        <v>22</v>
      </c>
      <c r="AV395">
        <v>1</v>
      </c>
      <c r="AW395">
        <v>2</v>
      </c>
      <c r="AX395">
        <v>27704628</v>
      </c>
      <c r="AY395">
        <v>1</v>
      </c>
      <c r="AZ395">
        <v>0</v>
      </c>
      <c r="BA395">
        <v>407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Y395*Source!I151</f>
        <v>5.9224999999999994</v>
      </c>
      <c r="CY395">
        <f>AD395</f>
        <v>7.19</v>
      </c>
      <c r="CZ395">
        <f>AH395</f>
        <v>7.19</v>
      </c>
      <c r="DA395">
        <f>AL395</f>
        <v>1</v>
      </c>
      <c r="DB395">
        <v>0</v>
      </c>
    </row>
    <row r="396" spans="1:106" x14ac:dyDescent="0.2">
      <c r="A396">
        <f>ROW(Source!A151)</f>
        <v>151</v>
      </c>
      <c r="B396">
        <v>27703388</v>
      </c>
      <c r="C396">
        <v>27704627</v>
      </c>
      <c r="D396">
        <v>25153656</v>
      </c>
      <c r="E396">
        <v>1</v>
      </c>
      <c r="F396">
        <v>1</v>
      </c>
      <c r="G396">
        <v>1</v>
      </c>
      <c r="H396">
        <v>3</v>
      </c>
      <c r="I396" t="s">
        <v>660</v>
      </c>
      <c r="J396" t="s">
        <v>661</v>
      </c>
      <c r="K396" t="s">
        <v>662</v>
      </c>
      <c r="L396">
        <v>1355</v>
      </c>
      <c r="N396">
        <v>1010</v>
      </c>
      <c r="O396" t="s">
        <v>578</v>
      </c>
      <c r="P396" t="s">
        <v>578</v>
      </c>
      <c r="Q396">
        <v>100</v>
      </c>
      <c r="W396">
        <v>0</v>
      </c>
      <c r="X396">
        <v>1092967459</v>
      </c>
      <c r="Y396">
        <v>0.2</v>
      </c>
      <c r="AA396">
        <v>82</v>
      </c>
      <c r="AB396">
        <v>0</v>
      </c>
      <c r="AC396">
        <v>0</v>
      </c>
      <c r="AD396">
        <v>0</v>
      </c>
      <c r="AE396">
        <v>82</v>
      </c>
      <c r="AF396">
        <v>0</v>
      </c>
      <c r="AG396">
        <v>0</v>
      </c>
      <c r="AH396">
        <v>0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1</v>
      </c>
      <c r="AP396">
        <v>0</v>
      </c>
      <c r="AQ396">
        <v>0</v>
      </c>
      <c r="AR396">
        <v>0</v>
      </c>
      <c r="AS396" t="s">
        <v>6</v>
      </c>
      <c r="AT396">
        <v>0.2</v>
      </c>
      <c r="AU396" t="s">
        <v>6</v>
      </c>
      <c r="AV396">
        <v>0</v>
      </c>
      <c r="AW396">
        <v>2</v>
      </c>
      <c r="AX396">
        <v>27704629</v>
      </c>
      <c r="AY396">
        <v>1</v>
      </c>
      <c r="AZ396">
        <v>0</v>
      </c>
      <c r="BA396">
        <v>408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Y396*Source!I151</f>
        <v>1</v>
      </c>
      <c r="CY396">
        <f>AA396</f>
        <v>82</v>
      </c>
      <c r="CZ396">
        <f>AE396</f>
        <v>82</v>
      </c>
      <c r="DA396">
        <f>AI396</f>
        <v>1</v>
      </c>
      <c r="DB396">
        <v>0</v>
      </c>
    </row>
    <row r="397" spans="1:106" x14ac:dyDescent="0.2">
      <c r="A397">
        <f>ROW(Source!A190)</f>
        <v>190</v>
      </c>
      <c r="B397">
        <v>27703374</v>
      </c>
      <c r="C397">
        <v>27711406</v>
      </c>
      <c r="D397">
        <v>25419089</v>
      </c>
      <c r="E397">
        <v>1</v>
      </c>
      <c r="F397">
        <v>1</v>
      </c>
      <c r="G397">
        <v>1</v>
      </c>
      <c r="H397">
        <v>1</v>
      </c>
      <c r="I397" t="s">
        <v>663</v>
      </c>
      <c r="J397" t="s">
        <v>6</v>
      </c>
      <c r="K397" t="s">
        <v>664</v>
      </c>
      <c r="L397">
        <v>1191</v>
      </c>
      <c r="N397">
        <v>1013</v>
      </c>
      <c r="O397" t="s">
        <v>486</v>
      </c>
      <c r="P397" t="s">
        <v>486</v>
      </c>
      <c r="Q397">
        <v>1</v>
      </c>
      <c r="W397">
        <v>0</v>
      </c>
      <c r="X397">
        <v>1069510174</v>
      </c>
      <c r="Y397">
        <v>187.79499999999999</v>
      </c>
      <c r="AA397">
        <v>0</v>
      </c>
      <c r="AB397">
        <v>0</v>
      </c>
      <c r="AC397">
        <v>0</v>
      </c>
      <c r="AD397">
        <v>9.6199999999999992</v>
      </c>
      <c r="AE397">
        <v>0</v>
      </c>
      <c r="AF397">
        <v>0</v>
      </c>
      <c r="AG397">
        <v>0</v>
      </c>
      <c r="AH397">
        <v>9.6199999999999992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1</v>
      </c>
      <c r="AP397">
        <v>1</v>
      </c>
      <c r="AQ397">
        <v>0</v>
      </c>
      <c r="AR397">
        <v>0</v>
      </c>
      <c r="AS397" t="s">
        <v>6</v>
      </c>
      <c r="AT397">
        <v>163.30000000000001</v>
      </c>
      <c r="AU397" t="s">
        <v>22</v>
      </c>
      <c r="AV397">
        <v>1</v>
      </c>
      <c r="AW397">
        <v>2</v>
      </c>
      <c r="AX397">
        <v>27711410</v>
      </c>
      <c r="AY397">
        <v>1</v>
      </c>
      <c r="AZ397">
        <v>0</v>
      </c>
      <c r="BA397">
        <v>409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Y397*Source!I190</f>
        <v>18.779499999999999</v>
      </c>
      <c r="CY397">
        <f>AD397</f>
        <v>9.6199999999999992</v>
      </c>
      <c r="CZ397">
        <f>AH397</f>
        <v>9.6199999999999992</v>
      </c>
      <c r="DA397">
        <f>AL397</f>
        <v>1</v>
      </c>
      <c r="DB397">
        <v>0</v>
      </c>
    </row>
    <row r="398" spans="1:106" x14ac:dyDescent="0.2">
      <c r="A398">
        <f>ROW(Source!A190)</f>
        <v>190</v>
      </c>
      <c r="B398">
        <v>27703374</v>
      </c>
      <c r="C398">
        <v>27711406</v>
      </c>
      <c r="D398">
        <v>25412928</v>
      </c>
      <c r="E398">
        <v>1</v>
      </c>
      <c r="F398">
        <v>1</v>
      </c>
      <c r="G398">
        <v>1</v>
      </c>
      <c r="H398">
        <v>1</v>
      </c>
      <c r="I398" t="s">
        <v>487</v>
      </c>
      <c r="J398" t="s">
        <v>6</v>
      </c>
      <c r="K398" t="s">
        <v>488</v>
      </c>
      <c r="L398">
        <v>1191</v>
      </c>
      <c r="N398">
        <v>1013</v>
      </c>
      <c r="O398" t="s">
        <v>486</v>
      </c>
      <c r="P398" t="s">
        <v>486</v>
      </c>
      <c r="Q398">
        <v>1</v>
      </c>
      <c r="W398">
        <v>0</v>
      </c>
      <c r="X398">
        <v>-1417349443</v>
      </c>
      <c r="Y398">
        <v>0.08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0</v>
      </c>
      <c r="AQ398">
        <v>0</v>
      </c>
      <c r="AR398">
        <v>0</v>
      </c>
      <c r="AS398" t="s">
        <v>6</v>
      </c>
      <c r="AT398">
        <v>0.08</v>
      </c>
      <c r="AU398" t="s">
        <v>6</v>
      </c>
      <c r="AV398">
        <v>2</v>
      </c>
      <c r="AW398">
        <v>2</v>
      </c>
      <c r="AX398">
        <v>27711411</v>
      </c>
      <c r="AY398">
        <v>1</v>
      </c>
      <c r="AZ398">
        <v>2048</v>
      </c>
      <c r="BA398">
        <v>410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Y398*Source!I190</f>
        <v>8.0000000000000002E-3</v>
      </c>
      <c r="CY398">
        <f>AD398</f>
        <v>0</v>
      </c>
      <c r="CZ398">
        <f>AH398</f>
        <v>0</v>
      </c>
      <c r="DA398">
        <f>AL398</f>
        <v>1</v>
      </c>
      <c r="DB398">
        <v>0</v>
      </c>
    </row>
    <row r="399" spans="1:106" x14ac:dyDescent="0.2">
      <c r="A399">
        <f>ROW(Source!A190)</f>
        <v>190</v>
      </c>
      <c r="B399">
        <v>27703374</v>
      </c>
      <c r="C399">
        <v>27711406</v>
      </c>
      <c r="D399">
        <v>25230514</v>
      </c>
      <c r="E399">
        <v>1</v>
      </c>
      <c r="F399">
        <v>1</v>
      </c>
      <c r="G399">
        <v>1</v>
      </c>
      <c r="H399">
        <v>2</v>
      </c>
      <c r="I399" t="s">
        <v>489</v>
      </c>
      <c r="J399" t="s">
        <v>490</v>
      </c>
      <c r="K399" t="s">
        <v>491</v>
      </c>
      <c r="L399">
        <v>1368</v>
      </c>
      <c r="N399">
        <v>1011</v>
      </c>
      <c r="O399" t="s">
        <v>492</v>
      </c>
      <c r="P399" t="s">
        <v>492</v>
      </c>
      <c r="Q399">
        <v>1</v>
      </c>
      <c r="W399">
        <v>0</v>
      </c>
      <c r="X399">
        <v>1188625873</v>
      </c>
      <c r="Y399">
        <v>9.1999999999999998E-2</v>
      </c>
      <c r="AA399">
        <v>0</v>
      </c>
      <c r="AB399">
        <v>31.26</v>
      </c>
      <c r="AC399">
        <v>13.5</v>
      </c>
      <c r="AD399">
        <v>0</v>
      </c>
      <c r="AE399">
        <v>0</v>
      </c>
      <c r="AF399">
        <v>31.26</v>
      </c>
      <c r="AG399">
        <v>13.5</v>
      </c>
      <c r="AH399">
        <v>0</v>
      </c>
      <c r="AI399">
        <v>1</v>
      </c>
      <c r="AJ399">
        <v>1</v>
      </c>
      <c r="AK399">
        <v>1</v>
      </c>
      <c r="AL399">
        <v>1</v>
      </c>
      <c r="AN399">
        <v>0</v>
      </c>
      <c r="AO399">
        <v>1</v>
      </c>
      <c r="AP399">
        <v>1</v>
      </c>
      <c r="AQ399">
        <v>0</v>
      </c>
      <c r="AR399">
        <v>0</v>
      </c>
      <c r="AS399" t="s">
        <v>6</v>
      </c>
      <c r="AT399">
        <v>0.08</v>
      </c>
      <c r="AU399" t="s">
        <v>22</v>
      </c>
      <c r="AV399">
        <v>0</v>
      </c>
      <c r="AW399">
        <v>2</v>
      </c>
      <c r="AX399">
        <v>27711412</v>
      </c>
      <c r="AY399">
        <v>1</v>
      </c>
      <c r="AZ399">
        <v>0</v>
      </c>
      <c r="BA399">
        <v>411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Y399*Source!I190</f>
        <v>9.1999999999999998E-3</v>
      </c>
      <c r="CY399">
        <f>AB399</f>
        <v>31.26</v>
      </c>
      <c r="CZ399">
        <f>AF399</f>
        <v>31.26</v>
      </c>
      <c r="DA399">
        <f>AJ399</f>
        <v>1</v>
      </c>
      <c r="DB399">
        <v>0</v>
      </c>
    </row>
    <row r="400" spans="1:106" x14ac:dyDescent="0.2">
      <c r="A400">
        <f>ROW(Source!A191)</f>
        <v>191</v>
      </c>
      <c r="B400">
        <v>27703388</v>
      </c>
      <c r="C400">
        <v>27711406</v>
      </c>
      <c r="D400">
        <v>25419089</v>
      </c>
      <c r="E400">
        <v>1</v>
      </c>
      <c r="F400">
        <v>1</v>
      </c>
      <c r="G400">
        <v>1</v>
      </c>
      <c r="H400">
        <v>1</v>
      </c>
      <c r="I400" t="s">
        <v>663</v>
      </c>
      <c r="J400" t="s">
        <v>6</v>
      </c>
      <c r="K400" t="s">
        <v>664</v>
      </c>
      <c r="L400">
        <v>1191</v>
      </c>
      <c r="N400">
        <v>1013</v>
      </c>
      <c r="O400" t="s">
        <v>486</v>
      </c>
      <c r="P400" t="s">
        <v>486</v>
      </c>
      <c r="Q400">
        <v>1</v>
      </c>
      <c r="W400">
        <v>0</v>
      </c>
      <c r="X400">
        <v>1069510174</v>
      </c>
      <c r="Y400">
        <v>187.79499999999999</v>
      </c>
      <c r="AA400">
        <v>0</v>
      </c>
      <c r="AB400">
        <v>0</v>
      </c>
      <c r="AC400">
        <v>0</v>
      </c>
      <c r="AD400">
        <v>9.6199999999999992</v>
      </c>
      <c r="AE400">
        <v>0</v>
      </c>
      <c r="AF400">
        <v>0</v>
      </c>
      <c r="AG400">
        <v>0</v>
      </c>
      <c r="AH400">
        <v>9.6199999999999992</v>
      </c>
      <c r="AI400">
        <v>1</v>
      </c>
      <c r="AJ400">
        <v>1</v>
      </c>
      <c r="AK400">
        <v>1</v>
      </c>
      <c r="AL400">
        <v>1</v>
      </c>
      <c r="AN400">
        <v>0</v>
      </c>
      <c r="AO400">
        <v>1</v>
      </c>
      <c r="AP400">
        <v>1</v>
      </c>
      <c r="AQ400">
        <v>0</v>
      </c>
      <c r="AR400">
        <v>0</v>
      </c>
      <c r="AS400" t="s">
        <v>6</v>
      </c>
      <c r="AT400">
        <v>163.30000000000001</v>
      </c>
      <c r="AU400" t="s">
        <v>22</v>
      </c>
      <c r="AV400">
        <v>1</v>
      </c>
      <c r="AW400">
        <v>2</v>
      </c>
      <c r="AX400">
        <v>27711410</v>
      </c>
      <c r="AY400">
        <v>1</v>
      </c>
      <c r="AZ400">
        <v>0</v>
      </c>
      <c r="BA400">
        <v>413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Y400*Source!I191</f>
        <v>18.779499999999999</v>
      </c>
      <c r="CY400">
        <f>AD400</f>
        <v>9.6199999999999992</v>
      </c>
      <c r="CZ400">
        <f>AH400</f>
        <v>9.6199999999999992</v>
      </c>
      <c r="DA400">
        <f>AL400</f>
        <v>1</v>
      </c>
      <c r="DB400">
        <v>0</v>
      </c>
    </row>
    <row r="401" spans="1:106" x14ac:dyDescent="0.2">
      <c r="A401">
        <f>ROW(Source!A191)</f>
        <v>191</v>
      </c>
      <c r="B401">
        <v>27703388</v>
      </c>
      <c r="C401">
        <v>27711406</v>
      </c>
      <c r="D401">
        <v>25412928</v>
      </c>
      <c r="E401">
        <v>1</v>
      </c>
      <c r="F401">
        <v>1</v>
      </c>
      <c r="G401">
        <v>1</v>
      </c>
      <c r="H401">
        <v>1</v>
      </c>
      <c r="I401" t="s">
        <v>487</v>
      </c>
      <c r="J401" t="s">
        <v>6</v>
      </c>
      <c r="K401" t="s">
        <v>488</v>
      </c>
      <c r="L401">
        <v>1191</v>
      </c>
      <c r="N401">
        <v>1013</v>
      </c>
      <c r="O401" t="s">
        <v>486</v>
      </c>
      <c r="P401" t="s">
        <v>486</v>
      </c>
      <c r="Q401">
        <v>1</v>
      </c>
      <c r="W401">
        <v>0</v>
      </c>
      <c r="X401">
        <v>-1417349443</v>
      </c>
      <c r="Y401">
        <v>0.08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1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0</v>
      </c>
      <c r="AQ401">
        <v>0</v>
      </c>
      <c r="AR401">
        <v>0</v>
      </c>
      <c r="AS401" t="s">
        <v>6</v>
      </c>
      <c r="AT401">
        <v>0.08</v>
      </c>
      <c r="AU401" t="s">
        <v>6</v>
      </c>
      <c r="AV401">
        <v>2</v>
      </c>
      <c r="AW401">
        <v>2</v>
      </c>
      <c r="AX401">
        <v>27711411</v>
      </c>
      <c r="AY401">
        <v>1</v>
      </c>
      <c r="AZ401">
        <v>2048</v>
      </c>
      <c r="BA401">
        <v>414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Y401*Source!I191</f>
        <v>8.0000000000000002E-3</v>
      </c>
      <c r="CY401">
        <f>AD401</f>
        <v>0</v>
      </c>
      <c r="CZ401">
        <f>AH401</f>
        <v>0</v>
      </c>
      <c r="DA401">
        <f>AL401</f>
        <v>1</v>
      </c>
      <c r="DB401">
        <v>0</v>
      </c>
    </row>
    <row r="402" spans="1:106" x14ac:dyDescent="0.2">
      <c r="A402">
        <f>ROW(Source!A191)</f>
        <v>191</v>
      </c>
      <c r="B402">
        <v>27703388</v>
      </c>
      <c r="C402">
        <v>27711406</v>
      </c>
      <c r="D402">
        <v>25230514</v>
      </c>
      <c r="E402">
        <v>1</v>
      </c>
      <c r="F402">
        <v>1</v>
      </c>
      <c r="G402">
        <v>1</v>
      </c>
      <c r="H402">
        <v>2</v>
      </c>
      <c r="I402" t="s">
        <v>489</v>
      </c>
      <c r="J402" t="s">
        <v>490</v>
      </c>
      <c r="K402" t="s">
        <v>491</v>
      </c>
      <c r="L402">
        <v>1368</v>
      </c>
      <c r="N402">
        <v>1011</v>
      </c>
      <c r="O402" t="s">
        <v>492</v>
      </c>
      <c r="P402" t="s">
        <v>492</v>
      </c>
      <c r="Q402">
        <v>1</v>
      </c>
      <c r="W402">
        <v>0</v>
      </c>
      <c r="X402">
        <v>1188625873</v>
      </c>
      <c r="Y402">
        <v>9.1999999999999998E-2</v>
      </c>
      <c r="AA402">
        <v>0</v>
      </c>
      <c r="AB402">
        <v>31.26</v>
      </c>
      <c r="AC402">
        <v>13.5</v>
      </c>
      <c r="AD402">
        <v>0</v>
      </c>
      <c r="AE402">
        <v>0</v>
      </c>
      <c r="AF402">
        <v>31.26</v>
      </c>
      <c r="AG402">
        <v>13.5</v>
      </c>
      <c r="AH402">
        <v>0</v>
      </c>
      <c r="AI402">
        <v>1</v>
      </c>
      <c r="AJ402">
        <v>1</v>
      </c>
      <c r="AK402">
        <v>1</v>
      </c>
      <c r="AL402">
        <v>1</v>
      </c>
      <c r="AN402">
        <v>0</v>
      </c>
      <c r="AO402">
        <v>1</v>
      </c>
      <c r="AP402">
        <v>1</v>
      </c>
      <c r="AQ402">
        <v>0</v>
      </c>
      <c r="AR402">
        <v>0</v>
      </c>
      <c r="AS402" t="s">
        <v>6</v>
      </c>
      <c r="AT402">
        <v>0.08</v>
      </c>
      <c r="AU402" t="s">
        <v>22</v>
      </c>
      <c r="AV402">
        <v>0</v>
      </c>
      <c r="AW402">
        <v>2</v>
      </c>
      <c r="AX402">
        <v>27711412</v>
      </c>
      <c r="AY402">
        <v>1</v>
      </c>
      <c r="AZ402">
        <v>0</v>
      </c>
      <c r="BA402">
        <v>415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Y402*Source!I191</f>
        <v>9.1999999999999998E-3</v>
      </c>
      <c r="CY402">
        <f>AB402</f>
        <v>31.26</v>
      </c>
      <c r="CZ402">
        <f>AF402</f>
        <v>31.26</v>
      </c>
      <c r="DA402">
        <f>AJ402</f>
        <v>1</v>
      </c>
      <c r="DB402">
        <v>0</v>
      </c>
    </row>
    <row r="403" spans="1:106" x14ac:dyDescent="0.2">
      <c r="A403">
        <f>ROW(Source!A192)</f>
        <v>192</v>
      </c>
      <c r="B403">
        <v>27703374</v>
      </c>
      <c r="C403">
        <v>27711414</v>
      </c>
      <c r="D403">
        <v>25412980</v>
      </c>
      <c r="E403">
        <v>1</v>
      </c>
      <c r="F403">
        <v>1</v>
      </c>
      <c r="G403">
        <v>1</v>
      </c>
      <c r="H403">
        <v>1</v>
      </c>
      <c r="I403" t="s">
        <v>634</v>
      </c>
      <c r="J403" t="s">
        <v>6</v>
      </c>
      <c r="K403" t="s">
        <v>635</v>
      </c>
      <c r="L403">
        <v>1191</v>
      </c>
      <c r="N403">
        <v>1013</v>
      </c>
      <c r="O403" t="s">
        <v>486</v>
      </c>
      <c r="P403" t="s">
        <v>486</v>
      </c>
      <c r="Q403">
        <v>1</v>
      </c>
      <c r="W403">
        <v>0</v>
      </c>
      <c r="X403">
        <v>145020957</v>
      </c>
      <c r="Y403">
        <v>27.715</v>
      </c>
      <c r="AA403">
        <v>0</v>
      </c>
      <c r="AB403">
        <v>0</v>
      </c>
      <c r="AC403">
        <v>0</v>
      </c>
      <c r="AD403">
        <v>9.07</v>
      </c>
      <c r="AE403">
        <v>0</v>
      </c>
      <c r="AF403">
        <v>0</v>
      </c>
      <c r="AG403">
        <v>0</v>
      </c>
      <c r="AH403">
        <v>9.07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1</v>
      </c>
      <c r="AP403">
        <v>1</v>
      </c>
      <c r="AQ403">
        <v>0</v>
      </c>
      <c r="AR403">
        <v>0</v>
      </c>
      <c r="AS403" t="s">
        <v>6</v>
      </c>
      <c r="AT403">
        <v>24.1</v>
      </c>
      <c r="AU403" t="s">
        <v>22</v>
      </c>
      <c r="AV403">
        <v>1</v>
      </c>
      <c r="AW403">
        <v>2</v>
      </c>
      <c r="AX403">
        <v>27711416</v>
      </c>
      <c r="AY403">
        <v>1</v>
      </c>
      <c r="AZ403">
        <v>0</v>
      </c>
      <c r="BA403">
        <v>417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Y403*Source!I192</f>
        <v>0.55430000000000001</v>
      </c>
      <c r="CY403">
        <f>AD403</f>
        <v>9.07</v>
      </c>
      <c r="CZ403">
        <f>AH403</f>
        <v>9.07</v>
      </c>
      <c r="DA403">
        <f>AL403</f>
        <v>1</v>
      </c>
      <c r="DB403">
        <v>0</v>
      </c>
    </row>
    <row r="404" spans="1:106" x14ac:dyDescent="0.2">
      <c r="A404">
        <f>ROW(Source!A193)</f>
        <v>193</v>
      </c>
      <c r="B404">
        <v>27703388</v>
      </c>
      <c r="C404">
        <v>27711414</v>
      </c>
      <c r="D404">
        <v>25412980</v>
      </c>
      <c r="E404">
        <v>1</v>
      </c>
      <c r="F404">
        <v>1</v>
      </c>
      <c r="G404">
        <v>1</v>
      </c>
      <c r="H404">
        <v>1</v>
      </c>
      <c r="I404" t="s">
        <v>634</v>
      </c>
      <c r="J404" t="s">
        <v>6</v>
      </c>
      <c r="K404" t="s">
        <v>635</v>
      </c>
      <c r="L404">
        <v>1191</v>
      </c>
      <c r="N404">
        <v>1013</v>
      </c>
      <c r="O404" t="s">
        <v>486</v>
      </c>
      <c r="P404" t="s">
        <v>486</v>
      </c>
      <c r="Q404">
        <v>1</v>
      </c>
      <c r="W404">
        <v>0</v>
      </c>
      <c r="X404">
        <v>145020957</v>
      </c>
      <c r="Y404">
        <v>27.715</v>
      </c>
      <c r="AA404">
        <v>0</v>
      </c>
      <c r="AB404">
        <v>0</v>
      </c>
      <c r="AC404">
        <v>0</v>
      </c>
      <c r="AD404">
        <v>9.07</v>
      </c>
      <c r="AE404">
        <v>0</v>
      </c>
      <c r="AF404">
        <v>0</v>
      </c>
      <c r="AG404">
        <v>0</v>
      </c>
      <c r="AH404">
        <v>9.07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1</v>
      </c>
      <c r="AQ404">
        <v>0</v>
      </c>
      <c r="AR404">
        <v>0</v>
      </c>
      <c r="AS404" t="s">
        <v>6</v>
      </c>
      <c r="AT404">
        <v>24.1</v>
      </c>
      <c r="AU404" t="s">
        <v>22</v>
      </c>
      <c r="AV404">
        <v>1</v>
      </c>
      <c r="AW404">
        <v>2</v>
      </c>
      <c r="AX404">
        <v>27711416</v>
      </c>
      <c r="AY404">
        <v>1</v>
      </c>
      <c r="AZ404">
        <v>0</v>
      </c>
      <c r="BA404">
        <v>418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Y404*Source!I193</f>
        <v>0.55430000000000001</v>
      </c>
      <c r="CY404">
        <f>AD404</f>
        <v>9.07</v>
      </c>
      <c r="CZ404">
        <f>AH404</f>
        <v>9.07</v>
      </c>
      <c r="DA404">
        <f>AL404</f>
        <v>1</v>
      </c>
      <c r="DB404">
        <v>0</v>
      </c>
    </row>
    <row r="405" spans="1:106" x14ac:dyDescent="0.2">
      <c r="A405">
        <f>ROW(Source!A265)</f>
        <v>265</v>
      </c>
      <c r="B405">
        <v>27703374</v>
      </c>
      <c r="C405">
        <v>27711529</v>
      </c>
      <c r="D405">
        <v>25413300</v>
      </c>
      <c r="E405">
        <v>1</v>
      </c>
      <c r="F405">
        <v>1</v>
      </c>
      <c r="G405">
        <v>1</v>
      </c>
      <c r="H405">
        <v>1</v>
      </c>
      <c r="I405" t="s">
        <v>484</v>
      </c>
      <c r="J405" t="s">
        <v>6</v>
      </c>
      <c r="K405" t="s">
        <v>485</v>
      </c>
      <c r="L405">
        <v>1191</v>
      </c>
      <c r="N405">
        <v>1013</v>
      </c>
      <c r="O405" t="s">
        <v>486</v>
      </c>
      <c r="P405" t="s">
        <v>486</v>
      </c>
      <c r="Q405">
        <v>1</v>
      </c>
      <c r="W405">
        <v>0</v>
      </c>
      <c r="X405">
        <v>-400197608</v>
      </c>
      <c r="Y405">
        <v>80.350499999999997</v>
      </c>
      <c r="AA405">
        <v>0</v>
      </c>
      <c r="AB405">
        <v>0</v>
      </c>
      <c r="AC405">
        <v>0</v>
      </c>
      <c r="AD405">
        <v>8.5299999999999994</v>
      </c>
      <c r="AE405">
        <v>0</v>
      </c>
      <c r="AF405">
        <v>0</v>
      </c>
      <c r="AG405">
        <v>0</v>
      </c>
      <c r="AH405">
        <v>8.5299999999999994</v>
      </c>
      <c r="AI405">
        <v>1</v>
      </c>
      <c r="AJ405">
        <v>1</v>
      </c>
      <c r="AK405">
        <v>1</v>
      </c>
      <c r="AL405">
        <v>1</v>
      </c>
      <c r="AN405">
        <v>0</v>
      </c>
      <c r="AO405">
        <v>1</v>
      </c>
      <c r="AP405">
        <v>1</v>
      </c>
      <c r="AQ405">
        <v>0</v>
      </c>
      <c r="AR405">
        <v>0</v>
      </c>
      <c r="AS405" t="s">
        <v>6</v>
      </c>
      <c r="AT405">
        <v>69.87</v>
      </c>
      <c r="AU405" t="s">
        <v>22</v>
      </c>
      <c r="AV405">
        <v>1</v>
      </c>
      <c r="AW405">
        <v>2</v>
      </c>
      <c r="AX405">
        <v>27711534</v>
      </c>
      <c r="AY405">
        <v>1</v>
      </c>
      <c r="AZ405">
        <v>0</v>
      </c>
      <c r="BA405">
        <v>419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Y405*Source!I265</f>
        <v>32.1402</v>
      </c>
      <c r="CY405">
        <f>AD405</f>
        <v>8.5299999999999994</v>
      </c>
      <c r="CZ405">
        <f>AH405</f>
        <v>8.5299999999999994</v>
      </c>
      <c r="DA405">
        <f>AL405</f>
        <v>1</v>
      </c>
      <c r="DB405">
        <v>0</v>
      </c>
    </row>
    <row r="406" spans="1:106" x14ac:dyDescent="0.2">
      <c r="A406">
        <f>ROW(Source!A265)</f>
        <v>265</v>
      </c>
      <c r="B406">
        <v>27703374</v>
      </c>
      <c r="C406">
        <v>27711529</v>
      </c>
      <c r="D406">
        <v>25412928</v>
      </c>
      <c r="E406">
        <v>1</v>
      </c>
      <c r="F406">
        <v>1</v>
      </c>
      <c r="G406">
        <v>1</v>
      </c>
      <c r="H406">
        <v>1</v>
      </c>
      <c r="I406" t="s">
        <v>487</v>
      </c>
      <c r="J406" t="s">
        <v>6</v>
      </c>
      <c r="K406" t="s">
        <v>488</v>
      </c>
      <c r="L406">
        <v>1191</v>
      </c>
      <c r="N406">
        <v>1013</v>
      </c>
      <c r="O406" t="s">
        <v>486</v>
      </c>
      <c r="P406" t="s">
        <v>486</v>
      </c>
      <c r="Q406">
        <v>1</v>
      </c>
      <c r="W406">
        <v>0</v>
      </c>
      <c r="X406">
        <v>-1417349443</v>
      </c>
      <c r="Y406">
        <v>1.44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0</v>
      </c>
      <c r="AG406">
        <v>0</v>
      </c>
      <c r="AH406">
        <v>0</v>
      </c>
      <c r="AI406">
        <v>1</v>
      </c>
      <c r="AJ406">
        <v>1</v>
      </c>
      <c r="AK406">
        <v>1</v>
      </c>
      <c r="AL406">
        <v>1</v>
      </c>
      <c r="AN406">
        <v>0</v>
      </c>
      <c r="AO406">
        <v>1</v>
      </c>
      <c r="AP406">
        <v>0</v>
      </c>
      <c r="AQ406">
        <v>0</v>
      </c>
      <c r="AR406">
        <v>0</v>
      </c>
      <c r="AS406" t="s">
        <v>6</v>
      </c>
      <c r="AT406">
        <v>1.44</v>
      </c>
      <c r="AU406" t="s">
        <v>6</v>
      </c>
      <c r="AV406">
        <v>2</v>
      </c>
      <c r="AW406">
        <v>2</v>
      </c>
      <c r="AX406">
        <v>27711535</v>
      </c>
      <c r="AY406">
        <v>1</v>
      </c>
      <c r="AZ406">
        <v>2048</v>
      </c>
      <c r="BA406">
        <v>420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Y406*Source!I265</f>
        <v>0.57599999999999996</v>
      </c>
      <c r="CY406">
        <f>AD406</f>
        <v>0</v>
      </c>
      <c r="CZ406">
        <f>AH406</f>
        <v>0</v>
      </c>
      <c r="DA406">
        <f>AL406</f>
        <v>1</v>
      </c>
      <c r="DB406">
        <v>0</v>
      </c>
    </row>
    <row r="407" spans="1:106" x14ac:dyDescent="0.2">
      <c r="A407">
        <f>ROW(Source!A265)</f>
        <v>265</v>
      </c>
      <c r="B407">
        <v>27703374</v>
      </c>
      <c r="C407">
        <v>27711529</v>
      </c>
      <c r="D407">
        <v>25230514</v>
      </c>
      <c r="E407">
        <v>1</v>
      </c>
      <c r="F407">
        <v>1</v>
      </c>
      <c r="G407">
        <v>1</v>
      </c>
      <c r="H407">
        <v>2</v>
      </c>
      <c r="I407" t="s">
        <v>489</v>
      </c>
      <c r="J407" t="s">
        <v>490</v>
      </c>
      <c r="K407" t="s">
        <v>491</v>
      </c>
      <c r="L407">
        <v>1368</v>
      </c>
      <c r="N407">
        <v>1011</v>
      </c>
      <c r="O407" t="s">
        <v>492</v>
      </c>
      <c r="P407" t="s">
        <v>492</v>
      </c>
      <c r="Q407">
        <v>1</v>
      </c>
      <c r="W407">
        <v>0</v>
      </c>
      <c r="X407">
        <v>1188625873</v>
      </c>
      <c r="Y407">
        <v>1.6559999999999999</v>
      </c>
      <c r="AA407">
        <v>0</v>
      </c>
      <c r="AB407">
        <v>31.26</v>
      </c>
      <c r="AC407">
        <v>13.5</v>
      </c>
      <c r="AD407">
        <v>0</v>
      </c>
      <c r="AE407">
        <v>0</v>
      </c>
      <c r="AF407">
        <v>31.26</v>
      </c>
      <c r="AG407">
        <v>13.5</v>
      </c>
      <c r="AH407">
        <v>0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6</v>
      </c>
      <c r="AT407">
        <v>1.44</v>
      </c>
      <c r="AU407" t="s">
        <v>22</v>
      </c>
      <c r="AV407">
        <v>0</v>
      </c>
      <c r="AW407">
        <v>2</v>
      </c>
      <c r="AX407">
        <v>27711536</v>
      </c>
      <c r="AY407">
        <v>1</v>
      </c>
      <c r="AZ407">
        <v>0</v>
      </c>
      <c r="BA407">
        <v>421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Y407*Source!I265</f>
        <v>0.66239999999999999</v>
      </c>
      <c r="CY407">
        <f>AB407</f>
        <v>31.26</v>
      </c>
      <c r="CZ407">
        <f>AF407</f>
        <v>31.26</v>
      </c>
      <c r="DA407">
        <f>AJ407</f>
        <v>1</v>
      </c>
      <c r="DB407">
        <v>0</v>
      </c>
    </row>
    <row r="408" spans="1:106" x14ac:dyDescent="0.2">
      <c r="A408">
        <f>ROW(Source!A265)</f>
        <v>265</v>
      </c>
      <c r="B408">
        <v>27703374</v>
      </c>
      <c r="C408">
        <v>27711529</v>
      </c>
      <c r="D408">
        <v>25147242</v>
      </c>
      <c r="E408">
        <v>17</v>
      </c>
      <c r="F408">
        <v>1</v>
      </c>
      <c r="G408">
        <v>1</v>
      </c>
      <c r="H408">
        <v>3</v>
      </c>
      <c r="I408" t="s">
        <v>28</v>
      </c>
      <c r="J408" t="s">
        <v>6</v>
      </c>
      <c r="K408" t="s">
        <v>29</v>
      </c>
      <c r="L408">
        <v>1348</v>
      </c>
      <c r="N408">
        <v>1009</v>
      </c>
      <c r="O408" t="s">
        <v>30</v>
      </c>
      <c r="P408" t="s">
        <v>30</v>
      </c>
      <c r="Q408">
        <v>1000</v>
      </c>
      <c r="W408">
        <v>0</v>
      </c>
      <c r="X408">
        <v>-179832266</v>
      </c>
      <c r="Y408">
        <v>5.2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1</v>
      </c>
      <c r="AJ408">
        <v>1</v>
      </c>
      <c r="AK408">
        <v>1</v>
      </c>
      <c r="AL408">
        <v>1</v>
      </c>
      <c r="AN408">
        <v>0</v>
      </c>
      <c r="AO408">
        <v>0</v>
      </c>
      <c r="AP408">
        <v>0</v>
      </c>
      <c r="AQ408">
        <v>0</v>
      </c>
      <c r="AR408">
        <v>0</v>
      </c>
      <c r="AS408" t="s">
        <v>6</v>
      </c>
      <c r="AT408">
        <v>5.2</v>
      </c>
      <c r="AU408" t="s">
        <v>6</v>
      </c>
      <c r="AV408">
        <v>0</v>
      </c>
      <c r="AW408">
        <v>2</v>
      </c>
      <c r="AX408">
        <v>27711537</v>
      </c>
      <c r="AY408">
        <v>1</v>
      </c>
      <c r="AZ408">
        <v>0</v>
      </c>
      <c r="BA408">
        <v>422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Y408*Source!I265</f>
        <v>2.08</v>
      </c>
      <c r="CY408">
        <f>AA408</f>
        <v>0</v>
      </c>
      <c r="CZ408">
        <f>AE408</f>
        <v>0</v>
      </c>
      <c r="DA408">
        <f>AI408</f>
        <v>1</v>
      </c>
      <c r="DB408">
        <v>0</v>
      </c>
    </row>
    <row r="409" spans="1:106" x14ac:dyDescent="0.2">
      <c r="A409">
        <f>ROW(Source!A266)</f>
        <v>266</v>
      </c>
      <c r="B409">
        <v>27703388</v>
      </c>
      <c r="C409">
        <v>27711529</v>
      </c>
      <c r="D409">
        <v>25413300</v>
      </c>
      <c r="E409">
        <v>1</v>
      </c>
      <c r="F409">
        <v>1</v>
      </c>
      <c r="G409">
        <v>1</v>
      </c>
      <c r="H409">
        <v>1</v>
      </c>
      <c r="I409" t="s">
        <v>484</v>
      </c>
      <c r="J409" t="s">
        <v>6</v>
      </c>
      <c r="K409" t="s">
        <v>485</v>
      </c>
      <c r="L409">
        <v>1191</v>
      </c>
      <c r="N409">
        <v>1013</v>
      </c>
      <c r="O409" t="s">
        <v>486</v>
      </c>
      <c r="P409" t="s">
        <v>486</v>
      </c>
      <c r="Q409">
        <v>1</v>
      </c>
      <c r="W409">
        <v>0</v>
      </c>
      <c r="X409">
        <v>-400197608</v>
      </c>
      <c r="Y409">
        <v>80.350499999999997</v>
      </c>
      <c r="AA409">
        <v>0</v>
      </c>
      <c r="AB409">
        <v>0</v>
      </c>
      <c r="AC409">
        <v>0</v>
      </c>
      <c r="AD409">
        <v>8.5299999999999994</v>
      </c>
      <c r="AE409">
        <v>0</v>
      </c>
      <c r="AF409">
        <v>0</v>
      </c>
      <c r="AG409">
        <v>0</v>
      </c>
      <c r="AH409">
        <v>8.5299999999999994</v>
      </c>
      <c r="AI409">
        <v>1</v>
      </c>
      <c r="AJ409">
        <v>1</v>
      </c>
      <c r="AK409">
        <v>1</v>
      </c>
      <c r="AL409">
        <v>1</v>
      </c>
      <c r="AN409">
        <v>0</v>
      </c>
      <c r="AO409">
        <v>1</v>
      </c>
      <c r="AP409">
        <v>1</v>
      </c>
      <c r="AQ409">
        <v>0</v>
      </c>
      <c r="AR409">
        <v>0</v>
      </c>
      <c r="AS409" t="s">
        <v>6</v>
      </c>
      <c r="AT409">
        <v>69.87</v>
      </c>
      <c r="AU409" t="s">
        <v>22</v>
      </c>
      <c r="AV409">
        <v>1</v>
      </c>
      <c r="AW409">
        <v>2</v>
      </c>
      <c r="AX409">
        <v>27711534</v>
      </c>
      <c r="AY409">
        <v>1</v>
      </c>
      <c r="AZ409">
        <v>0</v>
      </c>
      <c r="BA409">
        <v>423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Y409*Source!I266</f>
        <v>32.1402</v>
      </c>
      <c r="CY409">
        <f>AD409</f>
        <v>8.5299999999999994</v>
      </c>
      <c r="CZ409">
        <f>AH409</f>
        <v>8.5299999999999994</v>
      </c>
      <c r="DA409">
        <f>AL409</f>
        <v>1</v>
      </c>
      <c r="DB409">
        <v>0</v>
      </c>
    </row>
    <row r="410" spans="1:106" x14ac:dyDescent="0.2">
      <c r="A410">
        <f>ROW(Source!A266)</f>
        <v>266</v>
      </c>
      <c r="B410">
        <v>27703388</v>
      </c>
      <c r="C410">
        <v>27711529</v>
      </c>
      <c r="D410">
        <v>25412928</v>
      </c>
      <c r="E410">
        <v>1</v>
      </c>
      <c r="F410">
        <v>1</v>
      </c>
      <c r="G410">
        <v>1</v>
      </c>
      <c r="H410">
        <v>1</v>
      </c>
      <c r="I410" t="s">
        <v>487</v>
      </c>
      <c r="J410" t="s">
        <v>6</v>
      </c>
      <c r="K410" t="s">
        <v>488</v>
      </c>
      <c r="L410">
        <v>1191</v>
      </c>
      <c r="N410">
        <v>1013</v>
      </c>
      <c r="O410" t="s">
        <v>486</v>
      </c>
      <c r="P410" t="s">
        <v>486</v>
      </c>
      <c r="Q410">
        <v>1</v>
      </c>
      <c r="W410">
        <v>0</v>
      </c>
      <c r="X410">
        <v>-1417349443</v>
      </c>
      <c r="Y410">
        <v>1.44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1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0</v>
      </c>
      <c r="AQ410">
        <v>0</v>
      </c>
      <c r="AR410">
        <v>0</v>
      </c>
      <c r="AS410" t="s">
        <v>6</v>
      </c>
      <c r="AT410">
        <v>1.44</v>
      </c>
      <c r="AU410" t="s">
        <v>6</v>
      </c>
      <c r="AV410">
        <v>2</v>
      </c>
      <c r="AW410">
        <v>2</v>
      </c>
      <c r="AX410">
        <v>27711535</v>
      </c>
      <c r="AY410">
        <v>1</v>
      </c>
      <c r="AZ410">
        <v>2048</v>
      </c>
      <c r="BA410">
        <v>424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Y410*Source!I266</f>
        <v>0.57599999999999996</v>
      </c>
      <c r="CY410">
        <f>AD410</f>
        <v>0</v>
      </c>
      <c r="CZ410">
        <f>AH410</f>
        <v>0</v>
      </c>
      <c r="DA410">
        <f>AL410</f>
        <v>1</v>
      </c>
      <c r="DB410">
        <v>0</v>
      </c>
    </row>
    <row r="411" spans="1:106" x14ac:dyDescent="0.2">
      <c r="A411">
        <f>ROW(Source!A266)</f>
        <v>266</v>
      </c>
      <c r="B411">
        <v>27703388</v>
      </c>
      <c r="C411">
        <v>27711529</v>
      </c>
      <c r="D411">
        <v>25230514</v>
      </c>
      <c r="E411">
        <v>1</v>
      </c>
      <c r="F411">
        <v>1</v>
      </c>
      <c r="G411">
        <v>1</v>
      </c>
      <c r="H411">
        <v>2</v>
      </c>
      <c r="I411" t="s">
        <v>489</v>
      </c>
      <c r="J411" t="s">
        <v>490</v>
      </c>
      <c r="K411" t="s">
        <v>491</v>
      </c>
      <c r="L411">
        <v>1368</v>
      </c>
      <c r="N411">
        <v>1011</v>
      </c>
      <c r="O411" t="s">
        <v>492</v>
      </c>
      <c r="P411" t="s">
        <v>492</v>
      </c>
      <c r="Q411">
        <v>1</v>
      </c>
      <c r="W411">
        <v>0</v>
      </c>
      <c r="X411">
        <v>1188625873</v>
      </c>
      <c r="Y411">
        <v>1.6559999999999999</v>
      </c>
      <c r="AA411">
        <v>0</v>
      </c>
      <c r="AB411">
        <v>31.26</v>
      </c>
      <c r="AC411">
        <v>13.5</v>
      </c>
      <c r="AD411">
        <v>0</v>
      </c>
      <c r="AE411">
        <v>0</v>
      </c>
      <c r="AF411">
        <v>31.26</v>
      </c>
      <c r="AG411">
        <v>13.5</v>
      </c>
      <c r="AH411">
        <v>0</v>
      </c>
      <c r="AI411">
        <v>1</v>
      </c>
      <c r="AJ411">
        <v>1</v>
      </c>
      <c r="AK411">
        <v>1</v>
      </c>
      <c r="AL411">
        <v>1</v>
      </c>
      <c r="AN411">
        <v>0</v>
      </c>
      <c r="AO411">
        <v>1</v>
      </c>
      <c r="AP411">
        <v>1</v>
      </c>
      <c r="AQ411">
        <v>0</v>
      </c>
      <c r="AR411">
        <v>0</v>
      </c>
      <c r="AS411" t="s">
        <v>6</v>
      </c>
      <c r="AT411">
        <v>1.44</v>
      </c>
      <c r="AU411" t="s">
        <v>22</v>
      </c>
      <c r="AV411">
        <v>0</v>
      </c>
      <c r="AW411">
        <v>2</v>
      </c>
      <c r="AX411">
        <v>27711536</v>
      </c>
      <c r="AY411">
        <v>1</v>
      </c>
      <c r="AZ411">
        <v>0</v>
      </c>
      <c r="BA411">
        <v>425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Y411*Source!I266</f>
        <v>0.66239999999999999</v>
      </c>
      <c r="CY411">
        <f>AB411</f>
        <v>31.26</v>
      </c>
      <c r="CZ411">
        <f>AF411</f>
        <v>31.26</v>
      </c>
      <c r="DA411">
        <f>AJ411</f>
        <v>1</v>
      </c>
      <c r="DB411">
        <v>0</v>
      </c>
    </row>
    <row r="412" spans="1:106" x14ac:dyDescent="0.2">
      <c r="A412">
        <f>ROW(Source!A266)</f>
        <v>266</v>
      </c>
      <c r="B412">
        <v>27703388</v>
      </c>
      <c r="C412">
        <v>27711529</v>
      </c>
      <c r="D412">
        <v>25147242</v>
      </c>
      <c r="E412">
        <v>17</v>
      </c>
      <c r="F412">
        <v>1</v>
      </c>
      <c r="G412">
        <v>1</v>
      </c>
      <c r="H412">
        <v>3</v>
      </c>
      <c r="I412" t="s">
        <v>28</v>
      </c>
      <c r="J412" t="s">
        <v>6</v>
      </c>
      <c r="K412" t="s">
        <v>29</v>
      </c>
      <c r="L412">
        <v>1348</v>
      </c>
      <c r="N412">
        <v>1009</v>
      </c>
      <c r="O412" t="s">
        <v>30</v>
      </c>
      <c r="P412" t="s">
        <v>30</v>
      </c>
      <c r="Q412">
        <v>1000</v>
      </c>
      <c r="W412">
        <v>0</v>
      </c>
      <c r="X412">
        <v>-179832266</v>
      </c>
      <c r="Y412">
        <v>5.2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0</v>
      </c>
      <c r="AG412">
        <v>0</v>
      </c>
      <c r="AH412">
        <v>0</v>
      </c>
      <c r="AI412">
        <v>1</v>
      </c>
      <c r="AJ412">
        <v>1</v>
      </c>
      <c r="AK412">
        <v>1</v>
      </c>
      <c r="AL412">
        <v>1</v>
      </c>
      <c r="AN412">
        <v>0</v>
      </c>
      <c r="AO412">
        <v>0</v>
      </c>
      <c r="AP412">
        <v>0</v>
      </c>
      <c r="AQ412">
        <v>0</v>
      </c>
      <c r="AR412">
        <v>0</v>
      </c>
      <c r="AS412" t="s">
        <v>6</v>
      </c>
      <c r="AT412">
        <v>5.2</v>
      </c>
      <c r="AU412" t="s">
        <v>6</v>
      </c>
      <c r="AV412">
        <v>0</v>
      </c>
      <c r="AW412">
        <v>2</v>
      </c>
      <c r="AX412">
        <v>27711537</v>
      </c>
      <c r="AY412">
        <v>1</v>
      </c>
      <c r="AZ412">
        <v>0</v>
      </c>
      <c r="BA412">
        <v>426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Y412*Source!I266</f>
        <v>2.08</v>
      </c>
      <c r="CY412">
        <f>AA412</f>
        <v>0</v>
      </c>
      <c r="CZ412">
        <f>AE412</f>
        <v>0</v>
      </c>
      <c r="DA412">
        <f>AI412</f>
        <v>1</v>
      </c>
      <c r="DB412">
        <v>0</v>
      </c>
    </row>
    <row r="413" spans="1:106" x14ac:dyDescent="0.2">
      <c r="A413">
        <f>ROW(Source!A269)</f>
        <v>269</v>
      </c>
      <c r="B413">
        <v>27703374</v>
      </c>
      <c r="C413">
        <v>27711539</v>
      </c>
      <c r="D413">
        <v>25414769</v>
      </c>
      <c r="E413">
        <v>1</v>
      </c>
      <c r="F413">
        <v>1</v>
      </c>
      <c r="G413">
        <v>1</v>
      </c>
      <c r="H413">
        <v>1</v>
      </c>
      <c r="I413" t="s">
        <v>493</v>
      </c>
      <c r="J413" t="s">
        <v>6</v>
      </c>
      <c r="K413" t="s">
        <v>494</v>
      </c>
      <c r="L413">
        <v>1191</v>
      </c>
      <c r="N413">
        <v>1013</v>
      </c>
      <c r="O413" t="s">
        <v>486</v>
      </c>
      <c r="P413" t="s">
        <v>486</v>
      </c>
      <c r="Q413">
        <v>1</v>
      </c>
      <c r="W413">
        <v>0</v>
      </c>
      <c r="X413">
        <v>-509590494</v>
      </c>
      <c r="Y413">
        <v>3.8639999999999994</v>
      </c>
      <c r="AA413">
        <v>0</v>
      </c>
      <c r="AB413">
        <v>0</v>
      </c>
      <c r="AC413">
        <v>0</v>
      </c>
      <c r="AD413">
        <v>8.17</v>
      </c>
      <c r="AE413">
        <v>0</v>
      </c>
      <c r="AF413">
        <v>0</v>
      </c>
      <c r="AG413">
        <v>0</v>
      </c>
      <c r="AH413">
        <v>8.17</v>
      </c>
      <c r="AI413">
        <v>1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1</v>
      </c>
      <c r="AQ413">
        <v>0</v>
      </c>
      <c r="AR413">
        <v>0</v>
      </c>
      <c r="AS413" t="s">
        <v>6</v>
      </c>
      <c r="AT413">
        <v>3.36</v>
      </c>
      <c r="AU413" t="s">
        <v>22</v>
      </c>
      <c r="AV413">
        <v>1</v>
      </c>
      <c r="AW413">
        <v>2</v>
      </c>
      <c r="AX413">
        <v>27711542</v>
      </c>
      <c r="AY413">
        <v>1</v>
      </c>
      <c r="AZ413">
        <v>0</v>
      </c>
      <c r="BA413">
        <v>427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Y413*Source!I269</f>
        <v>1.2751199999999998</v>
      </c>
      <c r="CY413">
        <f>AD413</f>
        <v>8.17</v>
      </c>
      <c r="CZ413">
        <f>AH413</f>
        <v>8.17</v>
      </c>
      <c r="DA413">
        <f>AL413</f>
        <v>1</v>
      </c>
      <c r="DB413">
        <v>0</v>
      </c>
    </row>
    <row r="414" spans="1:106" x14ac:dyDescent="0.2">
      <c r="A414">
        <f>ROW(Source!A269)</f>
        <v>269</v>
      </c>
      <c r="B414">
        <v>27703374</v>
      </c>
      <c r="C414">
        <v>27711539</v>
      </c>
      <c r="D414">
        <v>25147242</v>
      </c>
      <c r="E414">
        <v>17</v>
      </c>
      <c r="F414">
        <v>1</v>
      </c>
      <c r="G414">
        <v>1</v>
      </c>
      <c r="H414">
        <v>3</v>
      </c>
      <c r="I414" t="s">
        <v>28</v>
      </c>
      <c r="J414" t="s">
        <v>6</v>
      </c>
      <c r="K414" t="s">
        <v>29</v>
      </c>
      <c r="L414">
        <v>1348</v>
      </c>
      <c r="N414">
        <v>1009</v>
      </c>
      <c r="O414" t="s">
        <v>30</v>
      </c>
      <c r="P414" t="s">
        <v>30</v>
      </c>
      <c r="Q414">
        <v>1000</v>
      </c>
      <c r="W414">
        <v>0</v>
      </c>
      <c r="X414">
        <v>-179832266</v>
      </c>
      <c r="Y414">
        <v>7.0000000000000007E-2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0</v>
      </c>
      <c r="AP414">
        <v>0</v>
      </c>
      <c r="AQ414">
        <v>0</v>
      </c>
      <c r="AR414">
        <v>0</v>
      </c>
      <c r="AS414" t="s">
        <v>6</v>
      </c>
      <c r="AT414">
        <v>7.0000000000000007E-2</v>
      </c>
      <c r="AU414" t="s">
        <v>6</v>
      </c>
      <c r="AV414">
        <v>0</v>
      </c>
      <c r="AW414">
        <v>2</v>
      </c>
      <c r="AX414">
        <v>27711543</v>
      </c>
      <c r="AY414">
        <v>1</v>
      </c>
      <c r="AZ414">
        <v>0</v>
      </c>
      <c r="BA414">
        <v>428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Y414*Source!I269</f>
        <v>2.3100000000000002E-2</v>
      </c>
      <c r="CY414">
        <f>AA414</f>
        <v>0</v>
      </c>
      <c r="CZ414">
        <f>AE414</f>
        <v>0</v>
      </c>
      <c r="DA414">
        <f>AI414</f>
        <v>1</v>
      </c>
      <c r="DB414">
        <v>0</v>
      </c>
    </row>
    <row r="415" spans="1:106" x14ac:dyDescent="0.2">
      <c r="A415">
        <f>ROW(Source!A270)</f>
        <v>270</v>
      </c>
      <c r="B415">
        <v>27703388</v>
      </c>
      <c r="C415">
        <v>27711539</v>
      </c>
      <c r="D415">
        <v>25414769</v>
      </c>
      <c r="E415">
        <v>1</v>
      </c>
      <c r="F415">
        <v>1</v>
      </c>
      <c r="G415">
        <v>1</v>
      </c>
      <c r="H415">
        <v>1</v>
      </c>
      <c r="I415" t="s">
        <v>493</v>
      </c>
      <c r="J415" t="s">
        <v>6</v>
      </c>
      <c r="K415" t="s">
        <v>494</v>
      </c>
      <c r="L415">
        <v>1191</v>
      </c>
      <c r="N415">
        <v>1013</v>
      </c>
      <c r="O415" t="s">
        <v>486</v>
      </c>
      <c r="P415" t="s">
        <v>486</v>
      </c>
      <c r="Q415">
        <v>1</v>
      </c>
      <c r="W415">
        <v>0</v>
      </c>
      <c r="X415">
        <v>-509590494</v>
      </c>
      <c r="Y415">
        <v>3.8639999999999994</v>
      </c>
      <c r="AA415">
        <v>0</v>
      </c>
      <c r="AB415">
        <v>0</v>
      </c>
      <c r="AC415">
        <v>0</v>
      </c>
      <c r="AD415">
        <v>8.17</v>
      </c>
      <c r="AE415">
        <v>0</v>
      </c>
      <c r="AF415">
        <v>0</v>
      </c>
      <c r="AG415">
        <v>0</v>
      </c>
      <c r="AH415">
        <v>8.17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1</v>
      </c>
      <c r="AQ415">
        <v>0</v>
      </c>
      <c r="AR415">
        <v>0</v>
      </c>
      <c r="AS415" t="s">
        <v>6</v>
      </c>
      <c r="AT415">
        <v>3.36</v>
      </c>
      <c r="AU415" t="s">
        <v>22</v>
      </c>
      <c r="AV415">
        <v>1</v>
      </c>
      <c r="AW415">
        <v>2</v>
      </c>
      <c r="AX415">
        <v>27711542</v>
      </c>
      <c r="AY415">
        <v>1</v>
      </c>
      <c r="AZ415">
        <v>0</v>
      </c>
      <c r="BA415">
        <v>429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Y415*Source!I270</f>
        <v>1.2751199999999998</v>
      </c>
      <c r="CY415">
        <f>AD415</f>
        <v>8.17</v>
      </c>
      <c r="CZ415">
        <f>AH415</f>
        <v>8.17</v>
      </c>
      <c r="DA415">
        <f>AL415</f>
        <v>1</v>
      </c>
      <c r="DB415">
        <v>0</v>
      </c>
    </row>
    <row r="416" spans="1:106" x14ac:dyDescent="0.2">
      <c r="A416">
        <f>ROW(Source!A270)</f>
        <v>270</v>
      </c>
      <c r="B416">
        <v>27703388</v>
      </c>
      <c r="C416">
        <v>27711539</v>
      </c>
      <c r="D416">
        <v>25147242</v>
      </c>
      <c r="E416">
        <v>17</v>
      </c>
      <c r="F416">
        <v>1</v>
      </c>
      <c r="G416">
        <v>1</v>
      </c>
      <c r="H416">
        <v>3</v>
      </c>
      <c r="I416" t="s">
        <v>28</v>
      </c>
      <c r="J416" t="s">
        <v>6</v>
      </c>
      <c r="K416" t="s">
        <v>29</v>
      </c>
      <c r="L416">
        <v>1348</v>
      </c>
      <c r="N416">
        <v>1009</v>
      </c>
      <c r="O416" t="s">
        <v>30</v>
      </c>
      <c r="P416" t="s">
        <v>30</v>
      </c>
      <c r="Q416">
        <v>1000</v>
      </c>
      <c r="W416">
        <v>0</v>
      </c>
      <c r="X416">
        <v>-179832266</v>
      </c>
      <c r="Y416">
        <v>7.0000000000000007E-2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1</v>
      </c>
      <c r="AJ416">
        <v>1</v>
      </c>
      <c r="AK416">
        <v>1</v>
      </c>
      <c r="AL416">
        <v>1</v>
      </c>
      <c r="AN416">
        <v>0</v>
      </c>
      <c r="AO416">
        <v>0</v>
      </c>
      <c r="AP416">
        <v>0</v>
      </c>
      <c r="AQ416">
        <v>0</v>
      </c>
      <c r="AR416">
        <v>0</v>
      </c>
      <c r="AS416" t="s">
        <v>6</v>
      </c>
      <c r="AT416">
        <v>7.0000000000000007E-2</v>
      </c>
      <c r="AU416" t="s">
        <v>6</v>
      </c>
      <c r="AV416">
        <v>0</v>
      </c>
      <c r="AW416">
        <v>2</v>
      </c>
      <c r="AX416">
        <v>27711543</v>
      </c>
      <c r="AY416">
        <v>1</v>
      </c>
      <c r="AZ416">
        <v>0</v>
      </c>
      <c r="BA416">
        <v>430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Y416*Source!I270</f>
        <v>2.3100000000000002E-2</v>
      </c>
      <c r="CY416">
        <f>AA416</f>
        <v>0</v>
      </c>
      <c r="CZ416">
        <f>AE416</f>
        <v>0</v>
      </c>
      <c r="DA416">
        <f>AI416</f>
        <v>1</v>
      </c>
      <c r="DB416">
        <v>0</v>
      </c>
    </row>
    <row r="417" spans="1:106" x14ac:dyDescent="0.2">
      <c r="A417">
        <f>ROW(Source!A273)</f>
        <v>273</v>
      </c>
      <c r="B417">
        <v>27703374</v>
      </c>
      <c r="C417">
        <v>27711545</v>
      </c>
      <c r="D417">
        <v>25414543</v>
      </c>
      <c r="E417">
        <v>1</v>
      </c>
      <c r="F417">
        <v>1</v>
      </c>
      <c r="G417">
        <v>1</v>
      </c>
      <c r="H417">
        <v>1</v>
      </c>
      <c r="I417" t="s">
        <v>495</v>
      </c>
      <c r="J417" t="s">
        <v>6</v>
      </c>
      <c r="K417" t="s">
        <v>496</v>
      </c>
      <c r="L417">
        <v>1191</v>
      </c>
      <c r="N417">
        <v>1013</v>
      </c>
      <c r="O417" t="s">
        <v>486</v>
      </c>
      <c r="P417" t="s">
        <v>486</v>
      </c>
      <c r="Q417">
        <v>1</v>
      </c>
      <c r="W417">
        <v>0</v>
      </c>
      <c r="X417">
        <v>-228054128</v>
      </c>
      <c r="Y417">
        <v>81.162000000000006</v>
      </c>
      <c r="AA417">
        <v>0</v>
      </c>
      <c r="AB417">
        <v>0</v>
      </c>
      <c r="AC417">
        <v>0</v>
      </c>
      <c r="AD417">
        <v>8.02</v>
      </c>
      <c r="AE417">
        <v>0</v>
      </c>
      <c r="AF417">
        <v>0</v>
      </c>
      <c r="AG417">
        <v>0</v>
      </c>
      <c r="AH417">
        <v>8.02</v>
      </c>
      <c r="AI417">
        <v>1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6</v>
      </c>
      <c r="AT417">
        <v>75.150000000000006</v>
      </c>
      <c r="AU417" t="s">
        <v>45</v>
      </c>
      <c r="AV417">
        <v>1</v>
      </c>
      <c r="AW417">
        <v>2</v>
      </c>
      <c r="AX417">
        <v>27711553</v>
      </c>
      <c r="AY417">
        <v>1</v>
      </c>
      <c r="AZ417">
        <v>0</v>
      </c>
      <c r="BA417">
        <v>431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Y417*Source!I273</f>
        <v>4.0581000000000005</v>
      </c>
      <c r="CY417">
        <f>AD417</f>
        <v>8.02</v>
      </c>
      <c r="CZ417">
        <f>AH417</f>
        <v>8.02</v>
      </c>
      <c r="DA417">
        <f>AL417</f>
        <v>1</v>
      </c>
      <c r="DB417">
        <v>0</v>
      </c>
    </row>
    <row r="418" spans="1:106" x14ac:dyDescent="0.2">
      <c r="A418">
        <f>ROW(Source!A273)</f>
        <v>273</v>
      </c>
      <c r="B418">
        <v>27703374</v>
      </c>
      <c r="C418">
        <v>27711545</v>
      </c>
      <c r="D418">
        <v>25412928</v>
      </c>
      <c r="E418">
        <v>1</v>
      </c>
      <c r="F418">
        <v>1</v>
      </c>
      <c r="G418">
        <v>1</v>
      </c>
      <c r="H418">
        <v>1</v>
      </c>
      <c r="I418" t="s">
        <v>487</v>
      </c>
      <c r="J418" t="s">
        <v>6</v>
      </c>
      <c r="K418" t="s">
        <v>488</v>
      </c>
      <c r="L418">
        <v>1191</v>
      </c>
      <c r="N418">
        <v>1013</v>
      </c>
      <c r="O418" t="s">
        <v>486</v>
      </c>
      <c r="P418" t="s">
        <v>486</v>
      </c>
      <c r="Q418">
        <v>1</v>
      </c>
      <c r="W418">
        <v>0</v>
      </c>
      <c r="X418">
        <v>-1417349443</v>
      </c>
      <c r="Y418">
        <v>4.2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1</v>
      </c>
      <c r="AJ418">
        <v>1</v>
      </c>
      <c r="AK418">
        <v>1</v>
      </c>
      <c r="AL418">
        <v>1</v>
      </c>
      <c r="AN418">
        <v>0</v>
      </c>
      <c r="AO418">
        <v>1</v>
      </c>
      <c r="AP418">
        <v>0</v>
      </c>
      <c r="AQ418">
        <v>0</v>
      </c>
      <c r="AR418">
        <v>0</v>
      </c>
      <c r="AS418" t="s">
        <v>6</v>
      </c>
      <c r="AT418">
        <v>4.2</v>
      </c>
      <c r="AU418" t="s">
        <v>6</v>
      </c>
      <c r="AV418">
        <v>2</v>
      </c>
      <c r="AW418">
        <v>2</v>
      </c>
      <c r="AX418">
        <v>27711554</v>
      </c>
      <c r="AY418">
        <v>1</v>
      </c>
      <c r="AZ418">
        <v>2048</v>
      </c>
      <c r="BA418">
        <v>432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Y418*Source!I273</f>
        <v>0.21000000000000002</v>
      </c>
      <c r="CY418">
        <f>AD418</f>
        <v>0</v>
      </c>
      <c r="CZ418">
        <f>AH418</f>
        <v>0</v>
      </c>
      <c r="DA418">
        <f>AL418</f>
        <v>1</v>
      </c>
      <c r="DB418">
        <v>0</v>
      </c>
    </row>
    <row r="419" spans="1:106" x14ac:dyDescent="0.2">
      <c r="A419">
        <f>ROW(Source!A273)</f>
        <v>273</v>
      </c>
      <c r="B419">
        <v>27703374</v>
      </c>
      <c r="C419">
        <v>27711545</v>
      </c>
      <c r="D419">
        <v>25230514</v>
      </c>
      <c r="E419">
        <v>1</v>
      </c>
      <c r="F419">
        <v>1</v>
      </c>
      <c r="G419">
        <v>1</v>
      </c>
      <c r="H419">
        <v>2</v>
      </c>
      <c r="I419" t="s">
        <v>489</v>
      </c>
      <c r="J419" t="s">
        <v>490</v>
      </c>
      <c r="K419" t="s">
        <v>491</v>
      </c>
      <c r="L419">
        <v>1368</v>
      </c>
      <c r="N419">
        <v>1011</v>
      </c>
      <c r="O419" t="s">
        <v>492</v>
      </c>
      <c r="P419" t="s">
        <v>492</v>
      </c>
      <c r="Q419">
        <v>1</v>
      </c>
      <c r="W419">
        <v>0</v>
      </c>
      <c r="X419">
        <v>1188625873</v>
      </c>
      <c r="Y419">
        <v>1.8684000000000003</v>
      </c>
      <c r="AA419">
        <v>0</v>
      </c>
      <c r="AB419">
        <v>31.26</v>
      </c>
      <c r="AC419">
        <v>13.5</v>
      </c>
      <c r="AD419">
        <v>0</v>
      </c>
      <c r="AE419">
        <v>0</v>
      </c>
      <c r="AF419">
        <v>31.26</v>
      </c>
      <c r="AG419">
        <v>13.5</v>
      </c>
      <c r="AH419">
        <v>0</v>
      </c>
      <c r="AI419">
        <v>1</v>
      </c>
      <c r="AJ419">
        <v>1</v>
      </c>
      <c r="AK419">
        <v>1</v>
      </c>
      <c r="AL419">
        <v>1</v>
      </c>
      <c r="AN419">
        <v>0</v>
      </c>
      <c r="AO419">
        <v>1</v>
      </c>
      <c r="AP419">
        <v>1</v>
      </c>
      <c r="AQ419">
        <v>0</v>
      </c>
      <c r="AR419">
        <v>0</v>
      </c>
      <c r="AS419" t="s">
        <v>6</v>
      </c>
      <c r="AT419">
        <v>1.73</v>
      </c>
      <c r="AU419" t="s">
        <v>45</v>
      </c>
      <c r="AV419">
        <v>0</v>
      </c>
      <c r="AW419">
        <v>2</v>
      </c>
      <c r="AX419">
        <v>27711555</v>
      </c>
      <c r="AY419">
        <v>1</v>
      </c>
      <c r="AZ419">
        <v>0</v>
      </c>
      <c r="BA419">
        <v>433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Y419*Source!I273</f>
        <v>9.3420000000000017E-2</v>
      </c>
      <c r="CY419">
        <f>AB419</f>
        <v>31.26</v>
      </c>
      <c r="CZ419">
        <f>AF419</f>
        <v>31.26</v>
      </c>
      <c r="DA419">
        <f>AJ419</f>
        <v>1</v>
      </c>
      <c r="DB419">
        <v>0</v>
      </c>
    </row>
    <row r="420" spans="1:106" x14ac:dyDescent="0.2">
      <c r="A420">
        <f>ROW(Source!A273)</f>
        <v>273</v>
      </c>
      <c r="B420">
        <v>27703374</v>
      </c>
      <c r="C420">
        <v>27711545</v>
      </c>
      <c r="D420">
        <v>25231607</v>
      </c>
      <c r="E420">
        <v>1</v>
      </c>
      <c r="F420">
        <v>1</v>
      </c>
      <c r="G420">
        <v>1</v>
      </c>
      <c r="H420">
        <v>2</v>
      </c>
      <c r="I420" t="s">
        <v>497</v>
      </c>
      <c r="J420" t="s">
        <v>498</v>
      </c>
      <c r="K420" t="s">
        <v>499</v>
      </c>
      <c r="L420">
        <v>1368</v>
      </c>
      <c r="N420">
        <v>1011</v>
      </c>
      <c r="O420" t="s">
        <v>492</v>
      </c>
      <c r="P420" t="s">
        <v>492</v>
      </c>
      <c r="Q420">
        <v>1</v>
      </c>
      <c r="W420">
        <v>0</v>
      </c>
      <c r="X420">
        <v>1372534845</v>
      </c>
      <c r="Y420">
        <v>2.6676000000000006</v>
      </c>
      <c r="AA420">
        <v>0</v>
      </c>
      <c r="AB420">
        <v>65.709999999999994</v>
      </c>
      <c r="AC420">
        <v>11.6</v>
      </c>
      <c r="AD420">
        <v>0</v>
      </c>
      <c r="AE420">
        <v>0</v>
      </c>
      <c r="AF420">
        <v>65.709999999999994</v>
      </c>
      <c r="AG420">
        <v>11.6</v>
      </c>
      <c r="AH420">
        <v>0</v>
      </c>
      <c r="AI420">
        <v>1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1</v>
      </c>
      <c r="AQ420">
        <v>0</v>
      </c>
      <c r="AR420">
        <v>0</v>
      </c>
      <c r="AS420" t="s">
        <v>6</v>
      </c>
      <c r="AT420">
        <v>2.4700000000000002</v>
      </c>
      <c r="AU420" t="s">
        <v>45</v>
      </c>
      <c r="AV420">
        <v>0</v>
      </c>
      <c r="AW420">
        <v>2</v>
      </c>
      <c r="AX420">
        <v>27711556</v>
      </c>
      <c r="AY420">
        <v>1</v>
      </c>
      <c r="AZ420">
        <v>0</v>
      </c>
      <c r="BA420">
        <v>434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Y420*Source!I273</f>
        <v>0.13338000000000003</v>
      </c>
      <c r="CY420">
        <f>AB420</f>
        <v>65.709999999999994</v>
      </c>
      <c r="CZ420">
        <f>AF420</f>
        <v>65.709999999999994</v>
      </c>
      <c r="DA420">
        <f>AJ420</f>
        <v>1</v>
      </c>
      <c r="DB420">
        <v>0</v>
      </c>
    </row>
    <row r="421" spans="1:106" x14ac:dyDescent="0.2">
      <c r="A421">
        <f>ROW(Source!A273)</f>
        <v>273</v>
      </c>
      <c r="B421">
        <v>27703374</v>
      </c>
      <c r="C421">
        <v>27711545</v>
      </c>
      <c r="D421">
        <v>25152713</v>
      </c>
      <c r="E421">
        <v>1</v>
      </c>
      <c r="F421">
        <v>1</v>
      </c>
      <c r="G421">
        <v>1</v>
      </c>
      <c r="H421">
        <v>3</v>
      </c>
      <c r="I421" t="s">
        <v>500</v>
      </c>
      <c r="J421" t="s">
        <v>501</v>
      </c>
      <c r="K421" t="s">
        <v>502</v>
      </c>
      <c r="L421">
        <v>1348</v>
      </c>
      <c r="N421">
        <v>1009</v>
      </c>
      <c r="O421" t="s">
        <v>30</v>
      </c>
      <c r="P421" t="s">
        <v>30</v>
      </c>
      <c r="Q421">
        <v>1000</v>
      </c>
      <c r="W421">
        <v>0</v>
      </c>
      <c r="X421">
        <v>1174701286</v>
      </c>
      <c r="Y421">
        <v>0</v>
      </c>
      <c r="AA421">
        <v>11978</v>
      </c>
      <c r="AB421">
        <v>0</v>
      </c>
      <c r="AC421">
        <v>0</v>
      </c>
      <c r="AD421">
        <v>0</v>
      </c>
      <c r="AE421">
        <v>11978</v>
      </c>
      <c r="AF421">
        <v>0</v>
      </c>
      <c r="AG421">
        <v>0</v>
      </c>
      <c r="AH421">
        <v>0</v>
      </c>
      <c r="AI421">
        <v>1</v>
      </c>
      <c r="AJ421">
        <v>1</v>
      </c>
      <c r="AK421">
        <v>1</v>
      </c>
      <c r="AL421">
        <v>1</v>
      </c>
      <c r="AN421">
        <v>0</v>
      </c>
      <c r="AO421">
        <v>1</v>
      </c>
      <c r="AP421">
        <v>1</v>
      </c>
      <c r="AQ421">
        <v>0</v>
      </c>
      <c r="AR421">
        <v>0</v>
      </c>
      <c r="AS421" t="s">
        <v>6</v>
      </c>
      <c r="AT421">
        <v>1.2E-2</v>
      </c>
      <c r="AU421" t="s">
        <v>44</v>
      </c>
      <c r="AV421">
        <v>0</v>
      </c>
      <c r="AW421">
        <v>2</v>
      </c>
      <c r="AX421">
        <v>27711557</v>
      </c>
      <c r="AY421">
        <v>1</v>
      </c>
      <c r="AZ421">
        <v>0</v>
      </c>
      <c r="BA421">
        <v>435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Y421*Source!I273</f>
        <v>0</v>
      </c>
      <c r="CY421">
        <f>AA421</f>
        <v>11978</v>
      </c>
      <c r="CZ421">
        <f>AE421</f>
        <v>11978</v>
      </c>
      <c r="DA421">
        <f>AI421</f>
        <v>1</v>
      </c>
      <c r="DB421">
        <v>0</v>
      </c>
    </row>
    <row r="422" spans="1:106" x14ac:dyDescent="0.2">
      <c r="A422">
        <f>ROW(Source!A273)</f>
        <v>273</v>
      </c>
      <c r="B422">
        <v>27703374</v>
      </c>
      <c r="C422">
        <v>27711545</v>
      </c>
      <c r="D422">
        <v>25172445</v>
      </c>
      <c r="E422">
        <v>1</v>
      </c>
      <c r="F422">
        <v>1</v>
      </c>
      <c r="G422">
        <v>1</v>
      </c>
      <c r="H422">
        <v>3</v>
      </c>
      <c r="I422" t="s">
        <v>503</v>
      </c>
      <c r="J422" t="s">
        <v>504</v>
      </c>
      <c r="K422" t="s">
        <v>505</v>
      </c>
      <c r="L422">
        <v>1348</v>
      </c>
      <c r="N422">
        <v>1009</v>
      </c>
      <c r="O422" t="s">
        <v>30</v>
      </c>
      <c r="P422" t="s">
        <v>30</v>
      </c>
      <c r="Q422">
        <v>1000</v>
      </c>
      <c r="W422">
        <v>0</v>
      </c>
      <c r="X422">
        <v>-1756095795</v>
      </c>
      <c r="Y422">
        <v>0</v>
      </c>
      <c r="AA422">
        <v>5989</v>
      </c>
      <c r="AB422">
        <v>0</v>
      </c>
      <c r="AC422">
        <v>0</v>
      </c>
      <c r="AD422">
        <v>0</v>
      </c>
      <c r="AE422">
        <v>5989</v>
      </c>
      <c r="AF422">
        <v>0</v>
      </c>
      <c r="AG422">
        <v>0</v>
      </c>
      <c r="AH422">
        <v>0</v>
      </c>
      <c r="AI422">
        <v>1</v>
      </c>
      <c r="AJ422">
        <v>1</v>
      </c>
      <c r="AK422">
        <v>1</v>
      </c>
      <c r="AL422">
        <v>1</v>
      </c>
      <c r="AN422">
        <v>0</v>
      </c>
      <c r="AO422">
        <v>1</v>
      </c>
      <c r="AP422">
        <v>1</v>
      </c>
      <c r="AQ422">
        <v>0</v>
      </c>
      <c r="AR422">
        <v>0</v>
      </c>
      <c r="AS422" t="s">
        <v>6</v>
      </c>
      <c r="AT422">
        <v>3.5000000000000003E-2</v>
      </c>
      <c r="AU422" t="s">
        <v>44</v>
      </c>
      <c r="AV422">
        <v>0</v>
      </c>
      <c r="AW422">
        <v>2</v>
      </c>
      <c r="AX422">
        <v>27711558</v>
      </c>
      <c r="AY422">
        <v>1</v>
      </c>
      <c r="AZ422">
        <v>0</v>
      </c>
      <c r="BA422">
        <v>436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Y422*Source!I273</f>
        <v>0</v>
      </c>
      <c r="CY422">
        <f>AA422</f>
        <v>5989</v>
      </c>
      <c r="CZ422">
        <f>AE422</f>
        <v>5989</v>
      </c>
      <c r="DA422">
        <f>AI422</f>
        <v>1</v>
      </c>
      <c r="DB422">
        <v>0</v>
      </c>
    </row>
    <row r="423" spans="1:106" x14ac:dyDescent="0.2">
      <c r="A423">
        <f>ROW(Source!A273)</f>
        <v>273</v>
      </c>
      <c r="B423">
        <v>27703374</v>
      </c>
      <c r="C423">
        <v>27711545</v>
      </c>
      <c r="D423">
        <v>25179415</v>
      </c>
      <c r="E423">
        <v>1</v>
      </c>
      <c r="F423">
        <v>1</v>
      </c>
      <c r="G423">
        <v>1</v>
      </c>
      <c r="H423">
        <v>3</v>
      </c>
      <c r="I423" t="s">
        <v>506</v>
      </c>
      <c r="J423" t="s">
        <v>507</v>
      </c>
      <c r="K423" t="s">
        <v>508</v>
      </c>
      <c r="L423">
        <v>1301</v>
      </c>
      <c r="N423">
        <v>1003</v>
      </c>
      <c r="O423" t="s">
        <v>257</v>
      </c>
      <c r="P423" t="s">
        <v>257</v>
      </c>
      <c r="Q423">
        <v>1</v>
      </c>
      <c r="W423">
        <v>0</v>
      </c>
      <c r="X423">
        <v>117883946</v>
      </c>
      <c r="Y423">
        <v>0</v>
      </c>
      <c r="AA423">
        <v>3.2</v>
      </c>
      <c r="AB423">
        <v>0</v>
      </c>
      <c r="AC423">
        <v>0</v>
      </c>
      <c r="AD423">
        <v>0</v>
      </c>
      <c r="AE423">
        <v>3.2</v>
      </c>
      <c r="AF423">
        <v>0</v>
      </c>
      <c r="AG423">
        <v>0</v>
      </c>
      <c r="AH423">
        <v>0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6</v>
      </c>
      <c r="AT423">
        <v>400</v>
      </c>
      <c r="AU423" t="s">
        <v>44</v>
      </c>
      <c r="AV423">
        <v>0</v>
      </c>
      <c r="AW423">
        <v>2</v>
      </c>
      <c r="AX423">
        <v>27711560</v>
      </c>
      <c r="AY423">
        <v>1</v>
      </c>
      <c r="AZ423">
        <v>0</v>
      </c>
      <c r="BA423">
        <v>438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Y423*Source!I273</f>
        <v>0</v>
      </c>
      <c r="CY423">
        <f>AA423</f>
        <v>3.2</v>
      </c>
      <c r="CZ423">
        <f>AE423</f>
        <v>3.2</v>
      </c>
      <c r="DA423">
        <f>AI423</f>
        <v>1</v>
      </c>
      <c r="DB423">
        <v>0</v>
      </c>
    </row>
    <row r="424" spans="1:106" x14ac:dyDescent="0.2">
      <c r="A424">
        <f>ROW(Source!A274)</f>
        <v>274</v>
      </c>
      <c r="B424">
        <v>27703388</v>
      </c>
      <c r="C424">
        <v>27711545</v>
      </c>
      <c r="D424">
        <v>25414543</v>
      </c>
      <c r="E424">
        <v>1</v>
      </c>
      <c r="F424">
        <v>1</v>
      </c>
      <c r="G424">
        <v>1</v>
      </c>
      <c r="H424">
        <v>1</v>
      </c>
      <c r="I424" t="s">
        <v>495</v>
      </c>
      <c r="J424" t="s">
        <v>6</v>
      </c>
      <c r="K424" t="s">
        <v>496</v>
      </c>
      <c r="L424">
        <v>1191</v>
      </c>
      <c r="N424">
        <v>1013</v>
      </c>
      <c r="O424" t="s">
        <v>486</v>
      </c>
      <c r="P424" t="s">
        <v>486</v>
      </c>
      <c r="Q424">
        <v>1</v>
      </c>
      <c r="W424">
        <v>0</v>
      </c>
      <c r="X424">
        <v>-228054128</v>
      </c>
      <c r="Y424">
        <v>81.162000000000006</v>
      </c>
      <c r="AA424">
        <v>0</v>
      </c>
      <c r="AB424">
        <v>0</v>
      </c>
      <c r="AC424">
        <v>0</v>
      </c>
      <c r="AD424">
        <v>8.02</v>
      </c>
      <c r="AE424">
        <v>0</v>
      </c>
      <c r="AF424">
        <v>0</v>
      </c>
      <c r="AG424">
        <v>0</v>
      </c>
      <c r="AH424">
        <v>8.02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1</v>
      </c>
      <c r="AQ424">
        <v>0</v>
      </c>
      <c r="AR424">
        <v>0</v>
      </c>
      <c r="AS424" t="s">
        <v>6</v>
      </c>
      <c r="AT424">
        <v>75.150000000000006</v>
      </c>
      <c r="AU424" t="s">
        <v>45</v>
      </c>
      <c r="AV424">
        <v>1</v>
      </c>
      <c r="AW424">
        <v>2</v>
      </c>
      <c r="AX424">
        <v>27711553</v>
      </c>
      <c r="AY424">
        <v>1</v>
      </c>
      <c r="AZ424">
        <v>0</v>
      </c>
      <c r="BA424">
        <v>439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Y424*Source!I274</f>
        <v>4.0581000000000005</v>
      </c>
      <c r="CY424">
        <f>AD424</f>
        <v>8.02</v>
      </c>
      <c r="CZ424">
        <f>AH424</f>
        <v>8.02</v>
      </c>
      <c r="DA424">
        <f>AL424</f>
        <v>1</v>
      </c>
      <c r="DB424">
        <v>0</v>
      </c>
    </row>
    <row r="425" spans="1:106" x14ac:dyDescent="0.2">
      <c r="A425">
        <f>ROW(Source!A274)</f>
        <v>274</v>
      </c>
      <c r="B425">
        <v>27703388</v>
      </c>
      <c r="C425">
        <v>27711545</v>
      </c>
      <c r="D425">
        <v>25412928</v>
      </c>
      <c r="E425">
        <v>1</v>
      </c>
      <c r="F425">
        <v>1</v>
      </c>
      <c r="G425">
        <v>1</v>
      </c>
      <c r="H425">
        <v>1</v>
      </c>
      <c r="I425" t="s">
        <v>487</v>
      </c>
      <c r="J425" t="s">
        <v>6</v>
      </c>
      <c r="K425" t="s">
        <v>488</v>
      </c>
      <c r="L425">
        <v>1191</v>
      </c>
      <c r="N425">
        <v>1013</v>
      </c>
      <c r="O425" t="s">
        <v>486</v>
      </c>
      <c r="P425" t="s">
        <v>486</v>
      </c>
      <c r="Q425">
        <v>1</v>
      </c>
      <c r="W425">
        <v>0</v>
      </c>
      <c r="X425">
        <v>-1417349443</v>
      </c>
      <c r="Y425">
        <v>4.2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1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6</v>
      </c>
      <c r="AT425">
        <v>4.2</v>
      </c>
      <c r="AU425" t="s">
        <v>6</v>
      </c>
      <c r="AV425">
        <v>2</v>
      </c>
      <c r="AW425">
        <v>2</v>
      </c>
      <c r="AX425">
        <v>27711554</v>
      </c>
      <c r="AY425">
        <v>1</v>
      </c>
      <c r="AZ425">
        <v>2048</v>
      </c>
      <c r="BA425">
        <v>440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Y425*Source!I274</f>
        <v>0.21000000000000002</v>
      </c>
      <c r="CY425">
        <f>AD425</f>
        <v>0</v>
      </c>
      <c r="CZ425">
        <f>AH425</f>
        <v>0</v>
      </c>
      <c r="DA425">
        <f>AL425</f>
        <v>1</v>
      </c>
      <c r="DB425">
        <v>0</v>
      </c>
    </row>
    <row r="426" spans="1:106" x14ac:dyDescent="0.2">
      <c r="A426">
        <f>ROW(Source!A274)</f>
        <v>274</v>
      </c>
      <c r="B426">
        <v>27703388</v>
      </c>
      <c r="C426">
        <v>27711545</v>
      </c>
      <c r="D426">
        <v>25230514</v>
      </c>
      <c r="E426">
        <v>1</v>
      </c>
      <c r="F426">
        <v>1</v>
      </c>
      <c r="G426">
        <v>1</v>
      </c>
      <c r="H426">
        <v>2</v>
      </c>
      <c r="I426" t="s">
        <v>489</v>
      </c>
      <c r="J426" t="s">
        <v>490</v>
      </c>
      <c r="K426" t="s">
        <v>491</v>
      </c>
      <c r="L426">
        <v>1368</v>
      </c>
      <c r="N426">
        <v>1011</v>
      </c>
      <c r="O426" t="s">
        <v>492</v>
      </c>
      <c r="P426" t="s">
        <v>492</v>
      </c>
      <c r="Q426">
        <v>1</v>
      </c>
      <c r="W426">
        <v>0</v>
      </c>
      <c r="X426">
        <v>1188625873</v>
      </c>
      <c r="Y426">
        <v>1.8684000000000003</v>
      </c>
      <c r="AA426">
        <v>0</v>
      </c>
      <c r="AB426">
        <v>31.26</v>
      </c>
      <c r="AC426">
        <v>13.5</v>
      </c>
      <c r="AD426">
        <v>0</v>
      </c>
      <c r="AE426">
        <v>0</v>
      </c>
      <c r="AF426">
        <v>31.26</v>
      </c>
      <c r="AG426">
        <v>13.5</v>
      </c>
      <c r="AH426">
        <v>0</v>
      </c>
      <c r="AI426">
        <v>1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1</v>
      </c>
      <c r="AQ426">
        <v>0</v>
      </c>
      <c r="AR426">
        <v>0</v>
      </c>
      <c r="AS426" t="s">
        <v>6</v>
      </c>
      <c r="AT426">
        <v>1.73</v>
      </c>
      <c r="AU426" t="s">
        <v>45</v>
      </c>
      <c r="AV426">
        <v>0</v>
      </c>
      <c r="AW426">
        <v>2</v>
      </c>
      <c r="AX426">
        <v>27711555</v>
      </c>
      <c r="AY426">
        <v>1</v>
      </c>
      <c r="AZ426">
        <v>0</v>
      </c>
      <c r="BA426">
        <v>441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Y426*Source!I274</f>
        <v>9.3420000000000017E-2</v>
      </c>
      <c r="CY426">
        <f>AB426</f>
        <v>31.26</v>
      </c>
      <c r="CZ426">
        <f>AF426</f>
        <v>31.26</v>
      </c>
      <c r="DA426">
        <f>AJ426</f>
        <v>1</v>
      </c>
      <c r="DB426">
        <v>0</v>
      </c>
    </row>
    <row r="427" spans="1:106" x14ac:dyDescent="0.2">
      <c r="A427">
        <f>ROW(Source!A274)</f>
        <v>274</v>
      </c>
      <c r="B427">
        <v>27703388</v>
      </c>
      <c r="C427">
        <v>27711545</v>
      </c>
      <c r="D427">
        <v>25231607</v>
      </c>
      <c r="E427">
        <v>1</v>
      </c>
      <c r="F427">
        <v>1</v>
      </c>
      <c r="G427">
        <v>1</v>
      </c>
      <c r="H427">
        <v>2</v>
      </c>
      <c r="I427" t="s">
        <v>497</v>
      </c>
      <c r="J427" t="s">
        <v>498</v>
      </c>
      <c r="K427" t="s">
        <v>499</v>
      </c>
      <c r="L427">
        <v>1368</v>
      </c>
      <c r="N427">
        <v>1011</v>
      </c>
      <c r="O427" t="s">
        <v>492</v>
      </c>
      <c r="P427" t="s">
        <v>492</v>
      </c>
      <c r="Q427">
        <v>1</v>
      </c>
      <c r="W427">
        <v>0</v>
      </c>
      <c r="X427">
        <v>1372534845</v>
      </c>
      <c r="Y427">
        <v>2.6676000000000006</v>
      </c>
      <c r="AA427">
        <v>0</v>
      </c>
      <c r="AB427">
        <v>65.709999999999994</v>
      </c>
      <c r="AC427">
        <v>11.6</v>
      </c>
      <c r="AD427">
        <v>0</v>
      </c>
      <c r="AE427">
        <v>0</v>
      </c>
      <c r="AF427">
        <v>65.709999999999994</v>
      </c>
      <c r="AG427">
        <v>11.6</v>
      </c>
      <c r="AH427">
        <v>0</v>
      </c>
      <c r="AI427">
        <v>1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1</v>
      </c>
      <c r="AQ427">
        <v>0</v>
      </c>
      <c r="AR427">
        <v>0</v>
      </c>
      <c r="AS427" t="s">
        <v>6</v>
      </c>
      <c r="AT427">
        <v>2.4700000000000002</v>
      </c>
      <c r="AU427" t="s">
        <v>45</v>
      </c>
      <c r="AV427">
        <v>0</v>
      </c>
      <c r="AW427">
        <v>2</v>
      </c>
      <c r="AX427">
        <v>27711556</v>
      </c>
      <c r="AY427">
        <v>1</v>
      </c>
      <c r="AZ427">
        <v>0</v>
      </c>
      <c r="BA427">
        <v>442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Y427*Source!I274</f>
        <v>0.13338000000000003</v>
      </c>
      <c r="CY427">
        <f>AB427</f>
        <v>65.709999999999994</v>
      </c>
      <c r="CZ427">
        <f>AF427</f>
        <v>65.709999999999994</v>
      </c>
      <c r="DA427">
        <f>AJ427</f>
        <v>1</v>
      </c>
      <c r="DB427">
        <v>0</v>
      </c>
    </row>
    <row r="428" spans="1:106" x14ac:dyDescent="0.2">
      <c r="A428">
        <f>ROW(Source!A274)</f>
        <v>274</v>
      </c>
      <c r="B428">
        <v>27703388</v>
      </c>
      <c r="C428">
        <v>27711545</v>
      </c>
      <c r="D428">
        <v>25152713</v>
      </c>
      <c r="E428">
        <v>1</v>
      </c>
      <c r="F428">
        <v>1</v>
      </c>
      <c r="G428">
        <v>1</v>
      </c>
      <c r="H428">
        <v>3</v>
      </c>
      <c r="I428" t="s">
        <v>500</v>
      </c>
      <c r="J428" t="s">
        <v>501</v>
      </c>
      <c r="K428" t="s">
        <v>502</v>
      </c>
      <c r="L428">
        <v>1348</v>
      </c>
      <c r="N428">
        <v>1009</v>
      </c>
      <c r="O428" t="s">
        <v>30</v>
      </c>
      <c r="P428" t="s">
        <v>30</v>
      </c>
      <c r="Q428">
        <v>1000</v>
      </c>
      <c r="W428">
        <v>0</v>
      </c>
      <c r="X428">
        <v>1174701286</v>
      </c>
      <c r="Y428">
        <v>0</v>
      </c>
      <c r="AA428">
        <v>11978</v>
      </c>
      <c r="AB428">
        <v>0</v>
      </c>
      <c r="AC428">
        <v>0</v>
      </c>
      <c r="AD428">
        <v>0</v>
      </c>
      <c r="AE428">
        <v>11978</v>
      </c>
      <c r="AF428">
        <v>0</v>
      </c>
      <c r="AG428">
        <v>0</v>
      </c>
      <c r="AH428">
        <v>0</v>
      </c>
      <c r="AI428">
        <v>1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1</v>
      </c>
      <c r="AQ428">
        <v>0</v>
      </c>
      <c r="AR428">
        <v>0</v>
      </c>
      <c r="AS428" t="s">
        <v>6</v>
      </c>
      <c r="AT428">
        <v>1.2E-2</v>
      </c>
      <c r="AU428" t="s">
        <v>44</v>
      </c>
      <c r="AV428">
        <v>0</v>
      </c>
      <c r="AW428">
        <v>2</v>
      </c>
      <c r="AX428">
        <v>27711557</v>
      </c>
      <c r="AY428">
        <v>1</v>
      </c>
      <c r="AZ428">
        <v>0</v>
      </c>
      <c r="BA428">
        <v>443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Y428*Source!I274</f>
        <v>0</v>
      </c>
      <c r="CY428">
        <f>AA428</f>
        <v>11978</v>
      </c>
      <c r="CZ428">
        <f>AE428</f>
        <v>11978</v>
      </c>
      <c r="DA428">
        <f>AI428</f>
        <v>1</v>
      </c>
      <c r="DB428">
        <v>0</v>
      </c>
    </row>
    <row r="429" spans="1:106" x14ac:dyDescent="0.2">
      <c r="A429">
        <f>ROW(Source!A274)</f>
        <v>274</v>
      </c>
      <c r="B429">
        <v>27703388</v>
      </c>
      <c r="C429">
        <v>27711545</v>
      </c>
      <c r="D429">
        <v>25172445</v>
      </c>
      <c r="E429">
        <v>1</v>
      </c>
      <c r="F429">
        <v>1</v>
      </c>
      <c r="G429">
        <v>1</v>
      </c>
      <c r="H429">
        <v>3</v>
      </c>
      <c r="I429" t="s">
        <v>503</v>
      </c>
      <c r="J429" t="s">
        <v>504</v>
      </c>
      <c r="K429" t="s">
        <v>505</v>
      </c>
      <c r="L429">
        <v>1348</v>
      </c>
      <c r="N429">
        <v>1009</v>
      </c>
      <c r="O429" t="s">
        <v>30</v>
      </c>
      <c r="P429" t="s">
        <v>30</v>
      </c>
      <c r="Q429">
        <v>1000</v>
      </c>
      <c r="W429">
        <v>0</v>
      </c>
      <c r="X429">
        <v>-1756095795</v>
      </c>
      <c r="Y429">
        <v>0</v>
      </c>
      <c r="AA429">
        <v>5989</v>
      </c>
      <c r="AB429">
        <v>0</v>
      </c>
      <c r="AC429">
        <v>0</v>
      </c>
      <c r="AD429">
        <v>0</v>
      </c>
      <c r="AE429">
        <v>5989</v>
      </c>
      <c r="AF429">
        <v>0</v>
      </c>
      <c r="AG429">
        <v>0</v>
      </c>
      <c r="AH429">
        <v>0</v>
      </c>
      <c r="AI429">
        <v>1</v>
      </c>
      <c r="AJ429">
        <v>1</v>
      </c>
      <c r="AK429">
        <v>1</v>
      </c>
      <c r="AL429">
        <v>1</v>
      </c>
      <c r="AN429">
        <v>0</v>
      </c>
      <c r="AO429">
        <v>1</v>
      </c>
      <c r="AP429">
        <v>1</v>
      </c>
      <c r="AQ429">
        <v>0</v>
      </c>
      <c r="AR429">
        <v>0</v>
      </c>
      <c r="AS429" t="s">
        <v>6</v>
      </c>
      <c r="AT429">
        <v>3.5000000000000003E-2</v>
      </c>
      <c r="AU429" t="s">
        <v>44</v>
      </c>
      <c r="AV429">
        <v>0</v>
      </c>
      <c r="AW429">
        <v>2</v>
      </c>
      <c r="AX429">
        <v>27711558</v>
      </c>
      <c r="AY429">
        <v>1</v>
      </c>
      <c r="AZ429">
        <v>0</v>
      </c>
      <c r="BA429">
        <v>444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CX429">
        <f>Y429*Source!I274</f>
        <v>0</v>
      </c>
      <c r="CY429">
        <f>AA429</f>
        <v>5989</v>
      </c>
      <c r="CZ429">
        <f>AE429</f>
        <v>5989</v>
      </c>
      <c r="DA429">
        <f>AI429</f>
        <v>1</v>
      </c>
      <c r="DB429">
        <v>0</v>
      </c>
    </row>
    <row r="430" spans="1:106" x14ac:dyDescent="0.2">
      <c r="A430">
        <f>ROW(Source!A274)</f>
        <v>274</v>
      </c>
      <c r="B430">
        <v>27703388</v>
      </c>
      <c r="C430">
        <v>27711545</v>
      </c>
      <c r="D430">
        <v>25179415</v>
      </c>
      <c r="E430">
        <v>1</v>
      </c>
      <c r="F430">
        <v>1</v>
      </c>
      <c r="G430">
        <v>1</v>
      </c>
      <c r="H430">
        <v>3</v>
      </c>
      <c r="I430" t="s">
        <v>506</v>
      </c>
      <c r="J430" t="s">
        <v>507</v>
      </c>
      <c r="K430" t="s">
        <v>508</v>
      </c>
      <c r="L430">
        <v>1301</v>
      </c>
      <c r="N430">
        <v>1003</v>
      </c>
      <c r="O430" t="s">
        <v>257</v>
      </c>
      <c r="P430" t="s">
        <v>257</v>
      </c>
      <c r="Q430">
        <v>1</v>
      </c>
      <c r="W430">
        <v>0</v>
      </c>
      <c r="X430">
        <v>117883946</v>
      </c>
      <c r="Y430">
        <v>0</v>
      </c>
      <c r="AA430">
        <v>3.2</v>
      </c>
      <c r="AB430">
        <v>0</v>
      </c>
      <c r="AC430">
        <v>0</v>
      </c>
      <c r="AD430">
        <v>0</v>
      </c>
      <c r="AE430">
        <v>3.2</v>
      </c>
      <c r="AF430">
        <v>0</v>
      </c>
      <c r="AG430">
        <v>0</v>
      </c>
      <c r="AH430">
        <v>0</v>
      </c>
      <c r="AI430">
        <v>1</v>
      </c>
      <c r="AJ430">
        <v>1</v>
      </c>
      <c r="AK430">
        <v>1</v>
      </c>
      <c r="AL430">
        <v>1</v>
      </c>
      <c r="AN430">
        <v>0</v>
      </c>
      <c r="AO430">
        <v>1</v>
      </c>
      <c r="AP430">
        <v>1</v>
      </c>
      <c r="AQ430">
        <v>0</v>
      </c>
      <c r="AR430">
        <v>0</v>
      </c>
      <c r="AS430" t="s">
        <v>6</v>
      </c>
      <c r="AT430">
        <v>400</v>
      </c>
      <c r="AU430" t="s">
        <v>44</v>
      </c>
      <c r="AV430">
        <v>0</v>
      </c>
      <c r="AW430">
        <v>2</v>
      </c>
      <c r="AX430">
        <v>27711560</v>
      </c>
      <c r="AY430">
        <v>1</v>
      </c>
      <c r="AZ430">
        <v>0</v>
      </c>
      <c r="BA430">
        <v>446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CX430">
        <f>Y430*Source!I274</f>
        <v>0</v>
      </c>
      <c r="CY430">
        <f>AA430</f>
        <v>3.2</v>
      </c>
      <c r="CZ430">
        <f>AE430</f>
        <v>3.2</v>
      </c>
      <c r="DA430">
        <f>AI430</f>
        <v>1</v>
      </c>
      <c r="DB430">
        <v>0</v>
      </c>
    </row>
    <row r="431" spans="1:106" x14ac:dyDescent="0.2">
      <c r="A431">
        <f>ROW(Source!A275)</f>
        <v>275</v>
      </c>
      <c r="B431">
        <v>27703374</v>
      </c>
      <c r="C431">
        <v>27711561</v>
      </c>
      <c r="D431">
        <v>25413300</v>
      </c>
      <c r="E431">
        <v>1</v>
      </c>
      <c r="F431">
        <v>1</v>
      </c>
      <c r="G431">
        <v>1</v>
      </c>
      <c r="H431">
        <v>1</v>
      </c>
      <c r="I431" t="s">
        <v>484</v>
      </c>
      <c r="J431" t="s">
        <v>6</v>
      </c>
      <c r="K431" t="s">
        <v>485</v>
      </c>
      <c r="L431">
        <v>1191</v>
      </c>
      <c r="N431">
        <v>1013</v>
      </c>
      <c r="O431" t="s">
        <v>486</v>
      </c>
      <c r="P431" t="s">
        <v>486</v>
      </c>
      <c r="Q431">
        <v>1</v>
      </c>
      <c r="W431">
        <v>0</v>
      </c>
      <c r="X431">
        <v>-400197608</v>
      </c>
      <c r="Y431">
        <v>1.3972499999999999</v>
      </c>
      <c r="AA431">
        <v>0</v>
      </c>
      <c r="AB431">
        <v>0</v>
      </c>
      <c r="AC431">
        <v>0</v>
      </c>
      <c r="AD431">
        <v>8.5299999999999994</v>
      </c>
      <c r="AE431">
        <v>0</v>
      </c>
      <c r="AF431">
        <v>0</v>
      </c>
      <c r="AG431">
        <v>0</v>
      </c>
      <c r="AH431">
        <v>8.5299999999999994</v>
      </c>
      <c r="AI431">
        <v>1</v>
      </c>
      <c r="AJ431">
        <v>1</v>
      </c>
      <c r="AK431">
        <v>1</v>
      </c>
      <c r="AL431">
        <v>1</v>
      </c>
      <c r="AN431">
        <v>0</v>
      </c>
      <c r="AO431">
        <v>1</v>
      </c>
      <c r="AP431">
        <v>1</v>
      </c>
      <c r="AQ431">
        <v>0</v>
      </c>
      <c r="AR431">
        <v>0</v>
      </c>
      <c r="AS431" t="s">
        <v>6</v>
      </c>
      <c r="AT431">
        <v>0.9</v>
      </c>
      <c r="AU431" t="s">
        <v>57</v>
      </c>
      <c r="AV431">
        <v>1</v>
      </c>
      <c r="AW431">
        <v>2</v>
      </c>
      <c r="AX431">
        <v>27711563</v>
      </c>
      <c r="AY431">
        <v>1</v>
      </c>
      <c r="AZ431">
        <v>0</v>
      </c>
      <c r="BA431">
        <v>447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CX431">
        <f>Y431*Source!I275</f>
        <v>548.42062499999997</v>
      </c>
      <c r="CY431">
        <f>AD431</f>
        <v>8.5299999999999994</v>
      </c>
      <c r="CZ431">
        <f>AH431</f>
        <v>8.5299999999999994</v>
      </c>
      <c r="DA431">
        <f>AL431</f>
        <v>1</v>
      </c>
      <c r="DB431">
        <v>0</v>
      </c>
    </row>
    <row r="432" spans="1:106" x14ac:dyDescent="0.2">
      <c r="A432">
        <f>ROW(Source!A276)</f>
        <v>276</v>
      </c>
      <c r="B432">
        <v>27703388</v>
      </c>
      <c r="C432">
        <v>27711561</v>
      </c>
      <c r="D432">
        <v>25413300</v>
      </c>
      <c r="E432">
        <v>1</v>
      </c>
      <c r="F432">
        <v>1</v>
      </c>
      <c r="G432">
        <v>1</v>
      </c>
      <c r="H432">
        <v>1</v>
      </c>
      <c r="I432" t="s">
        <v>484</v>
      </c>
      <c r="J432" t="s">
        <v>6</v>
      </c>
      <c r="K432" t="s">
        <v>485</v>
      </c>
      <c r="L432">
        <v>1191</v>
      </c>
      <c r="N432">
        <v>1013</v>
      </c>
      <c r="O432" t="s">
        <v>486</v>
      </c>
      <c r="P432" t="s">
        <v>486</v>
      </c>
      <c r="Q432">
        <v>1</v>
      </c>
      <c r="W432">
        <v>0</v>
      </c>
      <c r="X432">
        <v>-400197608</v>
      </c>
      <c r="Y432">
        <v>1.3972499999999999</v>
      </c>
      <c r="AA432">
        <v>0</v>
      </c>
      <c r="AB432">
        <v>0</v>
      </c>
      <c r="AC432">
        <v>0</v>
      </c>
      <c r="AD432">
        <v>8.5299999999999994</v>
      </c>
      <c r="AE432">
        <v>0</v>
      </c>
      <c r="AF432">
        <v>0</v>
      </c>
      <c r="AG432">
        <v>0</v>
      </c>
      <c r="AH432">
        <v>8.5299999999999994</v>
      </c>
      <c r="AI432">
        <v>1</v>
      </c>
      <c r="AJ432">
        <v>1</v>
      </c>
      <c r="AK432">
        <v>1</v>
      </c>
      <c r="AL432">
        <v>1</v>
      </c>
      <c r="AN432">
        <v>0</v>
      </c>
      <c r="AO432">
        <v>1</v>
      </c>
      <c r="AP432">
        <v>1</v>
      </c>
      <c r="AQ432">
        <v>0</v>
      </c>
      <c r="AR432">
        <v>0</v>
      </c>
      <c r="AS432" t="s">
        <v>6</v>
      </c>
      <c r="AT432">
        <v>0.9</v>
      </c>
      <c r="AU432" t="s">
        <v>57</v>
      </c>
      <c r="AV432">
        <v>1</v>
      </c>
      <c r="AW432">
        <v>2</v>
      </c>
      <c r="AX432">
        <v>27711563</v>
      </c>
      <c r="AY432">
        <v>1</v>
      </c>
      <c r="AZ432">
        <v>0</v>
      </c>
      <c r="BA432">
        <v>448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CX432">
        <f>Y432*Source!I276</f>
        <v>548.42062499999997</v>
      </c>
      <c r="CY432">
        <f>AD432</f>
        <v>8.5299999999999994</v>
      </c>
      <c r="CZ432">
        <f>AH432</f>
        <v>8.5299999999999994</v>
      </c>
      <c r="DA432">
        <f>AL432</f>
        <v>1</v>
      </c>
      <c r="DB432">
        <v>0</v>
      </c>
    </row>
    <row r="433" spans="1:106" x14ac:dyDescent="0.2">
      <c r="A433">
        <f>ROW(Source!A277)</f>
        <v>277</v>
      </c>
      <c r="B433">
        <v>27703374</v>
      </c>
      <c r="C433">
        <v>27711564</v>
      </c>
      <c r="D433">
        <v>25413300</v>
      </c>
      <c r="E433">
        <v>1</v>
      </c>
      <c r="F433">
        <v>1</v>
      </c>
      <c r="G433">
        <v>1</v>
      </c>
      <c r="H433">
        <v>1</v>
      </c>
      <c r="I433" t="s">
        <v>484</v>
      </c>
      <c r="J433" t="s">
        <v>6</v>
      </c>
      <c r="K433" t="s">
        <v>485</v>
      </c>
      <c r="L433">
        <v>1191</v>
      </c>
      <c r="N433">
        <v>1013</v>
      </c>
      <c r="O433" t="s">
        <v>486</v>
      </c>
      <c r="P433" t="s">
        <v>486</v>
      </c>
      <c r="Q433">
        <v>1</v>
      </c>
      <c r="W433">
        <v>0</v>
      </c>
      <c r="X433">
        <v>-400197608</v>
      </c>
      <c r="Y433">
        <v>47.996549999999999</v>
      </c>
      <c r="AA433">
        <v>0</v>
      </c>
      <c r="AB433">
        <v>0</v>
      </c>
      <c r="AC433">
        <v>0</v>
      </c>
      <c r="AD433">
        <v>8.5299999999999994</v>
      </c>
      <c r="AE433">
        <v>0</v>
      </c>
      <c r="AF433">
        <v>0</v>
      </c>
      <c r="AG433">
        <v>0</v>
      </c>
      <c r="AH433">
        <v>8.5299999999999994</v>
      </c>
      <c r="AI433">
        <v>1</v>
      </c>
      <c r="AJ433">
        <v>1</v>
      </c>
      <c r="AK433">
        <v>1</v>
      </c>
      <c r="AL433">
        <v>1</v>
      </c>
      <c r="AN433">
        <v>0</v>
      </c>
      <c r="AO433">
        <v>1</v>
      </c>
      <c r="AP433">
        <v>1</v>
      </c>
      <c r="AQ433">
        <v>0</v>
      </c>
      <c r="AR433">
        <v>0</v>
      </c>
      <c r="AS433" t="s">
        <v>6</v>
      </c>
      <c r="AT433">
        <v>50.79</v>
      </c>
      <c r="AU433" t="s">
        <v>65</v>
      </c>
      <c r="AV433">
        <v>1</v>
      </c>
      <c r="AW433">
        <v>2</v>
      </c>
      <c r="AX433">
        <v>27711583</v>
      </c>
      <c r="AY433">
        <v>1</v>
      </c>
      <c r="AZ433">
        <v>0</v>
      </c>
      <c r="BA433">
        <v>449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CX433">
        <f>Y433*Source!I277</f>
        <v>9.1193445000000004</v>
      </c>
      <c r="CY433">
        <f>AD433</f>
        <v>8.5299999999999994</v>
      </c>
      <c r="CZ433">
        <f>AH433</f>
        <v>8.5299999999999994</v>
      </c>
      <c r="DA433">
        <f>AL433</f>
        <v>1</v>
      </c>
      <c r="DB433">
        <v>0</v>
      </c>
    </row>
    <row r="434" spans="1:106" x14ac:dyDescent="0.2">
      <c r="A434">
        <f>ROW(Source!A277)</f>
        <v>277</v>
      </c>
      <c r="B434">
        <v>27703374</v>
      </c>
      <c r="C434">
        <v>27711564</v>
      </c>
      <c r="D434">
        <v>25412928</v>
      </c>
      <c r="E434">
        <v>1</v>
      </c>
      <c r="F434">
        <v>1</v>
      </c>
      <c r="G434">
        <v>1</v>
      </c>
      <c r="H434">
        <v>1</v>
      </c>
      <c r="I434" t="s">
        <v>487</v>
      </c>
      <c r="J434" t="s">
        <v>6</v>
      </c>
      <c r="K434" t="s">
        <v>488</v>
      </c>
      <c r="L434">
        <v>1191</v>
      </c>
      <c r="N434">
        <v>1013</v>
      </c>
      <c r="O434" t="s">
        <v>486</v>
      </c>
      <c r="P434" t="s">
        <v>486</v>
      </c>
      <c r="Q434">
        <v>1</v>
      </c>
      <c r="W434">
        <v>0</v>
      </c>
      <c r="X434">
        <v>-1417349443</v>
      </c>
      <c r="Y434">
        <v>0.31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1</v>
      </c>
      <c r="AJ434">
        <v>1</v>
      </c>
      <c r="AK434">
        <v>1</v>
      </c>
      <c r="AL434">
        <v>1</v>
      </c>
      <c r="AN434">
        <v>0</v>
      </c>
      <c r="AO434">
        <v>1</v>
      </c>
      <c r="AP434">
        <v>0</v>
      </c>
      <c r="AQ434">
        <v>0</v>
      </c>
      <c r="AR434">
        <v>0</v>
      </c>
      <c r="AS434" t="s">
        <v>6</v>
      </c>
      <c r="AT434">
        <v>0.31</v>
      </c>
      <c r="AU434" t="s">
        <v>6</v>
      </c>
      <c r="AV434">
        <v>2</v>
      </c>
      <c r="AW434">
        <v>2</v>
      </c>
      <c r="AX434">
        <v>27711584</v>
      </c>
      <c r="AY434">
        <v>1</v>
      </c>
      <c r="AZ434">
        <v>2048</v>
      </c>
      <c r="BA434">
        <v>450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CX434">
        <f>Y434*Source!I277</f>
        <v>5.8900000000000001E-2</v>
      </c>
      <c r="CY434">
        <f>AD434</f>
        <v>0</v>
      </c>
      <c r="CZ434">
        <f>AH434</f>
        <v>0</v>
      </c>
      <c r="DA434">
        <f>AL434</f>
        <v>1</v>
      </c>
      <c r="DB434">
        <v>0</v>
      </c>
    </row>
    <row r="435" spans="1:106" x14ac:dyDescent="0.2">
      <c r="A435">
        <f>ROW(Source!A277)</f>
        <v>277</v>
      </c>
      <c r="B435">
        <v>27703374</v>
      </c>
      <c r="C435">
        <v>27711564</v>
      </c>
      <c r="D435">
        <v>25230220</v>
      </c>
      <c r="E435">
        <v>1</v>
      </c>
      <c r="F435">
        <v>1</v>
      </c>
      <c r="G435">
        <v>1</v>
      </c>
      <c r="H435">
        <v>2</v>
      </c>
      <c r="I435" t="s">
        <v>509</v>
      </c>
      <c r="J435" t="s">
        <v>510</v>
      </c>
      <c r="K435" t="s">
        <v>511</v>
      </c>
      <c r="L435">
        <v>1368</v>
      </c>
      <c r="N435">
        <v>1011</v>
      </c>
      <c r="O435" t="s">
        <v>492</v>
      </c>
      <c r="P435" t="s">
        <v>492</v>
      </c>
      <c r="Q435">
        <v>1</v>
      </c>
      <c r="W435">
        <v>0</v>
      </c>
      <c r="X435">
        <v>-1718674368</v>
      </c>
      <c r="Y435">
        <v>0.1134</v>
      </c>
      <c r="AA435">
        <v>0</v>
      </c>
      <c r="AB435">
        <v>111.99</v>
      </c>
      <c r="AC435">
        <v>13.5</v>
      </c>
      <c r="AD435">
        <v>0</v>
      </c>
      <c r="AE435">
        <v>0</v>
      </c>
      <c r="AF435">
        <v>111.99</v>
      </c>
      <c r="AG435">
        <v>13.5</v>
      </c>
      <c r="AH435">
        <v>0</v>
      </c>
      <c r="AI435">
        <v>1</v>
      </c>
      <c r="AJ435">
        <v>1</v>
      </c>
      <c r="AK435">
        <v>1</v>
      </c>
      <c r="AL435">
        <v>1</v>
      </c>
      <c r="AN435">
        <v>0</v>
      </c>
      <c r="AO435">
        <v>1</v>
      </c>
      <c r="AP435">
        <v>1</v>
      </c>
      <c r="AQ435">
        <v>0</v>
      </c>
      <c r="AR435">
        <v>0</v>
      </c>
      <c r="AS435" t="s">
        <v>6</v>
      </c>
      <c r="AT435">
        <v>0.12</v>
      </c>
      <c r="AU435" t="s">
        <v>65</v>
      </c>
      <c r="AV435">
        <v>0</v>
      </c>
      <c r="AW435">
        <v>2</v>
      </c>
      <c r="AX435">
        <v>27711585</v>
      </c>
      <c r="AY435">
        <v>1</v>
      </c>
      <c r="AZ435">
        <v>0</v>
      </c>
      <c r="BA435">
        <v>451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CX435">
        <f>Y435*Source!I277</f>
        <v>2.1545999999999999E-2</v>
      </c>
      <c r="CY435">
        <f>AB435</f>
        <v>111.99</v>
      </c>
      <c r="CZ435">
        <f>AF435</f>
        <v>111.99</v>
      </c>
      <c r="DA435">
        <f>AJ435</f>
        <v>1</v>
      </c>
      <c r="DB435">
        <v>0</v>
      </c>
    </row>
    <row r="436" spans="1:106" x14ac:dyDescent="0.2">
      <c r="A436">
        <f>ROW(Source!A277)</f>
        <v>277</v>
      </c>
      <c r="B436">
        <v>27703374</v>
      </c>
      <c r="C436">
        <v>27711564</v>
      </c>
      <c r="D436">
        <v>25230420</v>
      </c>
      <c r="E436">
        <v>1</v>
      </c>
      <c r="F436">
        <v>1</v>
      </c>
      <c r="G436">
        <v>1</v>
      </c>
      <c r="H436">
        <v>2</v>
      </c>
      <c r="I436" t="s">
        <v>512</v>
      </c>
      <c r="J436" t="s">
        <v>513</v>
      </c>
      <c r="K436" t="s">
        <v>514</v>
      </c>
      <c r="L436">
        <v>1368</v>
      </c>
      <c r="N436">
        <v>1011</v>
      </c>
      <c r="O436" t="s">
        <v>492</v>
      </c>
      <c r="P436" t="s">
        <v>492</v>
      </c>
      <c r="Q436">
        <v>1</v>
      </c>
      <c r="W436">
        <v>0</v>
      </c>
      <c r="X436">
        <v>1544661785</v>
      </c>
      <c r="Y436">
        <v>9.9508499999999991</v>
      </c>
      <c r="AA436">
        <v>0</v>
      </c>
      <c r="AB436">
        <v>6.9</v>
      </c>
      <c r="AC436">
        <v>0</v>
      </c>
      <c r="AD436">
        <v>0</v>
      </c>
      <c r="AE436">
        <v>0</v>
      </c>
      <c r="AF436">
        <v>6.9</v>
      </c>
      <c r="AG436">
        <v>0</v>
      </c>
      <c r="AH436">
        <v>0</v>
      </c>
      <c r="AI436">
        <v>1</v>
      </c>
      <c r="AJ436">
        <v>1</v>
      </c>
      <c r="AK436">
        <v>1</v>
      </c>
      <c r="AL436">
        <v>1</v>
      </c>
      <c r="AN436">
        <v>0</v>
      </c>
      <c r="AO436">
        <v>1</v>
      </c>
      <c r="AP436">
        <v>1</v>
      </c>
      <c r="AQ436">
        <v>0</v>
      </c>
      <c r="AR436">
        <v>0</v>
      </c>
      <c r="AS436" t="s">
        <v>6</v>
      </c>
      <c r="AT436">
        <v>10.53</v>
      </c>
      <c r="AU436" t="s">
        <v>65</v>
      </c>
      <c r="AV436">
        <v>0</v>
      </c>
      <c r="AW436">
        <v>2</v>
      </c>
      <c r="AX436">
        <v>27711586</v>
      </c>
      <c r="AY436">
        <v>1</v>
      </c>
      <c r="AZ436">
        <v>0</v>
      </c>
      <c r="BA436">
        <v>452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CX436">
        <f>Y436*Source!I277</f>
        <v>1.8906614999999998</v>
      </c>
      <c r="CY436">
        <f>AB436</f>
        <v>6.9</v>
      </c>
      <c r="CZ436">
        <f>AF436</f>
        <v>6.9</v>
      </c>
      <c r="DA436">
        <f>AJ436</f>
        <v>1</v>
      </c>
      <c r="DB436">
        <v>0</v>
      </c>
    </row>
    <row r="437" spans="1:106" x14ac:dyDescent="0.2">
      <c r="A437">
        <f>ROW(Source!A277)</f>
        <v>277</v>
      </c>
      <c r="B437">
        <v>27703374</v>
      </c>
      <c r="C437">
        <v>27711564</v>
      </c>
      <c r="D437">
        <v>25231607</v>
      </c>
      <c r="E437">
        <v>1</v>
      </c>
      <c r="F437">
        <v>1</v>
      </c>
      <c r="G437">
        <v>1</v>
      </c>
      <c r="H437">
        <v>2</v>
      </c>
      <c r="I437" t="s">
        <v>497</v>
      </c>
      <c r="J437" t="s">
        <v>498</v>
      </c>
      <c r="K437" t="s">
        <v>499</v>
      </c>
      <c r="L437">
        <v>1368</v>
      </c>
      <c r="N437">
        <v>1011</v>
      </c>
      <c r="O437" t="s">
        <v>492</v>
      </c>
      <c r="P437" t="s">
        <v>492</v>
      </c>
      <c r="Q437">
        <v>1</v>
      </c>
      <c r="W437">
        <v>0</v>
      </c>
      <c r="X437">
        <v>1372534845</v>
      </c>
      <c r="Y437">
        <v>0.17954999999999999</v>
      </c>
      <c r="AA437">
        <v>0</v>
      </c>
      <c r="AB437">
        <v>65.709999999999994</v>
      </c>
      <c r="AC437">
        <v>11.6</v>
      </c>
      <c r="AD437">
        <v>0</v>
      </c>
      <c r="AE437">
        <v>0</v>
      </c>
      <c r="AF437">
        <v>65.709999999999994</v>
      </c>
      <c r="AG437">
        <v>11.6</v>
      </c>
      <c r="AH437">
        <v>0</v>
      </c>
      <c r="AI437">
        <v>1</v>
      </c>
      <c r="AJ437">
        <v>1</v>
      </c>
      <c r="AK437">
        <v>1</v>
      </c>
      <c r="AL437">
        <v>1</v>
      </c>
      <c r="AN437">
        <v>0</v>
      </c>
      <c r="AO437">
        <v>1</v>
      </c>
      <c r="AP437">
        <v>1</v>
      </c>
      <c r="AQ437">
        <v>0</v>
      </c>
      <c r="AR437">
        <v>0</v>
      </c>
      <c r="AS437" t="s">
        <v>6</v>
      </c>
      <c r="AT437">
        <v>0.19</v>
      </c>
      <c r="AU437" t="s">
        <v>65</v>
      </c>
      <c r="AV437">
        <v>0</v>
      </c>
      <c r="AW437">
        <v>2</v>
      </c>
      <c r="AX437">
        <v>27711587</v>
      </c>
      <c r="AY437">
        <v>1</v>
      </c>
      <c r="AZ437">
        <v>0</v>
      </c>
      <c r="BA437">
        <v>453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CX437">
        <f>Y437*Source!I277</f>
        <v>3.4114499999999999E-2</v>
      </c>
      <c r="CY437">
        <f>AB437</f>
        <v>65.709999999999994</v>
      </c>
      <c r="CZ437">
        <f>AF437</f>
        <v>65.709999999999994</v>
      </c>
      <c r="DA437">
        <f>AJ437</f>
        <v>1</v>
      </c>
      <c r="DB437">
        <v>0</v>
      </c>
    </row>
    <row r="438" spans="1:106" x14ac:dyDescent="0.2">
      <c r="A438">
        <f>ROW(Source!A277)</f>
        <v>277</v>
      </c>
      <c r="B438">
        <v>27703374</v>
      </c>
      <c r="C438">
        <v>27711564</v>
      </c>
      <c r="D438">
        <v>25231842</v>
      </c>
      <c r="E438">
        <v>1</v>
      </c>
      <c r="F438">
        <v>1</v>
      </c>
      <c r="G438">
        <v>1</v>
      </c>
      <c r="H438">
        <v>2</v>
      </c>
      <c r="I438" t="s">
        <v>515</v>
      </c>
      <c r="J438" t="s">
        <v>516</v>
      </c>
      <c r="K438" t="s">
        <v>517</v>
      </c>
      <c r="L438">
        <v>1368</v>
      </c>
      <c r="N438">
        <v>1011</v>
      </c>
      <c r="O438" t="s">
        <v>492</v>
      </c>
      <c r="P438" t="s">
        <v>492</v>
      </c>
      <c r="Q438">
        <v>1</v>
      </c>
      <c r="W438">
        <v>0</v>
      </c>
      <c r="X438">
        <v>-624296059</v>
      </c>
      <c r="Y438">
        <v>1.7577000000000003</v>
      </c>
      <c r="AA438">
        <v>0</v>
      </c>
      <c r="AB438">
        <v>1.2</v>
      </c>
      <c r="AC438">
        <v>0</v>
      </c>
      <c r="AD438">
        <v>0</v>
      </c>
      <c r="AE438">
        <v>0</v>
      </c>
      <c r="AF438">
        <v>1.2</v>
      </c>
      <c r="AG438">
        <v>0</v>
      </c>
      <c r="AH438">
        <v>0</v>
      </c>
      <c r="AI438">
        <v>1</v>
      </c>
      <c r="AJ438">
        <v>1</v>
      </c>
      <c r="AK438">
        <v>1</v>
      </c>
      <c r="AL438">
        <v>1</v>
      </c>
      <c r="AN438">
        <v>0</v>
      </c>
      <c r="AO438">
        <v>1</v>
      </c>
      <c r="AP438">
        <v>1</v>
      </c>
      <c r="AQ438">
        <v>0</v>
      </c>
      <c r="AR438">
        <v>0</v>
      </c>
      <c r="AS438" t="s">
        <v>6</v>
      </c>
      <c r="AT438">
        <v>1.86</v>
      </c>
      <c r="AU438" t="s">
        <v>65</v>
      </c>
      <c r="AV438">
        <v>0</v>
      </c>
      <c r="AW438">
        <v>2</v>
      </c>
      <c r="AX438">
        <v>27711588</v>
      </c>
      <c r="AY438">
        <v>1</v>
      </c>
      <c r="AZ438">
        <v>0</v>
      </c>
      <c r="BA438">
        <v>454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CX438">
        <f>Y438*Source!I277</f>
        <v>0.33396300000000007</v>
      </c>
      <c r="CY438">
        <f>AB438</f>
        <v>1.2</v>
      </c>
      <c r="CZ438">
        <f>AF438</f>
        <v>1.2</v>
      </c>
      <c r="DA438">
        <f>AJ438</f>
        <v>1</v>
      </c>
      <c r="DB438">
        <v>0</v>
      </c>
    </row>
    <row r="439" spans="1:106" x14ac:dyDescent="0.2">
      <c r="A439">
        <f>ROW(Source!A277)</f>
        <v>277</v>
      </c>
      <c r="B439">
        <v>27703374</v>
      </c>
      <c r="C439">
        <v>27711564</v>
      </c>
      <c r="D439">
        <v>25231889</v>
      </c>
      <c r="E439">
        <v>1</v>
      </c>
      <c r="F439">
        <v>1</v>
      </c>
      <c r="G439">
        <v>1</v>
      </c>
      <c r="H439">
        <v>2</v>
      </c>
      <c r="I439" t="s">
        <v>518</v>
      </c>
      <c r="J439" t="s">
        <v>519</v>
      </c>
      <c r="K439" t="s">
        <v>520</v>
      </c>
      <c r="L439">
        <v>1368</v>
      </c>
      <c r="N439">
        <v>1011</v>
      </c>
      <c r="O439" t="s">
        <v>492</v>
      </c>
      <c r="P439" t="s">
        <v>492</v>
      </c>
      <c r="Q439">
        <v>1</v>
      </c>
      <c r="W439">
        <v>0</v>
      </c>
      <c r="X439">
        <v>1061502546</v>
      </c>
      <c r="Y439">
        <v>1.9183499999999998</v>
      </c>
      <c r="AA439">
        <v>0</v>
      </c>
      <c r="AB439">
        <v>12.31</v>
      </c>
      <c r="AC439">
        <v>0</v>
      </c>
      <c r="AD439">
        <v>0</v>
      </c>
      <c r="AE439">
        <v>0</v>
      </c>
      <c r="AF439">
        <v>12.31</v>
      </c>
      <c r="AG439">
        <v>0</v>
      </c>
      <c r="AH439">
        <v>0</v>
      </c>
      <c r="AI439">
        <v>1</v>
      </c>
      <c r="AJ439">
        <v>1</v>
      </c>
      <c r="AK439">
        <v>1</v>
      </c>
      <c r="AL439">
        <v>1</v>
      </c>
      <c r="AN439">
        <v>0</v>
      </c>
      <c r="AO439">
        <v>1</v>
      </c>
      <c r="AP439">
        <v>1</v>
      </c>
      <c r="AQ439">
        <v>0</v>
      </c>
      <c r="AR439">
        <v>0</v>
      </c>
      <c r="AS439" t="s">
        <v>6</v>
      </c>
      <c r="AT439">
        <v>2.0299999999999998</v>
      </c>
      <c r="AU439" t="s">
        <v>65</v>
      </c>
      <c r="AV439">
        <v>0</v>
      </c>
      <c r="AW439">
        <v>2</v>
      </c>
      <c r="AX439">
        <v>27711589</v>
      </c>
      <c r="AY439">
        <v>1</v>
      </c>
      <c r="AZ439">
        <v>0</v>
      </c>
      <c r="BA439">
        <v>455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CX439">
        <f>Y439*Source!I277</f>
        <v>0.36448649999999994</v>
      </c>
      <c r="CY439">
        <f>AB439</f>
        <v>12.31</v>
      </c>
      <c r="CZ439">
        <f>AF439</f>
        <v>12.31</v>
      </c>
      <c r="DA439">
        <f>AJ439</f>
        <v>1</v>
      </c>
      <c r="DB439">
        <v>0</v>
      </c>
    </row>
    <row r="440" spans="1:106" x14ac:dyDescent="0.2">
      <c r="A440">
        <f>ROW(Source!A277)</f>
        <v>277</v>
      </c>
      <c r="B440">
        <v>27703374</v>
      </c>
      <c r="C440">
        <v>27711564</v>
      </c>
      <c r="D440">
        <v>25148328</v>
      </c>
      <c r="E440">
        <v>1</v>
      </c>
      <c r="F440">
        <v>1</v>
      </c>
      <c r="G440">
        <v>1</v>
      </c>
      <c r="H440">
        <v>3</v>
      </c>
      <c r="I440" t="s">
        <v>521</v>
      </c>
      <c r="J440" t="s">
        <v>522</v>
      </c>
      <c r="K440" t="s">
        <v>523</v>
      </c>
      <c r="L440">
        <v>1339</v>
      </c>
      <c r="N440">
        <v>1007</v>
      </c>
      <c r="O440" t="s">
        <v>92</v>
      </c>
      <c r="P440" t="s">
        <v>92</v>
      </c>
      <c r="Q440">
        <v>1</v>
      </c>
      <c r="W440">
        <v>0</v>
      </c>
      <c r="X440">
        <v>1262771840</v>
      </c>
      <c r="Y440">
        <v>0</v>
      </c>
      <c r="AA440">
        <v>6.22</v>
      </c>
      <c r="AB440">
        <v>0</v>
      </c>
      <c r="AC440">
        <v>0</v>
      </c>
      <c r="AD440">
        <v>0</v>
      </c>
      <c r="AE440">
        <v>6.22</v>
      </c>
      <c r="AF440">
        <v>0</v>
      </c>
      <c r="AG440">
        <v>0</v>
      </c>
      <c r="AH440">
        <v>0</v>
      </c>
      <c r="AI440">
        <v>1</v>
      </c>
      <c r="AJ440">
        <v>1</v>
      </c>
      <c r="AK440">
        <v>1</v>
      </c>
      <c r="AL440">
        <v>1</v>
      </c>
      <c r="AN440">
        <v>0</v>
      </c>
      <c r="AO440">
        <v>1</v>
      </c>
      <c r="AP440">
        <v>1</v>
      </c>
      <c r="AQ440">
        <v>0</v>
      </c>
      <c r="AR440">
        <v>0</v>
      </c>
      <c r="AS440" t="s">
        <v>6</v>
      </c>
      <c r="AT440">
        <v>1.5</v>
      </c>
      <c r="AU440" t="s">
        <v>44</v>
      </c>
      <c r="AV440">
        <v>0</v>
      </c>
      <c r="AW440">
        <v>2</v>
      </c>
      <c r="AX440">
        <v>27711590</v>
      </c>
      <c r="AY440">
        <v>1</v>
      </c>
      <c r="AZ440">
        <v>0</v>
      </c>
      <c r="BA440">
        <v>456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CX440">
        <f>Y440*Source!I277</f>
        <v>0</v>
      </c>
      <c r="CY440">
        <f t="shared" ref="CY440:CY450" si="30">AA440</f>
        <v>6.22</v>
      </c>
      <c r="CZ440">
        <f t="shared" ref="CZ440:CZ450" si="31">AE440</f>
        <v>6.22</v>
      </c>
      <c r="DA440">
        <f t="shared" ref="DA440:DA450" si="32">AI440</f>
        <v>1</v>
      </c>
      <c r="DB440">
        <v>0</v>
      </c>
    </row>
    <row r="441" spans="1:106" x14ac:dyDescent="0.2">
      <c r="A441">
        <f>ROW(Source!A277)</f>
        <v>277</v>
      </c>
      <c r="B441">
        <v>27703374</v>
      </c>
      <c r="C441">
        <v>27711564</v>
      </c>
      <c r="D441">
        <v>25148335</v>
      </c>
      <c r="E441">
        <v>1</v>
      </c>
      <c r="F441">
        <v>1</v>
      </c>
      <c r="G441">
        <v>1</v>
      </c>
      <c r="H441">
        <v>3</v>
      </c>
      <c r="I441" t="s">
        <v>524</v>
      </c>
      <c r="J441" t="s">
        <v>525</v>
      </c>
      <c r="K441" t="s">
        <v>526</v>
      </c>
      <c r="L441">
        <v>1346</v>
      </c>
      <c r="N441">
        <v>1009</v>
      </c>
      <c r="O441" t="s">
        <v>147</v>
      </c>
      <c r="P441" t="s">
        <v>147</v>
      </c>
      <c r="Q441">
        <v>1</v>
      </c>
      <c r="W441">
        <v>0</v>
      </c>
      <c r="X441">
        <v>1721895514</v>
      </c>
      <c r="Y441">
        <v>0</v>
      </c>
      <c r="AA441">
        <v>6.09</v>
      </c>
      <c r="AB441">
        <v>0</v>
      </c>
      <c r="AC441">
        <v>0</v>
      </c>
      <c r="AD441">
        <v>0</v>
      </c>
      <c r="AE441">
        <v>6.09</v>
      </c>
      <c r="AF441">
        <v>0</v>
      </c>
      <c r="AG441">
        <v>0</v>
      </c>
      <c r="AH441">
        <v>0</v>
      </c>
      <c r="AI441">
        <v>1</v>
      </c>
      <c r="AJ441">
        <v>1</v>
      </c>
      <c r="AK441">
        <v>1</v>
      </c>
      <c r="AL441">
        <v>1</v>
      </c>
      <c r="AN441">
        <v>0</v>
      </c>
      <c r="AO441">
        <v>1</v>
      </c>
      <c r="AP441">
        <v>1</v>
      </c>
      <c r="AQ441">
        <v>0</v>
      </c>
      <c r="AR441">
        <v>0</v>
      </c>
      <c r="AS441" t="s">
        <v>6</v>
      </c>
      <c r="AT441">
        <v>0.45</v>
      </c>
      <c r="AU441" t="s">
        <v>44</v>
      </c>
      <c r="AV441">
        <v>0</v>
      </c>
      <c r="AW441">
        <v>2</v>
      </c>
      <c r="AX441">
        <v>27711591</v>
      </c>
      <c r="AY441">
        <v>1</v>
      </c>
      <c r="AZ441">
        <v>0</v>
      </c>
      <c r="BA441">
        <v>457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CX441">
        <f>Y441*Source!I277</f>
        <v>0</v>
      </c>
      <c r="CY441">
        <f t="shared" si="30"/>
        <v>6.09</v>
      </c>
      <c r="CZ441">
        <f t="shared" si="31"/>
        <v>6.09</v>
      </c>
      <c r="DA441">
        <f t="shared" si="32"/>
        <v>1</v>
      </c>
      <c r="DB441">
        <v>0</v>
      </c>
    </row>
    <row r="442" spans="1:106" x14ac:dyDescent="0.2">
      <c r="A442">
        <f>ROW(Source!A277)</f>
        <v>277</v>
      </c>
      <c r="B442">
        <v>27703374</v>
      </c>
      <c r="C442">
        <v>27711564</v>
      </c>
      <c r="D442">
        <v>25151428</v>
      </c>
      <c r="E442">
        <v>1</v>
      </c>
      <c r="F442">
        <v>1</v>
      </c>
      <c r="G442">
        <v>1</v>
      </c>
      <c r="H442">
        <v>3</v>
      </c>
      <c r="I442" t="s">
        <v>527</v>
      </c>
      <c r="J442" t="s">
        <v>528</v>
      </c>
      <c r="K442" t="s">
        <v>529</v>
      </c>
      <c r="L442">
        <v>1348</v>
      </c>
      <c r="N442">
        <v>1009</v>
      </c>
      <c r="O442" t="s">
        <v>30</v>
      </c>
      <c r="P442" t="s">
        <v>30</v>
      </c>
      <c r="Q442">
        <v>1000</v>
      </c>
      <c r="W442">
        <v>0</v>
      </c>
      <c r="X442">
        <v>1225357214</v>
      </c>
      <c r="Y442">
        <v>0</v>
      </c>
      <c r="AA442">
        <v>10749</v>
      </c>
      <c r="AB442">
        <v>0</v>
      </c>
      <c r="AC442">
        <v>0</v>
      </c>
      <c r="AD442">
        <v>0</v>
      </c>
      <c r="AE442">
        <v>10749</v>
      </c>
      <c r="AF442">
        <v>0</v>
      </c>
      <c r="AG442">
        <v>0</v>
      </c>
      <c r="AH442">
        <v>0</v>
      </c>
      <c r="AI442">
        <v>1</v>
      </c>
      <c r="AJ442">
        <v>1</v>
      </c>
      <c r="AK442">
        <v>1</v>
      </c>
      <c r="AL442">
        <v>1</v>
      </c>
      <c r="AN442">
        <v>0</v>
      </c>
      <c r="AO442">
        <v>1</v>
      </c>
      <c r="AP442">
        <v>1</v>
      </c>
      <c r="AQ442">
        <v>0</v>
      </c>
      <c r="AR442">
        <v>0</v>
      </c>
      <c r="AS442" t="s">
        <v>6</v>
      </c>
      <c r="AT442">
        <v>1.4E-3</v>
      </c>
      <c r="AU442" t="s">
        <v>44</v>
      </c>
      <c r="AV442">
        <v>0</v>
      </c>
      <c r="AW442">
        <v>2</v>
      </c>
      <c r="AX442">
        <v>27711592</v>
      </c>
      <c r="AY442">
        <v>1</v>
      </c>
      <c r="AZ442">
        <v>0</v>
      </c>
      <c r="BA442">
        <v>458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CX442">
        <f>Y442*Source!I277</f>
        <v>0</v>
      </c>
      <c r="CY442">
        <f t="shared" si="30"/>
        <v>10749</v>
      </c>
      <c r="CZ442">
        <f t="shared" si="31"/>
        <v>10749</v>
      </c>
      <c r="DA442">
        <f t="shared" si="32"/>
        <v>1</v>
      </c>
      <c r="DB442">
        <v>0</v>
      </c>
    </row>
    <row r="443" spans="1:106" x14ac:dyDescent="0.2">
      <c r="A443">
        <f>ROW(Source!A277)</f>
        <v>277</v>
      </c>
      <c r="B443">
        <v>27703374</v>
      </c>
      <c r="C443">
        <v>27711564</v>
      </c>
      <c r="D443">
        <v>25152615</v>
      </c>
      <c r="E443">
        <v>1</v>
      </c>
      <c r="F443">
        <v>1</v>
      </c>
      <c r="G443">
        <v>1</v>
      </c>
      <c r="H443">
        <v>3</v>
      </c>
      <c r="I443" t="s">
        <v>530</v>
      </c>
      <c r="J443" t="s">
        <v>531</v>
      </c>
      <c r="K443" t="s">
        <v>532</v>
      </c>
      <c r="L443">
        <v>1348</v>
      </c>
      <c r="N443">
        <v>1009</v>
      </c>
      <c r="O443" t="s">
        <v>30</v>
      </c>
      <c r="P443" t="s">
        <v>30</v>
      </c>
      <c r="Q443">
        <v>1000</v>
      </c>
      <c r="W443">
        <v>0</v>
      </c>
      <c r="X443">
        <v>-437906794</v>
      </c>
      <c r="Y443">
        <v>0</v>
      </c>
      <c r="AA443">
        <v>9040.01</v>
      </c>
      <c r="AB443">
        <v>0</v>
      </c>
      <c r="AC443">
        <v>0</v>
      </c>
      <c r="AD443">
        <v>0</v>
      </c>
      <c r="AE443">
        <v>9040.01</v>
      </c>
      <c r="AF443">
        <v>0</v>
      </c>
      <c r="AG443">
        <v>0</v>
      </c>
      <c r="AH443">
        <v>0</v>
      </c>
      <c r="AI443">
        <v>1</v>
      </c>
      <c r="AJ443">
        <v>1</v>
      </c>
      <c r="AK443">
        <v>1</v>
      </c>
      <c r="AL443">
        <v>1</v>
      </c>
      <c r="AN443">
        <v>0</v>
      </c>
      <c r="AO443">
        <v>1</v>
      </c>
      <c r="AP443">
        <v>1</v>
      </c>
      <c r="AQ443">
        <v>0</v>
      </c>
      <c r="AR443">
        <v>0</v>
      </c>
      <c r="AS443" t="s">
        <v>6</v>
      </c>
      <c r="AT443">
        <v>3.3E-3</v>
      </c>
      <c r="AU443" t="s">
        <v>44</v>
      </c>
      <c r="AV443">
        <v>0</v>
      </c>
      <c r="AW443">
        <v>2</v>
      </c>
      <c r="AX443">
        <v>27711593</v>
      </c>
      <c r="AY443">
        <v>1</v>
      </c>
      <c r="AZ443">
        <v>0</v>
      </c>
      <c r="BA443">
        <v>459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CX443">
        <f>Y443*Source!I277</f>
        <v>0</v>
      </c>
      <c r="CY443">
        <f t="shared" si="30"/>
        <v>9040.01</v>
      </c>
      <c r="CZ443">
        <f t="shared" si="31"/>
        <v>9040.01</v>
      </c>
      <c r="DA443">
        <f t="shared" si="32"/>
        <v>1</v>
      </c>
      <c r="DB443">
        <v>0</v>
      </c>
    </row>
    <row r="444" spans="1:106" x14ac:dyDescent="0.2">
      <c r="A444">
        <f>ROW(Source!A277)</f>
        <v>277</v>
      </c>
      <c r="B444">
        <v>27703374</v>
      </c>
      <c r="C444">
        <v>27711564</v>
      </c>
      <c r="D444">
        <v>25152713</v>
      </c>
      <c r="E444">
        <v>1</v>
      </c>
      <c r="F444">
        <v>1</v>
      </c>
      <c r="G444">
        <v>1</v>
      </c>
      <c r="H444">
        <v>3</v>
      </c>
      <c r="I444" t="s">
        <v>500</v>
      </c>
      <c r="J444" t="s">
        <v>501</v>
      </c>
      <c r="K444" t="s">
        <v>502</v>
      </c>
      <c r="L444">
        <v>1348</v>
      </c>
      <c r="N444">
        <v>1009</v>
      </c>
      <c r="O444" t="s">
        <v>30</v>
      </c>
      <c r="P444" t="s">
        <v>30</v>
      </c>
      <c r="Q444">
        <v>1000</v>
      </c>
      <c r="W444">
        <v>0</v>
      </c>
      <c r="X444">
        <v>1174701286</v>
      </c>
      <c r="Y444">
        <v>0</v>
      </c>
      <c r="AA444">
        <v>11978</v>
      </c>
      <c r="AB444">
        <v>0</v>
      </c>
      <c r="AC444">
        <v>0</v>
      </c>
      <c r="AD444">
        <v>0</v>
      </c>
      <c r="AE444">
        <v>11978</v>
      </c>
      <c r="AF444">
        <v>0</v>
      </c>
      <c r="AG444">
        <v>0</v>
      </c>
      <c r="AH444">
        <v>0</v>
      </c>
      <c r="AI444">
        <v>1</v>
      </c>
      <c r="AJ444">
        <v>1</v>
      </c>
      <c r="AK444">
        <v>1</v>
      </c>
      <c r="AL444">
        <v>1</v>
      </c>
      <c r="AN444">
        <v>0</v>
      </c>
      <c r="AO444">
        <v>1</v>
      </c>
      <c r="AP444">
        <v>1</v>
      </c>
      <c r="AQ444">
        <v>0</v>
      </c>
      <c r="AR444">
        <v>0</v>
      </c>
      <c r="AS444" t="s">
        <v>6</v>
      </c>
      <c r="AT444">
        <v>1.0000000000000001E-5</v>
      </c>
      <c r="AU444" t="s">
        <v>44</v>
      </c>
      <c r="AV444">
        <v>0</v>
      </c>
      <c r="AW444">
        <v>2</v>
      </c>
      <c r="AX444">
        <v>27711594</v>
      </c>
      <c r="AY444">
        <v>1</v>
      </c>
      <c r="AZ444">
        <v>0</v>
      </c>
      <c r="BA444">
        <v>460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CX444">
        <f>Y444*Source!I277</f>
        <v>0</v>
      </c>
      <c r="CY444">
        <f t="shared" si="30"/>
        <v>11978</v>
      </c>
      <c r="CZ444">
        <f t="shared" si="31"/>
        <v>11978</v>
      </c>
      <c r="DA444">
        <f t="shared" si="32"/>
        <v>1</v>
      </c>
      <c r="DB444">
        <v>0</v>
      </c>
    </row>
    <row r="445" spans="1:106" x14ac:dyDescent="0.2">
      <c r="A445">
        <f>ROW(Source!A277)</f>
        <v>277</v>
      </c>
      <c r="B445">
        <v>27703374</v>
      </c>
      <c r="C445">
        <v>27711564</v>
      </c>
      <c r="D445">
        <v>25153693</v>
      </c>
      <c r="E445">
        <v>1</v>
      </c>
      <c r="F445">
        <v>1</v>
      </c>
      <c r="G445">
        <v>1</v>
      </c>
      <c r="H445">
        <v>3</v>
      </c>
      <c r="I445" t="s">
        <v>533</v>
      </c>
      <c r="J445" t="s">
        <v>534</v>
      </c>
      <c r="K445" t="s">
        <v>535</v>
      </c>
      <c r="L445">
        <v>1348</v>
      </c>
      <c r="N445">
        <v>1009</v>
      </c>
      <c r="O445" t="s">
        <v>30</v>
      </c>
      <c r="P445" t="s">
        <v>30</v>
      </c>
      <c r="Q445">
        <v>1000</v>
      </c>
      <c r="W445">
        <v>0</v>
      </c>
      <c r="X445">
        <v>-2116243625</v>
      </c>
      <c r="Y445">
        <v>0</v>
      </c>
      <c r="AA445">
        <v>37900</v>
      </c>
      <c r="AB445">
        <v>0</v>
      </c>
      <c r="AC445">
        <v>0</v>
      </c>
      <c r="AD445">
        <v>0</v>
      </c>
      <c r="AE445">
        <v>37900</v>
      </c>
      <c r="AF445">
        <v>0</v>
      </c>
      <c r="AG445">
        <v>0</v>
      </c>
      <c r="AH445">
        <v>0</v>
      </c>
      <c r="AI445">
        <v>1</v>
      </c>
      <c r="AJ445">
        <v>1</v>
      </c>
      <c r="AK445">
        <v>1</v>
      </c>
      <c r="AL445">
        <v>1</v>
      </c>
      <c r="AN445">
        <v>0</v>
      </c>
      <c r="AO445">
        <v>1</v>
      </c>
      <c r="AP445">
        <v>1</v>
      </c>
      <c r="AQ445">
        <v>0</v>
      </c>
      <c r="AR445">
        <v>0</v>
      </c>
      <c r="AS445" t="s">
        <v>6</v>
      </c>
      <c r="AT445">
        <v>1E-4</v>
      </c>
      <c r="AU445" t="s">
        <v>44</v>
      </c>
      <c r="AV445">
        <v>0</v>
      </c>
      <c r="AW445">
        <v>2</v>
      </c>
      <c r="AX445">
        <v>27711595</v>
      </c>
      <c r="AY445">
        <v>1</v>
      </c>
      <c r="AZ445">
        <v>0</v>
      </c>
      <c r="BA445">
        <v>461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CX445">
        <f>Y445*Source!I277</f>
        <v>0</v>
      </c>
      <c r="CY445">
        <f t="shared" si="30"/>
        <v>37900</v>
      </c>
      <c r="CZ445">
        <f t="shared" si="31"/>
        <v>37900</v>
      </c>
      <c r="DA445">
        <f t="shared" si="32"/>
        <v>1</v>
      </c>
      <c r="DB445">
        <v>0</v>
      </c>
    </row>
    <row r="446" spans="1:106" x14ac:dyDescent="0.2">
      <c r="A446">
        <f>ROW(Source!A277)</f>
        <v>277</v>
      </c>
      <c r="B446">
        <v>27703374</v>
      </c>
      <c r="C446">
        <v>27711564</v>
      </c>
      <c r="D446">
        <v>25173443</v>
      </c>
      <c r="E446">
        <v>1</v>
      </c>
      <c r="F446">
        <v>1</v>
      </c>
      <c r="G446">
        <v>1</v>
      </c>
      <c r="H446">
        <v>3</v>
      </c>
      <c r="I446" t="s">
        <v>536</v>
      </c>
      <c r="J446" t="s">
        <v>537</v>
      </c>
      <c r="K446" t="s">
        <v>538</v>
      </c>
      <c r="L446">
        <v>1302</v>
      </c>
      <c r="N446">
        <v>1003</v>
      </c>
      <c r="O446" t="s">
        <v>539</v>
      </c>
      <c r="P446" t="s">
        <v>539</v>
      </c>
      <c r="Q446">
        <v>10</v>
      </c>
      <c r="W446">
        <v>0</v>
      </c>
      <c r="X446">
        <v>-1640127157</v>
      </c>
      <c r="Y446">
        <v>0</v>
      </c>
      <c r="AA446">
        <v>50.24</v>
      </c>
      <c r="AB446">
        <v>0</v>
      </c>
      <c r="AC446">
        <v>0</v>
      </c>
      <c r="AD446">
        <v>0</v>
      </c>
      <c r="AE446">
        <v>50.24</v>
      </c>
      <c r="AF446">
        <v>0</v>
      </c>
      <c r="AG446">
        <v>0</v>
      </c>
      <c r="AH446">
        <v>0</v>
      </c>
      <c r="AI446">
        <v>1</v>
      </c>
      <c r="AJ446">
        <v>1</v>
      </c>
      <c r="AK446">
        <v>1</v>
      </c>
      <c r="AL446">
        <v>1</v>
      </c>
      <c r="AN446">
        <v>0</v>
      </c>
      <c r="AO446">
        <v>1</v>
      </c>
      <c r="AP446">
        <v>1</v>
      </c>
      <c r="AQ446">
        <v>0</v>
      </c>
      <c r="AR446">
        <v>0</v>
      </c>
      <c r="AS446" t="s">
        <v>6</v>
      </c>
      <c r="AT446">
        <v>1.8700000000000001E-2</v>
      </c>
      <c r="AU446" t="s">
        <v>44</v>
      </c>
      <c r="AV446">
        <v>0</v>
      </c>
      <c r="AW446">
        <v>2</v>
      </c>
      <c r="AX446">
        <v>27711597</v>
      </c>
      <c r="AY446">
        <v>1</v>
      </c>
      <c r="AZ446">
        <v>0</v>
      </c>
      <c r="BA446">
        <v>463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CX446">
        <f>Y446*Source!I277</f>
        <v>0</v>
      </c>
      <c r="CY446">
        <f t="shared" si="30"/>
        <v>50.24</v>
      </c>
      <c r="CZ446">
        <f t="shared" si="31"/>
        <v>50.24</v>
      </c>
      <c r="DA446">
        <f t="shared" si="32"/>
        <v>1</v>
      </c>
      <c r="DB446">
        <v>0</v>
      </c>
    </row>
    <row r="447" spans="1:106" x14ac:dyDescent="0.2">
      <c r="A447">
        <f>ROW(Source!A277)</f>
        <v>277</v>
      </c>
      <c r="B447">
        <v>27703374</v>
      </c>
      <c r="C447">
        <v>27711564</v>
      </c>
      <c r="D447">
        <v>25173801</v>
      </c>
      <c r="E447">
        <v>1</v>
      </c>
      <c r="F447">
        <v>1</v>
      </c>
      <c r="G447">
        <v>1</v>
      </c>
      <c r="H447">
        <v>3</v>
      </c>
      <c r="I447" t="s">
        <v>540</v>
      </c>
      <c r="J447" t="s">
        <v>541</v>
      </c>
      <c r="K447" t="s">
        <v>542</v>
      </c>
      <c r="L447">
        <v>1348</v>
      </c>
      <c r="N447">
        <v>1009</v>
      </c>
      <c r="O447" t="s">
        <v>30</v>
      </c>
      <c r="P447" t="s">
        <v>30</v>
      </c>
      <c r="Q447">
        <v>1000</v>
      </c>
      <c r="W447">
        <v>0</v>
      </c>
      <c r="X447">
        <v>-1396314973</v>
      </c>
      <c r="Y447">
        <v>0</v>
      </c>
      <c r="AA447">
        <v>4455.2</v>
      </c>
      <c r="AB447">
        <v>0</v>
      </c>
      <c r="AC447">
        <v>0</v>
      </c>
      <c r="AD447">
        <v>0</v>
      </c>
      <c r="AE447">
        <v>4455.2</v>
      </c>
      <c r="AF447">
        <v>0</v>
      </c>
      <c r="AG447">
        <v>0</v>
      </c>
      <c r="AH447">
        <v>0</v>
      </c>
      <c r="AI447">
        <v>1</v>
      </c>
      <c r="AJ447">
        <v>1</v>
      </c>
      <c r="AK447">
        <v>1</v>
      </c>
      <c r="AL447">
        <v>1</v>
      </c>
      <c r="AN447">
        <v>0</v>
      </c>
      <c r="AO447">
        <v>1</v>
      </c>
      <c r="AP447">
        <v>1</v>
      </c>
      <c r="AQ447">
        <v>0</v>
      </c>
      <c r="AR447">
        <v>0</v>
      </c>
      <c r="AS447" t="s">
        <v>6</v>
      </c>
      <c r="AT447">
        <v>3.0000000000000001E-5</v>
      </c>
      <c r="AU447" t="s">
        <v>44</v>
      </c>
      <c r="AV447">
        <v>0</v>
      </c>
      <c r="AW447">
        <v>2</v>
      </c>
      <c r="AX447">
        <v>27711598</v>
      </c>
      <c r="AY447">
        <v>1</v>
      </c>
      <c r="AZ447">
        <v>0</v>
      </c>
      <c r="BA447">
        <v>464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CX447">
        <f>Y447*Source!I277</f>
        <v>0</v>
      </c>
      <c r="CY447">
        <f t="shared" si="30"/>
        <v>4455.2</v>
      </c>
      <c r="CZ447">
        <f t="shared" si="31"/>
        <v>4455.2</v>
      </c>
      <c r="DA447">
        <f t="shared" si="32"/>
        <v>1</v>
      </c>
      <c r="DB447">
        <v>0</v>
      </c>
    </row>
    <row r="448" spans="1:106" x14ac:dyDescent="0.2">
      <c r="A448">
        <f>ROW(Source!A277)</f>
        <v>277</v>
      </c>
      <c r="B448">
        <v>27703374</v>
      </c>
      <c r="C448">
        <v>27711564</v>
      </c>
      <c r="D448">
        <v>25174560</v>
      </c>
      <c r="E448">
        <v>1</v>
      </c>
      <c r="F448">
        <v>1</v>
      </c>
      <c r="G448">
        <v>1</v>
      </c>
      <c r="H448">
        <v>3</v>
      </c>
      <c r="I448" t="s">
        <v>543</v>
      </c>
      <c r="J448" t="s">
        <v>544</v>
      </c>
      <c r="K448" t="s">
        <v>545</v>
      </c>
      <c r="L448">
        <v>1348</v>
      </c>
      <c r="N448">
        <v>1009</v>
      </c>
      <c r="O448" t="s">
        <v>30</v>
      </c>
      <c r="P448" t="s">
        <v>30</v>
      </c>
      <c r="Q448">
        <v>1000</v>
      </c>
      <c r="W448">
        <v>0</v>
      </c>
      <c r="X448">
        <v>900832145</v>
      </c>
      <c r="Y448">
        <v>0</v>
      </c>
      <c r="AA448">
        <v>4920</v>
      </c>
      <c r="AB448">
        <v>0</v>
      </c>
      <c r="AC448">
        <v>0</v>
      </c>
      <c r="AD448">
        <v>0</v>
      </c>
      <c r="AE448">
        <v>4920</v>
      </c>
      <c r="AF448">
        <v>0</v>
      </c>
      <c r="AG448">
        <v>0</v>
      </c>
      <c r="AH448">
        <v>0</v>
      </c>
      <c r="AI448">
        <v>1</v>
      </c>
      <c r="AJ448">
        <v>1</v>
      </c>
      <c r="AK448">
        <v>1</v>
      </c>
      <c r="AL448">
        <v>1</v>
      </c>
      <c r="AN448">
        <v>0</v>
      </c>
      <c r="AO448">
        <v>1</v>
      </c>
      <c r="AP448">
        <v>1</v>
      </c>
      <c r="AQ448">
        <v>0</v>
      </c>
      <c r="AR448">
        <v>0</v>
      </c>
      <c r="AS448" t="s">
        <v>6</v>
      </c>
      <c r="AT448">
        <v>1.9400000000000001E-3</v>
      </c>
      <c r="AU448" t="s">
        <v>44</v>
      </c>
      <c r="AV448">
        <v>0</v>
      </c>
      <c r="AW448">
        <v>2</v>
      </c>
      <c r="AX448">
        <v>27711599</v>
      </c>
      <c r="AY448">
        <v>1</v>
      </c>
      <c r="AZ448">
        <v>0</v>
      </c>
      <c r="BA448">
        <v>465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0</v>
      </c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CX448">
        <f>Y448*Source!I277</f>
        <v>0</v>
      </c>
      <c r="CY448">
        <f t="shared" si="30"/>
        <v>4920</v>
      </c>
      <c r="CZ448">
        <f t="shared" si="31"/>
        <v>4920</v>
      </c>
      <c r="DA448">
        <f t="shared" si="32"/>
        <v>1</v>
      </c>
      <c r="DB448">
        <v>0</v>
      </c>
    </row>
    <row r="449" spans="1:106" x14ac:dyDescent="0.2">
      <c r="A449">
        <f>ROW(Source!A277)</f>
        <v>277</v>
      </c>
      <c r="B449">
        <v>27703374</v>
      </c>
      <c r="C449">
        <v>27711564</v>
      </c>
      <c r="D449">
        <v>25186091</v>
      </c>
      <c r="E449">
        <v>1</v>
      </c>
      <c r="F449">
        <v>1</v>
      </c>
      <c r="G449">
        <v>1</v>
      </c>
      <c r="H449">
        <v>3</v>
      </c>
      <c r="I449" t="s">
        <v>546</v>
      </c>
      <c r="J449" t="s">
        <v>547</v>
      </c>
      <c r="K449" t="s">
        <v>548</v>
      </c>
      <c r="L449">
        <v>1348</v>
      </c>
      <c r="N449">
        <v>1009</v>
      </c>
      <c r="O449" t="s">
        <v>30</v>
      </c>
      <c r="P449" t="s">
        <v>30</v>
      </c>
      <c r="Q449">
        <v>1000</v>
      </c>
      <c r="W449">
        <v>0</v>
      </c>
      <c r="X449">
        <v>-1655298345</v>
      </c>
      <c r="Y449">
        <v>0</v>
      </c>
      <c r="AA449">
        <v>15620</v>
      </c>
      <c r="AB449">
        <v>0</v>
      </c>
      <c r="AC449">
        <v>0</v>
      </c>
      <c r="AD449">
        <v>0</v>
      </c>
      <c r="AE449">
        <v>15620</v>
      </c>
      <c r="AF449">
        <v>0</v>
      </c>
      <c r="AG449">
        <v>0</v>
      </c>
      <c r="AH449">
        <v>0</v>
      </c>
      <c r="AI449">
        <v>1</v>
      </c>
      <c r="AJ449">
        <v>1</v>
      </c>
      <c r="AK449">
        <v>1</v>
      </c>
      <c r="AL449">
        <v>1</v>
      </c>
      <c r="AN449">
        <v>0</v>
      </c>
      <c r="AO449">
        <v>1</v>
      </c>
      <c r="AP449">
        <v>1</v>
      </c>
      <c r="AQ449">
        <v>0</v>
      </c>
      <c r="AR449">
        <v>0</v>
      </c>
      <c r="AS449" t="s">
        <v>6</v>
      </c>
      <c r="AT449">
        <v>3.1E-4</v>
      </c>
      <c r="AU449" t="s">
        <v>44</v>
      </c>
      <c r="AV449">
        <v>0</v>
      </c>
      <c r="AW449">
        <v>2</v>
      </c>
      <c r="AX449">
        <v>27711600</v>
      </c>
      <c r="AY449">
        <v>1</v>
      </c>
      <c r="AZ449">
        <v>0</v>
      </c>
      <c r="BA449">
        <v>466</v>
      </c>
      <c r="BB449">
        <v>0</v>
      </c>
      <c r="BC449">
        <v>0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CX449">
        <f>Y449*Source!I277</f>
        <v>0</v>
      </c>
      <c r="CY449">
        <f t="shared" si="30"/>
        <v>15620</v>
      </c>
      <c r="CZ449">
        <f t="shared" si="31"/>
        <v>15620</v>
      </c>
      <c r="DA449">
        <f t="shared" si="32"/>
        <v>1</v>
      </c>
      <c r="DB449">
        <v>0</v>
      </c>
    </row>
    <row r="450" spans="1:106" x14ac:dyDescent="0.2">
      <c r="A450">
        <f>ROW(Source!A277)</f>
        <v>277</v>
      </c>
      <c r="B450">
        <v>27703374</v>
      </c>
      <c r="C450">
        <v>27711564</v>
      </c>
      <c r="D450">
        <v>25187286</v>
      </c>
      <c r="E450">
        <v>1</v>
      </c>
      <c r="F450">
        <v>1</v>
      </c>
      <c r="G450">
        <v>1</v>
      </c>
      <c r="H450">
        <v>3</v>
      </c>
      <c r="I450" t="s">
        <v>549</v>
      </c>
      <c r="J450" t="s">
        <v>550</v>
      </c>
      <c r="K450" t="s">
        <v>551</v>
      </c>
      <c r="L450">
        <v>1348</v>
      </c>
      <c r="N450">
        <v>1009</v>
      </c>
      <c r="O450" t="s">
        <v>30</v>
      </c>
      <c r="P450" t="s">
        <v>30</v>
      </c>
      <c r="Q450">
        <v>1000</v>
      </c>
      <c r="W450">
        <v>0</v>
      </c>
      <c r="X450">
        <v>-639604785</v>
      </c>
      <c r="Y450">
        <v>0</v>
      </c>
      <c r="AA450">
        <v>9420</v>
      </c>
      <c r="AB450">
        <v>0</v>
      </c>
      <c r="AC450">
        <v>0</v>
      </c>
      <c r="AD450">
        <v>0</v>
      </c>
      <c r="AE450">
        <v>9420</v>
      </c>
      <c r="AF450">
        <v>0</v>
      </c>
      <c r="AG450">
        <v>0</v>
      </c>
      <c r="AH450">
        <v>0</v>
      </c>
      <c r="AI450">
        <v>1</v>
      </c>
      <c r="AJ450">
        <v>1</v>
      </c>
      <c r="AK450">
        <v>1</v>
      </c>
      <c r="AL450">
        <v>1</v>
      </c>
      <c r="AN450">
        <v>0</v>
      </c>
      <c r="AO450">
        <v>1</v>
      </c>
      <c r="AP450">
        <v>1</v>
      </c>
      <c r="AQ450">
        <v>0</v>
      </c>
      <c r="AR450">
        <v>0</v>
      </c>
      <c r="AS450" t="s">
        <v>6</v>
      </c>
      <c r="AT450">
        <v>5.9999999999999995E-4</v>
      </c>
      <c r="AU450" t="s">
        <v>44</v>
      </c>
      <c r="AV450">
        <v>0</v>
      </c>
      <c r="AW450">
        <v>2</v>
      </c>
      <c r="AX450">
        <v>27711601</v>
      </c>
      <c r="AY450">
        <v>1</v>
      </c>
      <c r="AZ450">
        <v>0</v>
      </c>
      <c r="BA450">
        <v>467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CX450">
        <f>Y450*Source!I277</f>
        <v>0</v>
      </c>
      <c r="CY450">
        <f t="shared" si="30"/>
        <v>9420</v>
      </c>
      <c r="CZ450">
        <f t="shared" si="31"/>
        <v>9420</v>
      </c>
      <c r="DA450">
        <f t="shared" si="32"/>
        <v>1</v>
      </c>
      <c r="DB450">
        <v>0</v>
      </c>
    </row>
    <row r="451" spans="1:106" x14ac:dyDescent="0.2">
      <c r="A451">
        <f>ROW(Source!A278)</f>
        <v>278</v>
      </c>
      <c r="B451">
        <v>27703388</v>
      </c>
      <c r="C451">
        <v>27711564</v>
      </c>
      <c r="D451">
        <v>25413300</v>
      </c>
      <c r="E451">
        <v>1</v>
      </c>
      <c r="F451">
        <v>1</v>
      </c>
      <c r="G451">
        <v>1</v>
      </c>
      <c r="H451">
        <v>1</v>
      </c>
      <c r="I451" t="s">
        <v>484</v>
      </c>
      <c r="J451" t="s">
        <v>6</v>
      </c>
      <c r="K451" t="s">
        <v>485</v>
      </c>
      <c r="L451">
        <v>1191</v>
      </c>
      <c r="N451">
        <v>1013</v>
      </c>
      <c r="O451" t="s">
        <v>486</v>
      </c>
      <c r="P451" t="s">
        <v>486</v>
      </c>
      <c r="Q451">
        <v>1</v>
      </c>
      <c r="W451">
        <v>0</v>
      </c>
      <c r="X451">
        <v>-400197608</v>
      </c>
      <c r="Y451">
        <v>47.996549999999999</v>
      </c>
      <c r="AA451">
        <v>0</v>
      </c>
      <c r="AB451">
        <v>0</v>
      </c>
      <c r="AC451">
        <v>0</v>
      </c>
      <c r="AD451">
        <v>8.5299999999999994</v>
      </c>
      <c r="AE451">
        <v>0</v>
      </c>
      <c r="AF451">
        <v>0</v>
      </c>
      <c r="AG451">
        <v>0</v>
      </c>
      <c r="AH451">
        <v>8.5299999999999994</v>
      </c>
      <c r="AI451">
        <v>1</v>
      </c>
      <c r="AJ451">
        <v>1</v>
      </c>
      <c r="AK451">
        <v>1</v>
      </c>
      <c r="AL451">
        <v>1</v>
      </c>
      <c r="AN451">
        <v>0</v>
      </c>
      <c r="AO451">
        <v>1</v>
      </c>
      <c r="AP451">
        <v>1</v>
      </c>
      <c r="AQ451">
        <v>0</v>
      </c>
      <c r="AR451">
        <v>0</v>
      </c>
      <c r="AS451" t="s">
        <v>6</v>
      </c>
      <c r="AT451">
        <v>50.79</v>
      </c>
      <c r="AU451" t="s">
        <v>65</v>
      </c>
      <c r="AV451">
        <v>1</v>
      </c>
      <c r="AW451">
        <v>2</v>
      </c>
      <c r="AX451">
        <v>27711583</v>
      </c>
      <c r="AY451">
        <v>1</v>
      </c>
      <c r="AZ451">
        <v>0</v>
      </c>
      <c r="BA451">
        <v>468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CX451">
        <f>Y451*Source!I278</f>
        <v>9.1193445000000004</v>
      </c>
      <c r="CY451">
        <f>AD451</f>
        <v>8.5299999999999994</v>
      </c>
      <c r="CZ451">
        <f>AH451</f>
        <v>8.5299999999999994</v>
      </c>
      <c r="DA451">
        <f>AL451</f>
        <v>1</v>
      </c>
      <c r="DB451">
        <v>0</v>
      </c>
    </row>
    <row r="452" spans="1:106" x14ac:dyDescent="0.2">
      <c r="A452">
        <f>ROW(Source!A278)</f>
        <v>278</v>
      </c>
      <c r="B452">
        <v>27703388</v>
      </c>
      <c r="C452">
        <v>27711564</v>
      </c>
      <c r="D452">
        <v>25412928</v>
      </c>
      <c r="E452">
        <v>1</v>
      </c>
      <c r="F452">
        <v>1</v>
      </c>
      <c r="G452">
        <v>1</v>
      </c>
      <c r="H452">
        <v>1</v>
      </c>
      <c r="I452" t="s">
        <v>487</v>
      </c>
      <c r="J452" t="s">
        <v>6</v>
      </c>
      <c r="K452" t="s">
        <v>488</v>
      </c>
      <c r="L452">
        <v>1191</v>
      </c>
      <c r="N452">
        <v>1013</v>
      </c>
      <c r="O452" t="s">
        <v>486</v>
      </c>
      <c r="P452" t="s">
        <v>486</v>
      </c>
      <c r="Q452">
        <v>1</v>
      </c>
      <c r="W452">
        <v>0</v>
      </c>
      <c r="X452">
        <v>-1417349443</v>
      </c>
      <c r="Y452">
        <v>0.31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1</v>
      </c>
      <c r="AJ452">
        <v>1</v>
      </c>
      <c r="AK452">
        <v>1</v>
      </c>
      <c r="AL452">
        <v>1</v>
      </c>
      <c r="AN452">
        <v>0</v>
      </c>
      <c r="AO452">
        <v>1</v>
      </c>
      <c r="AP452">
        <v>0</v>
      </c>
      <c r="AQ452">
        <v>0</v>
      </c>
      <c r="AR452">
        <v>0</v>
      </c>
      <c r="AS452" t="s">
        <v>6</v>
      </c>
      <c r="AT452">
        <v>0.31</v>
      </c>
      <c r="AU452" t="s">
        <v>6</v>
      </c>
      <c r="AV452">
        <v>2</v>
      </c>
      <c r="AW452">
        <v>2</v>
      </c>
      <c r="AX452">
        <v>27711584</v>
      </c>
      <c r="AY452">
        <v>1</v>
      </c>
      <c r="AZ452">
        <v>2048</v>
      </c>
      <c r="BA452">
        <v>469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CX452">
        <f>Y452*Source!I278</f>
        <v>5.8900000000000001E-2</v>
      </c>
      <c r="CY452">
        <f>AD452</f>
        <v>0</v>
      </c>
      <c r="CZ452">
        <f>AH452</f>
        <v>0</v>
      </c>
      <c r="DA452">
        <f>AL452</f>
        <v>1</v>
      </c>
      <c r="DB452">
        <v>0</v>
      </c>
    </row>
    <row r="453" spans="1:106" x14ac:dyDescent="0.2">
      <c r="A453">
        <f>ROW(Source!A278)</f>
        <v>278</v>
      </c>
      <c r="B453">
        <v>27703388</v>
      </c>
      <c r="C453">
        <v>27711564</v>
      </c>
      <c r="D453">
        <v>25230220</v>
      </c>
      <c r="E453">
        <v>1</v>
      </c>
      <c r="F453">
        <v>1</v>
      </c>
      <c r="G453">
        <v>1</v>
      </c>
      <c r="H453">
        <v>2</v>
      </c>
      <c r="I453" t="s">
        <v>509</v>
      </c>
      <c r="J453" t="s">
        <v>510</v>
      </c>
      <c r="K453" t="s">
        <v>511</v>
      </c>
      <c r="L453">
        <v>1368</v>
      </c>
      <c r="N453">
        <v>1011</v>
      </c>
      <c r="O453" t="s">
        <v>492</v>
      </c>
      <c r="P453" t="s">
        <v>492</v>
      </c>
      <c r="Q453">
        <v>1</v>
      </c>
      <c r="W453">
        <v>0</v>
      </c>
      <c r="X453">
        <v>-1718674368</v>
      </c>
      <c r="Y453">
        <v>0.1134</v>
      </c>
      <c r="AA453">
        <v>0</v>
      </c>
      <c r="AB453">
        <v>111.99</v>
      </c>
      <c r="AC453">
        <v>13.5</v>
      </c>
      <c r="AD453">
        <v>0</v>
      </c>
      <c r="AE453">
        <v>0</v>
      </c>
      <c r="AF453">
        <v>111.99</v>
      </c>
      <c r="AG453">
        <v>13.5</v>
      </c>
      <c r="AH453">
        <v>0</v>
      </c>
      <c r="AI453">
        <v>1</v>
      </c>
      <c r="AJ453">
        <v>1</v>
      </c>
      <c r="AK453">
        <v>1</v>
      </c>
      <c r="AL453">
        <v>1</v>
      </c>
      <c r="AN453">
        <v>0</v>
      </c>
      <c r="AO453">
        <v>1</v>
      </c>
      <c r="AP453">
        <v>1</v>
      </c>
      <c r="AQ453">
        <v>0</v>
      </c>
      <c r="AR453">
        <v>0</v>
      </c>
      <c r="AS453" t="s">
        <v>6</v>
      </c>
      <c r="AT453">
        <v>0.12</v>
      </c>
      <c r="AU453" t="s">
        <v>65</v>
      </c>
      <c r="AV453">
        <v>0</v>
      </c>
      <c r="AW453">
        <v>2</v>
      </c>
      <c r="AX453">
        <v>27711585</v>
      </c>
      <c r="AY453">
        <v>1</v>
      </c>
      <c r="AZ453">
        <v>0</v>
      </c>
      <c r="BA453">
        <v>470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CX453">
        <f>Y453*Source!I278</f>
        <v>2.1545999999999999E-2</v>
      </c>
      <c r="CY453">
        <f>AB453</f>
        <v>111.99</v>
      </c>
      <c r="CZ453">
        <f>AF453</f>
        <v>111.99</v>
      </c>
      <c r="DA453">
        <f>AJ453</f>
        <v>1</v>
      </c>
      <c r="DB453">
        <v>0</v>
      </c>
    </row>
    <row r="454" spans="1:106" x14ac:dyDescent="0.2">
      <c r="A454">
        <f>ROW(Source!A278)</f>
        <v>278</v>
      </c>
      <c r="B454">
        <v>27703388</v>
      </c>
      <c r="C454">
        <v>27711564</v>
      </c>
      <c r="D454">
        <v>25230420</v>
      </c>
      <c r="E454">
        <v>1</v>
      </c>
      <c r="F454">
        <v>1</v>
      </c>
      <c r="G454">
        <v>1</v>
      </c>
      <c r="H454">
        <v>2</v>
      </c>
      <c r="I454" t="s">
        <v>512</v>
      </c>
      <c r="J454" t="s">
        <v>513</v>
      </c>
      <c r="K454" t="s">
        <v>514</v>
      </c>
      <c r="L454">
        <v>1368</v>
      </c>
      <c r="N454">
        <v>1011</v>
      </c>
      <c r="O454" t="s">
        <v>492</v>
      </c>
      <c r="P454" t="s">
        <v>492</v>
      </c>
      <c r="Q454">
        <v>1</v>
      </c>
      <c r="W454">
        <v>0</v>
      </c>
      <c r="X454">
        <v>1544661785</v>
      </c>
      <c r="Y454">
        <v>9.9508499999999991</v>
      </c>
      <c r="AA454">
        <v>0</v>
      </c>
      <c r="AB454">
        <v>6.9</v>
      </c>
      <c r="AC454">
        <v>0</v>
      </c>
      <c r="AD454">
        <v>0</v>
      </c>
      <c r="AE454">
        <v>0</v>
      </c>
      <c r="AF454">
        <v>6.9</v>
      </c>
      <c r="AG454">
        <v>0</v>
      </c>
      <c r="AH454">
        <v>0</v>
      </c>
      <c r="AI454">
        <v>1</v>
      </c>
      <c r="AJ454">
        <v>1</v>
      </c>
      <c r="AK454">
        <v>1</v>
      </c>
      <c r="AL454">
        <v>1</v>
      </c>
      <c r="AN454">
        <v>0</v>
      </c>
      <c r="AO454">
        <v>1</v>
      </c>
      <c r="AP454">
        <v>1</v>
      </c>
      <c r="AQ454">
        <v>0</v>
      </c>
      <c r="AR454">
        <v>0</v>
      </c>
      <c r="AS454" t="s">
        <v>6</v>
      </c>
      <c r="AT454">
        <v>10.53</v>
      </c>
      <c r="AU454" t="s">
        <v>65</v>
      </c>
      <c r="AV454">
        <v>0</v>
      </c>
      <c r="AW454">
        <v>2</v>
      </c>
      <c r="AX454">
        <v>27711586</v>
      </c>
      <c r="AY454">
        <v>1</v>
      </c>
      <c r="AZ454">
        <v>0</v>
      </c>
      <c r="BA454">
        <v>471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CX454">
        <f>Y454*Source!I278</f>
        <v>1.8906614999999998</v>
      </c>
      <c r="CY454">
        <f>AB454</f>
        <v>6.9</v>
      </c>
      <c r="CZ454">
        <f>AF454</f>
        <v>6.9</v>
      </c>
      <c r="DA454">
        <f>AJ454</f>
        <v>1</v>
      </c>
      <c r="DB454">
        <v>0</v>
      </c>
    </row>
    <row r="455" spans="1:106" x14ac:dyDescent="0.2">
      <c r="A455">
        <f>ROW(Source!A278)</f>
        <v>278</v>
      </c>
      <c r="B455">
        <v>27703388</v>
      </c>
      <c r="C455">
        <v>27711564</v>
      </c>
      <c r="D455">
        <v>25231607</v>
      </c>
      <c r="E455">
        <v>1</v>
      </c>
      <c r="F455">
        <v>1</v>
      </c>
      <c r="G455">
        <v>1</v>
      </c>
      <c r="H455">
        <v>2</v>
      </c>
      <c r="I455" t="s">
        <v>497</v>
      </c>
      <c r="J455" t="s">
        <v>498</v>
      </c>
      <c r="K455" t="s">
        <v>499</v>
      </c>
      <c r="L455">
        <v>1368</v>
      </c>
      <c r="N455">
        <v>1011</v>
      </c>
      <c r="O455" t="s">
        <v>492</v>
      </c>
      <c r="P455" t="s">
        <v>492</v>
      </c>
      <c r="Q455">
        <v>1</v>
      </c>
      <c r="W455">
        <v>0</v>
      </c>
      <c r="X455">
        <v>1372534845</v>
      </c>
      <c r="Y455">
        <v>0.17954999999999999</v>
      </c>
      <c r="AA455">
        <v>0</v>
      </c>
      <c r="AB455">
        <v>65.709999999999994</v>
      </c>
      <c r="AC455">
        <v>11.6</v>
      </c>
      <c r="AD455">
        <v>0</v>
      </c>
      <c r="AE455">
        <v>0</v>
      </c>
      <c r="AF455">
        <v>65.709999999999994</v>
      </c>
      <c r="AG455">
        <v>11.6</v>
      </c>
      <c r="AH455">
        <v>0</v>
      </c>
      <c r="AI455">
        <v>1</v>
      </c>
      <c r="AJ455">
        <v>1</v>
      </c>
      <c r="AK455">
        <v>1</v>
      </c>
      <c r="AL455">
        <v>1</v>
      </c>
      <c r="AN455">
        <v>0</v>
      </c>
      <c r="AO455">
        <v>1</v>
      </c>
      <c r="AP455">
        <v>1</v>
      </c>
      <c r="AQ455">
        <v>0</v>
      </c>
      <c r="AR455">
        <v>0</v>
      </c>
      <c r="AS455" t="s">
        <v>6</v>
      </c>
      <c r="AT455">
        <v>0.19</v>
      </c>
      <c r="AU455" t="s">
        <v>65</v>
      </c>
      <c r="AV455">
        <v>0</v>
      </c>
      <c r="AW455">
        <v>2</v>
      </c>
      <c r="AX455">
        <v>27711587</v>
      </c>
      <c r="AY455">
        <v>1</v>
      </c>
      <c r="AZ455">
        <v>0</v>
      </c>
      <c r="BA455">
        <v>472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CX455">
        <f>Y455*Source!I278</f>
        <v>3.4114499999999999E-2</v>
      </c>
      <c r="CY455">
        <f>AB455</f>
        <v>65.709999999999994</v>
      </c>
      <c r="CZ455">
        <f>AF455</f>
        <v>65.709999999999994</v>
      </c>
      <c r="DA455">
        <f>AJ455</f>
        <v>1</v>
      </c>
      <c r="DB455">
        <v>0</v>
      </c>
    </row>
    <row r="456" spans="1:106" x14ac:dyDescent="0.2">
      <c r="A456">
        <f>ROW(Source!A278)</f>
        <v>278</v>
      </c>
      <c r="B456">
        <v>27703388</v>
      </c>
      <c r="C456">
        <v>27711564</v>
      </c>
      <c r="D456">
        <v>25231842</v>
      </c>
      <c r="E456">
        <v>1</v>
      </c>
      <c r="F456">
        <v>1</v>
      </c>
      <c r="G456">
        <v>1</v>
      </c>
      <c r="H456">
        <v>2</v>
      </c>
      <c r="I456" t="s">
        <v>515</v>
      </c>
      <c r="J456" t="s">
        <v>516</v>
      </c>
      <c r="K456" t="s">
        <v>517</v>
      </c>
      <c r="L456">
        <v>1368</v>
      </c>
      <c r="N456">
        <v>1011</v>
      </c>
      <c r="O456" t="s">
        <v>492</v>
      </c>
      <c r="P456" t="s">
        <v>492</v>
      </c>
      <c r="Q456">
        <v>1</v>
      </c>
      <c r="W456">
        <v>0</v>
      </c>
      <c r="X456">
        <v>-624296059</v>
      </c>
      <c r="Y456">
        <v>1.7577000000000003</v>
      </c>
      <c r="AA456">
        <v>0</v>
      </c>
      <c r="AB456">
        <v>1.2</v>
      </c>
      <c r="AC456">
        <v>0</v>
      </c>
      <c r="AD456">
        <v>0</v>
      </c>
      <c r="AE456">
        <v>0</v>
      </c>
      <c r="AF456">
        <v>1.2</v>
      </c>
      <c r="AG456">
        <v>0</v>
      </c>
      <c r="AH456">
        <v>0</v>
      </c>
      <c r="AI456">
        <v>1</v>
      </c>
      <c r="AJ456">
        <v>1</v>
      </c>
      <c r="AK456">
        <v>1</v>
      </c>
      <c r="AL456">
        <v>1</v>
      </c>
      <c r="AN456">
        <v>0</v>
      </c>
      <c r="AO456">
        <v>1</v>
      </c>
      <c r="AP456">
        <v>1</v>
      </c>
      <c r="AQ456">
        <v>0</v>
      </c>
      <c r="AR456">
        <v>0</v>
      </c>
      <c r="AS456" t="s">
        <v>6</v>
      </c>
      <c r="AT456">
        <v>1.86</v>
      </c>
      <c r="AU456" t="s">
        <v>65</v>
      </c>
      <c r="AV456">
        <v>0</v>
      </c>
      <c r="AW456">
        <v>2</v>
      </c>
      <c r="AX456">
        <v>27711588</v>
      </c>
      <c r="AY456">
        <v>1</v>
      </c>
      <c r="AZ456">
        <v>0</v>
      </c>
      <c r="BA456">
        <v>473</v>
      </c>
      <c r="BB456">
        <v>0</v>
      </c>
      <c r="BC456">
        <v>0</v>
      </c>
      <c r="BD456">
        <v>0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CX456">
        <f>Y456*Source!I278</f>
        <v>0.33396300000000007</v>
      </c>
      <c r="CY456">
        <f>AB456</f>
        <v>1.2</v>
      </c>
      <c r="CZ456">
        <f>AF456</f>
        <v>1.2</v>
      </c>
      <c r="DA456">
        <f>AJ456</f>
        <v>1</v>
      </c>
      <c r="DB456">
        <v>0</v>
      </c>
    </row>
    <row r="457" spans="1:106" x14ac:dyDescent="0.2">
      <c r="A457">
        <f>ROW(Source!A278)</f>
        <v>278</v>
      </c>
      <c r="B457">
        <v>27703388</v>
      </c>
      <c r="C457">
        <v>27711564</v>
      </c>
      <c r="D457">
        <v>25231889</v>
      </c>
      <c r="E457">
        <v>1</v>
      </c>
      <c r="F457">
        <v>1</v>
      </c>
      <c r="G457">
        <v>1</v>
      </c>
      <c r="H457">
        <v>2</v>
      </c>
      <c r="I457" t="s">
        <v>518</v>
      </c>
      <c r="J457" t="s">
        <v>519</v>
      </c>
      <c r="K457" t="s">
        <v>520</v>
      </c>
      <c r="L457">
        <v>1368</v>
      </c>
      <c r="N457">
        <v>1011</v>
      </c>
      <c r="O457" t="s">
        <v>492</v>
      </c>
      <c r="P457" t="s">
        <v>492</v>
      </c>
      <c r="Q457">
        <v>1</v>
      </c>
      <c r="W457">
        <v>0</v>
      </c>
      <c r="X457">
        <v>1061502546</v>
      </c>
      <c r="Y457">
        <v>1.9183499999999998</v>
      </c>
      <c r="AA457">
        <v>0</v>
      </c>
      <c r="AB457">
        <v>12.31</v>
      </c>
      <c r="AC457">
        <v>0</v>
      </c>
      <c r="AD457">
        <v>0</v>
      </c>
      <c r="AE457">
        <v>0</v>
      </c>
      <c r="AF457">
        <v>12.31</v>
      </c>
      <c r="AG457">
        <v>0</v>
      </c>
      <c r="AH457">
        <v>0</v>
      </c>
      <c r="AI457">
        <v>1</v>
      </c>
      <c r="AJ457">
        <v>1</v>
      </c>
      <c r="AK457">
        <v>1</v>
      </c>
      <c r="AL457">
        <v>1</v>
      </c>
      <c r="AN457">
        <v>0</v>
      </c>
      <c r="AO457">
        <v>1</v>
      </c>
      <c r="AP457">
        <v>1</v>
      </c>
      <c r="AQ457">
        <v>0</v>
      </c>
      <c r="AR457">
        <v>0</v>
      </c>
      <c r="AS457" t="s">
        <v>6</v>
      </c>
      <c r="AT457">
        <v>2.0299999999999998</v>
      </c>
      <c r="AU457" t="s">
        <v>65</v>
      </c>
      <c r="AV457">
        <v>0</v>
      </c>
      <c r="AW457">
        <v>2</v>
      </c>
      <c r="AX457">
        <v>27711589</v>
      </c>
      <c r="AY457">
        <v>1</v>
      </c>
      <c r="AZ457">
        <v>0</v>
      </c>
      <c r="BA457">
        <v>474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CX457">
        <f>Y457*Source!I278</f>
        <v>0.36448649999999994</v>
      </c>
      <c r="CY457">
        <f>AB457</f>
        <v>12.31</v>
      </c>
      <c r="CZ457">
        <f>AF457</f>
        <v>12.31</v>
      </c>
      <c r="DA457">
        <f>AJ457</f>
        <v>1</v>
      </c>
      <c r="DB457">
        <v>0</v>
      </c>
    </row>
    <row r="458" spans="1:106" x14ac:dyDescent="0.2">
      <c r="A458">
        <f>ROW(Source!A278)</f>
        <v>278</v>
      </c>
      <c r="B458">
        <v>27703388</v>
      </c>
      <c r="C458">
        <v>27711564</v>
      </c>
      <c r="D458">
        <v>25148328</v>
      </c>
      <c r="E458">
        <v>1</v>
      </c>
      <c r="F458">
        <v>1</v>
      </c>
      <c r="G458">
        <v>1</v>
      </c>
      <c r="H458">
        <v>3</v>
      </c>
      <c r="I458" t="s">
        <v>521</v>
      </c>
      <c r="J458" t="s">
        <v>522</v>
      </c>
      <c r="K458" t="s">
        <v>523</v>
      </c>
      <c r="L458">
        <v>1339</v>
      </c>
      <c r="N458">
        <v>1007</v>
      </c>
      <c r="O458" t="s">
        <v>92</v>
      </c>
      <c r="P458" t="s">
        <v>92</v>
      </c>
      <c r="Q458">
        <v>1</v>
      </c>
      <c r="W458">
        <v>0</v>
      </c>
      <c r="X458">
        <v>1262771840</v>
      </c>
      <c r="Y458">
        <v>0</v>
      </c>
      <c r="AA458">
        <v>6.22</v>
      </c>
      <c r="AB458">
        <v>0</v>
      </c>
      <c r="AC458">
        <v>0</v>
      </c>
      <c r="AD458">
        <v>0</v>
      </c>
      <c r="AE458">
        <v>6.22</v>
      </c>
      <c r="AF458">
        <v>0</v>
      </c>
      <c r="AG458">
        <v>0</v>
      </c>
      <c r="AH458">
        <v>0</v>
      </c>
      <c r="AI458">
        <v>1</v>
      </c>
      <c r="AJ458">
        <v>1</v>
      </c>
      <c r="AK458">
        <v>1</v>
      </c>
      <c r="AL458">
        <v>1</v>
      </c>
      <c r="AN458">
        <v>0</v>
      </c>
      <c r="AO458">
        <v>1</v>
      </c>
      <c r="AP458">
        <v>1</v>
      </c>
      <c r="AQ458">
        <v>0</v>
      </c>
      <c r="AR458">
        <v>0</v>
      </c>
      <c r="AS458" t="s">
        <v>6</v>
      </c>
      <c r="AT458">
        <v>1.5</v>
      </c>
      <c r="AU458" t="s">
        <v>44</v>
      </c>
      <c r="AV458">
        <v>0</v>
      </c>
      <c r="AW458">
        <v>2</v>
      </c>
      <c r="AX458">
        <v>27711590</v>
      </c>
      <c r="AY458">
        <v>1</v>
      </c>
      <c r="AZ458">
        <v>0</v>
      </c>
      <c r="BA458">
        <v>475</v>
      </c>
      <c r="BB458">
        <v>0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CX458">
        <f>Y458*Source!I278</f>
        <v>0</v>
      </c>
      <c r="CY458">
        <f t="shared" ref="CY458:CY468" si="33">AA458</f>
        <v>6.22</v>
      </c>
      <c r="CZ458">
        <f t="shared" ref="CZ458:CZ468" si="34">AE458</f>
        <v>6.22</v>
      </c>
      <c r="DA458">
        <f t="shared" ref="DA458:DA468" si="35">AI458</f>
        <v>1</v>
      </c>
      <c r="DB458">
        <v>0</v>
      </c>
    </row>
    <row r="459" spans="1:106" x14ac:dyDescent="0.2">
      <c r="A459">
        <f>ROW(Source!A278)</f>
        <v>278</v>
      </c>
      <c r="B459">
        <v>27703388</v>
      </c>
      <c r="C459">
        <v>27711564</v>
      </c>
      <c r="D459">
        <v>25148335</v>
      </c>
      <c r="E459">
        <v>1</v>
      </c>
      <c r="F459">
        <v>1</v>
      </c>
      <c r="G459">
        <v>1</v>
      </c>
      <c r="H459">
        <v>3</v>
      </c>
      <c r="I459" t="s">
        <v>524</v>
      </c>
      <c r="J459" t="s">
        <v>525</v>
      </c>
      <c r="K459" t="s">
        <v>526</v>
      </c>
      <c r="L459">
        <v>1346</v>
      </c>
      <c r="N459">
        <v>1009</v>
      </c>
      <c r="O459" t="s">
        <v>147</v>
      </c>
      <c r="P459" t="s">
        <v>147</v>
      </c>
      <c r="Q459">
        <v>1</v>
      </c>
      <c r="W459">
        <v>0</v>
      </c>
      <c r="X459">
        <v>1721895514</v>
      </c>
      <c r="Y459">
        <v>0</v>
      </c>
      <c r="AA459">
        <v>6.09</v>
      </c>
      <c r="AB459">
        <v>0</v>
      </c>
      <c r="AC459">
        <v>0</v>
      </c>
      <c r="AD459">
        <v>0</v>
      </c>
      <c r="AE459">
        <v>6.09</v>
      </c>
      <c r="AF459">
        <v>0</v>
      </c>
      <c r="AG459">
        <v>0</v>
      </c>
      <c r="AH459">
        <v>0</v>
      </c>
      <c r="AI459">
        <v>1</v>
      </c>
      <c r="AJ459">
        <v>1</v>
      </c>
      <c r="AK459">
        <v>1</v>
      </c>
      <c r="AL459">
        <v>1</v>
      </c>
      <c r="AN459">
        <v>0</v>
      </c>
      <c r="AO459">
        <v>1</v>
      </c>
      <c r="AP459">
        <v>1</v>
      </c>
      <c r="AQ459">
        <v>0</v>
      </c>
      <c r="AR459">
        <v>0</v>
      </c>
      <c r="AS459" t="s">
        <v>6</v>
      </c>
      <c r="AT459">
        <v>0.45</v>
      </c>
      <c r="AU459" t="s">
        <v>44</v>
      </c>
      <c r="AV459">
        <v>0</v>
      </c>
      <c r="AW459">
        <v>2</v>
      </c>
      <c r="AX459">
        <v>27711591</v>
      </c>
      <c r="AY459">
        <v>1</v>
      </c>
      <c r="AZ459">
        <v>0</v>
      </c>
      <c r="BA459">
        <v>476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CX459">
        <f>Y459*Source!I278</f>
        <v>0</v>
      </c>
      <c r="CY459">
        <f t="shared" si="33"/>
        <v>6.09</v>
      </c>
      <c r="CZ459">
        <f t="shared" si="34"/>
        <v>6.09</v>
      </c>
      <c r="DA459">
        <f t="shared" si="35"/>
        <v>1</v>
      </c>
      <c r="DB459">
        <v>0</v>
      </c>
    </row>
    <row r="460" spans="1:106" x14ac:dyDescent="0.2">
      <c r="A460">
        <f>ROW(Source!A278)</f>
        <v>278</v>
      </c>
      <c r="B460">
        <v>27703388</v>
      </c>
      <c r="C460">
        <v>27711564</v>
      </c>
      <c r="D460">
        <v>25151428</v>
      </c>
      <c r="E460">
        <v>1</v>
      </c>
      <c r="F460">
        <v>1</v>
      </c>
      <c r="G460">
        <v>1</v>
      </c>
      <c r="H460">
        <v>3</v>
      </c>
      <c r="I460" t="s">
        <v>527</v>
      </c>
      <c r="J460" t="s">
        <v>528</v>
      </c>
      <c r="K460" t="s">
        <v>529</v>
      </c>
      <c r="L460">
        <v>1348</v>
      </c>
      <c r="N460">
        <v>1009</v>
      </c>
      <c r="O460" t="s">
        <v>30</v>
      </c>
      <c r="P460" t="s">
        <v>30</v>
      </c>
      <c r="Q460">
        <v>1000</v>
      </c>
      <c r="W460">
        <v>0</v>
      </c>
      <c r="X460">
        <v>1225357214</v>
      </c>
      <c r="Y460">
        <v>0</v>
      </c>
      <c r="AA460">
        <v>10749</v>
      </c>
      <c r="AB460">
        <v>0</v>
      </c>
      <c r="AC460">
        <v>0</v>
      </c>
      <c r="AD460">
        <v>0</v>
      </c>
      <c r="AE460">
        <v>10749</v>
      </c>
      <c r="AF460">
        <v>0</v>
      </c>
      <c r="AG460">
        <v>0</v>
      </c>
      <c r="AH460">
        <v>0</v>
      </c>
      <c r="AI460">
        <v>1</v>
      </c>
      <c r="AJ460">
        <v>1</v>
      </c>
      <c r="AK460">
        <v>1</v>
      </c>
      <c r="AL460">
        <v>1</v>
      </c>
      <c r="AN460">
        <v>0</v>
      </c>
      <c r="AO460">
        <v>1</v>
      </c>
      <c r="AP460">
        <v>1</v>
      </c>
      <c r="AQ460">
        <v>0</v>
      </c>
      <c r="AR460">
        <v>0</v>
      </c>
      <c r="AS460" t="s">
        <v>6</v>
      </c>
      <c r="AT460">
        <v>1.4E-3</v>
      </c>
      <c r="AU460" t="s">
        <v>44</v>
      </c>
      <c r="AV460">
        <v>0</v>
      </c>
      <c r="AW460">
        <v>2</v>
      </c>
      <c r="AX460">
        <v>27711592</v>
      </c>
      <c r="AY460">
        <v>1</v>
      </c>
      <c r="AZ460">
        <v>0</v>
      </c>
      <c r="BA460">
        <v>477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CX460">
        <f>Y460*Source!I278</f>
        <v>0</v>
      </c>
      <c r="CY460">
        <f t="shared" si="33"/>
        <v>10749</v>
      </c>
      <c r="CZ460">
        <f t="shared" si="34"/>
        <v>10749</v>
      </c>
      <c r="DA460">
        <f t="shared" si="35"/>
        <v>1</v>
      </c>
      <c r="DB460">
        <v>0</v>
      </c>
    </row>
    <row r="461" spans="1:106" x14ac:dyDescent="0.2">
      <c r="A461">
        <f>ROW(Source!A278)</f>
        <v>278</v>
      </c>
      <c r="B461">
        <v>27703388</v>
      </c>
      <c r="C461">
        <v>27711564</v>
      </c>
      <c r="D461">
        <v>25152615</v>
      </c>
      <c r="E461">
        <v>1</v>
      </c>
      <c r="F461">
        <v>1</v>
      </c>
      <c r="G461">
        <v>1</v>
      </c>
      <c r="H461">
        <v>3</v>
      </c>
      <c r="I461" t="s">
        <v>530</v>
      </c>
      <c r="J461" t="s">
        <v>531</v>
      </c>
      <c r="K461" t="s">
        <v>532</v>
      </c>
      <c r="L461">
        <v>1348</v>
      </c>
      <c r="N461">
        <v>1009</v>
      </c>
      <c r="O461" t="s">
        <v>30</v>
      </c>
      <c r="P461" t="s">
        <v>30</v>
      </c>
      <c r="Q461">
        <v>1000</v>
      </c>
      <c r="W461">
        <v>0</v>
      </c>
      <c r="X461">
        <v>-437906794</v>
      </c>
      <c r="Y461">
        <v>0</v>
      </c>
      <c r="AA461">
        <v>9040.01</v>
      </c>
      <c r="AB461">
        <v>0</v>
      </c>
      <c r="AC461">
        <v>0</v>
      </c>
      <c r="AD461">
        <v>0</v>
      </c>
      <c r="AE461">
        <v>9040.01</v>
      </c>
      <c r="AF461">
        <v>0</v>
      </c>
      <c r="AG461">
        <v>0</v>
      </c>
      <c r="AH461">
        <v>0</v>
      </c>
      <c r="AI461">
        <v>1</v>
      </c>
      <c r="AJ461">
        <v>1</v>
      </c>
      <c r="AK461">
        <v>1</v>
      </c>
      <c r="AL461">
        <v>1</v>
      </c>
      <c r="AN461">
        <v>0</v>
      </c>
      <c r="AO461">
        <v>1</v>
      </c>
      <c r="AP461">
        <v>1</v>
      </c>
      <c r="AQ461">
        <v>0</v>
      </c>
      <c r="AR461">
        <v>0</v>
      </c>
      <c r="AS461" t="s">
        <v>6</v>
      </c>
      <c r="AT461">
        <v>3.3E-3</v>
      </c>
      <c r="AU461" t="s">
        <v>44</v>
      </c>
      <c r="AV461">
        <v>0</v>
      </c>
      <c r="AW461">
        <v>2</v>
      </c>
      <c r="AX461">
        <v>27711593</v>
      </c>
      <c r="AY461">
        <v>1</v>
      </c>
      <c r="AZ461">
        <v>0</v>
      </c>
      <c r="BA461">
        <v>478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CX461">
        <f>Y461*Source!I278</f>
        <v>0</v>
      </c>
      <c r="CY461">
        <f t="shared" si="33"/>
        <v>9040.01</v>
      </c>
      <c r="CZ461">
        <f t="shared" si="34"/>
        <v>9040.01</v>
      </c>
      <c r="DA461">
        <f t="shared" si="35"/>
        <v>1</v>
      </c>
      <c r="DB461">
        <v>0</v>
      </c>
    </row>
    <row r="462" spans="1:106" x14ac:dyDescent="0.2">
      <c r="A462">
        <f>ROW(Source!A278)</f>
        <v>278</v>
      </c>
      <c r="B462">
        <v>27703388</v>
      </c>
      <c r="C462">
        <v>27711564</v>
      </c>
      <c r="D462">
        <v>25152713</v>
      </c>
      <c r="E462">
        <v>1</v>
      </c>
      <c r="F462">
        <v>1</v>
      </c>
      <c r="G462">
        <v>1</v>
      </c>
      <c r="H462">
        <v>3</v>
      </c>
      <c r="I462" t="s">
        <v>500</v>
      </c>
      <c r="J462" t="s">
        <v>501</v>
      </c>
      <c r="K462" t="s">
        <v>502</v>
      </c>
      <c r="L462">
        <v>1348</v>
      </c>
      <c r="N462">
        <v>1009</v>
      </c>
      <c r="O462" t="s">
        <v>30</v>
      </c>
      <c r="P462" t="s">
        <v>30</v>
      </c>
      <c r="Q462">
        <v>1000</v>
      </c>
      <c r="W462">
        <v>0</v>
      </c>
      <c r="X462">
        <v>1174701286</v>
      </c>
      <c r="Y462">
        <v>0</v>
      </c>
      <c r="AA462">
        <v>11978</v>
      </c>
      <c r="AB462">
        <v>0</v>
      </c>
      <c r="AC462">
        <v>0</v>
      </c>
      <c r="AD462">
        <v>0</v>
      </c>
      <c r="AE462">
        <v>11978</v>
      </c>
      <c r="AF462">
        <v>0</v>
      </c>
      <c r="AG462">
        <v>0</v>
      </c>
      <c r="AH462">
        <v>0</v>
      </c>
      <c r="AI462">
        <v>1</v>
      </c>
      <c r="AJ462">
        <v>1</v>
      </c>
      <c r="AK462">
        <v>1</v>
      </c>
      <c r="AL462">
        <v>1</v>
      </c>
      <c r="AN462">
        <v>0</v>
      </c>
      <c r="AO462">
        <v>1</v>
      </c>
      <c r="AP462">
        <v>1</v>
      </c>
      <c r="AQ462">
        <v>0</v>
      </c>
      <c r="AR462">
        <v>0</v>
      </c>
      <c r="AS462" t="s">
        <v>6</v>
      </c>
      <c r="AT462">
        <v>1.0000000000000001E-5</v>
      </c>
      <c r="AU462" t="s">
        <v>44</v>
      </c>
      <c r="AV462">
        <v>0</v>
      </c>
      <c r="AW462">
        <v>2</v>
      </c>
      <c r="AX462">
        <v>27711594</v>
      </c>
      <c r="AY462">
        <v>1</v>
      </c>
      <c r="AZ462">
        <v>0</v>
      </c>
      <c r="BA462">
        <v>479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CX462">
        <f>Y462*Source!I278</f>
        <v>0</v>
      </c>
      <c r="CY462">
        <f t="shared" si="33"/>
        <v>11978</v>
      </c>
      <c r="CZ462">
        <f t="shared" si="34"/>
        <v>11978</v>
      </c>
      <c r="DA462">
        <f t="shared" si="35"/>
        <v>1</v>
      </c>
      <c r="DB462">
        <v>0</v>
      </c>
    </row>
    <row r="463" spans="1:106" x14ac:dyDescent="0.2">
      <c r="A463">
        <f>ROW(Source!A278)</f>
        <v>278</v>
      </c>
      <c r="B463">
        <v>27703388</v>
      </c>
      <c r="C463">
        <v>27711564</v>
      </c>
      <c r="D463">
        <v>25153693</v>
      </c>
      <c r="E463">
        <v>1</v>
      </c>
      <c r="F463">
        <v>1</v>
      </c>
      <c r="G463">
        <v>1</v>
      </c>
      <c r="H463">
        <v>3</v>
      </c>
      <c r="I463" t="s">
        <v>533</v>
      </c>
      <c r="J463" t="s">
        <v>534</v>
      </c>
      <c r="K463" t="s">
        <v>535</v>
      </c>
      <c r="L463">
        <v>1348</v>
      </c>
      <c r="N463">
        <v>1009</v>
      </c>
      <c r="O463" t="s">
        <v>30</v>
      </c>
      <c r="P463" t="s">
        <v>30</v>
      </c>
      <c r="Q463">
        <v>1000</v>
      </c>
      <c r="W463">
        <v>0</v>
      </c>
      <c r="X463">
        <v>-2116243625</v>
      </c>
      <c r="Y463">
        <v>0</v>
      </c>
      <c r="AA463">
        <v>37900</v>
      </c>
      <c r="AB463">
        <v>0</v>
      </c>
      <c r="AC463">
        <v>0</v>
      </c>
      <c r="AD463">
        <v>0</v>
      </c>
      <c r="AE463">
        <v>37900</v>
      </c>
      <c r="AF463">
        <v>0</v>
      </c>
      <c r="AG463">
        <v>0</v>
      </c>
      <c r="AH463">
        <v>0</v>
      </c>
      <c r="AI463">
        <v>1</v>
      </c>
      <c r="AJ463">
        <v>1</v>
      </c>
      <c r="AK463">
        <v>1</v>
      </c>
      <c r="AL463">
        <v>1</v>
      </c>
      <c r="AN463">
        <v>0</v>
      </c>
      <c r="AO463">
        <v>1</v>
      </c>
      <c r="AP463">
        <v>1</v>
      </c>
      <c r="AQ463">
        <v>0</v>
      </c>
      <c r="AR463">
        <v>0</v>
      </c>
      <c r="AS463" t="s">
        <v>6</v>
      </c>
      <c r="AT463">
        <v>1E-4</v>
      </c>
      <c r="AU463" t="s">
        <v>44</v>
      </c>
      <c r="AV463">
        <v>0</v>
      </c>
      <c r="AW463">
        <v>2</v>
      </c>
      <c r="AX463">
        <v>27711595</v>
      </c>
      <c r="AY463">
        <v>1</v>
      </c>
      <c r="AZ463">
        <v>0</v>
      </c>
      <c r="BA463">
        <v>480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CX463">
        <f>Y463*Source!I278</f>
        <v>0</v>
      </c>
      <c r="CY463">
        <f t="shared" si="33"/>
        <v>37900</v>
      </c>
      <c r="CZ463">
        <f t="shared" si="34"/>
        <v>37900</v>
      </c>
      <c r="DA463">
        <f t="shared" si="35"/>
        <v>1</v>
      </c>
      <c r="DB463">
        <v>0</v>
      </c>
    </row>
    <row r="464" spans="1:106" x14ac:dyDescent="0.2">
      <c r="A464">
        <f>ROW(Source!A278)</f>
        <v>278</v>
      </c>
      <c r="B464">
        <v>27703388</v>
      </c>
      <c r="C464">
        <v>27711564</v>
      </c>
      <c r="D464">
        <v>25173443</v>
      </c>
      <c r="E464">
        <v>1</v>
      </c>
      <c r="F464">
        <v>1</v>
      </c>
      <c r="G464">
        <v>1</v>
      </c>
      <c r="H464">
        <v>3</v>
      </c>
      <c r="I464" t="s">
        <v>536</v>
      </c>
      <c r="J464" t="s">
        <v>537</v>
      </c>
      <c r="K464" t="s">
        <v>538</v>
      </c>
      <c r="L464">
        <v>1302</v>
      </c>
      <c r="N464">
        <v>1003</v>
      </c>
      <c r="O464" t="s">
        <v>539</v>
      </c>
      <c r="P464" t="s">
        <v>539</v>
      </c>
      <c r="Q464">
        <v>10</v>
      </c>
      <c r="W464">
        <v>0</v>
      </c>
      <c r="X464">
        <v>-1640127157</v>
      </c>
      <c r="Y464">
        <v>0</v>
      </c>
      <c r="AA464">
        <v>50.24</v>
      </c>
      <c r="AB464">
        <v>0</v>
      </c>
      <c r="AC464">
        <v>0</v>
      </c>
      <c r="AD464">
        <v>0</v>
      </c>
      <c r="AE464">
        <v>50.24</v>
      </c>
      <c r="AF464">
        <v>0</v>
      </c>
      <c r="AG464">
        <v>0</v>
      </c>
      <c r="AH464">
        <v>0</v>
      </c>
      <c r="AI464">
        <v>1</v>
      </c>
      <c r="AJ464">
        <v>1</v>
      </c>
      <c r="AK464">
        <v>1</v>
      </c>
      <c r="AL464">
        <v>1</v>
      </c>
      <c r="AN464">
        <v>0</v>
      </c>
      <c r="AO464">
        <v>1</v>
      </c>
      <c r="AP464">
        <v>1</v>
      </c>
      <c r="AQ464">
        <v>0</v>
      </c>
      <c r="AR464">
        <v>0</v>
      </c>
      <c r="AS464" t="s">
        <v>6</v>
      </c>
      <c r="AT464">
        <v>1.8700000000000001E-2</v>
      </c>
      <c r="AU464" t="s">
        <v>44</v>
      </c>
      <c r="AV464">
        <v>0</v>
      </c>
      <c r="AW464">
        <v>2</v>
      </c>
      <c r="AX464">
        <v>27711597</v>
      </c>
      <c r="AY464">
        <v>1</v>
      </c>
      <c r="AZ464">
        <v>0</v>
      </c>
      <c r="BA464">
        <v>482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CX464">
        <f>Y464*Source!I278</f>
        <v>0</v>
      </c>
      <c r="CY464">
        <f t="shared" si="33"/>
        <v>50.24</v>
      </c>
      <c r="CZ464">
        <f t="shared" si="34"/>
        <v>50.24</v>
      </c>
      <c r="DA464">
        <f t="shared" si="35"/>
        <v>1</v>
      </c>
      <c r="DB464">
        <v>0</v>
      </c>
    </row>
    <row r="465" spans="1:106" x14ac:dyDescent="0.2">
      <c r="A465">
        <f>ROW(Source!A278)</f>
        <v>278</v>
      </c>
      <c r="B465">
        <v>27703388</v>
      </c>
      <c r="C465">
        <v>27711564</v>
      </c>
      <c r="D465">
        <v>25173801</v>
      </c>
      <c r="E465">
        <v>1</v>
      </c>
      <c r="F465">
        <v>1</v>
      </c>
      <c r="G465">
        <v>1</v>
      </c>
      <c r="H465">
        <v>3</v>
      </c>
      <c r="I465" t="s">
        <v>540</v>
      </c>
      <c r="J465" t="s">
        <v>541</v>
      </c>
      <c r="K465" t="s">
        <v>542</v>
      </c>
      <c r="L465">
        <v>1348</v>
      </c>
      <c r="N465">
        <v>1009</v>
      </c>
      <c r="O465" t="s">
        <v>30</v>
      </c>
      <c r="P465" t="s">
        <v>30</v>
      </c>
      <c r="Q465">
        <v>1000</v>
      </c>
      <c r="W465">
        <v>0</v>
      </c>
      <c r="X465">
        <v>-1396314973</v>
      </c>
      <c r="Y465">
        <v>0</v>
      </c>
      <c r="AA465">
        <v>4455.2</v>
      </c>
      <c r="AB465">
        <v>0</v>
      </c>
      <c r="AC465">
        <v>0</v>
      </c>
      <c r="AD465">
        <v>0</v>
      </c>
      <c r="AE465">
        <v>4455.2</v>
      </c>
      <c r="AF465">
        <v>0</v>
      </c>
      <c r="AG465">
        <v>0</v>
      </c>
      <c r="AH465">
        <v>0</v>
      </c>
      <c r="AI465">
        <v>1</v>
      </c>
      <c r="AJ465">
        <v>1</v>
      </c>
      <c r="AK465">
        <v>1</v>
      </c>
      <c r="AL465">
        <v>1</v>
      </c>
      <c r="AN465">
        <v>0</v>
      </c>
      <c r="AO465">
        <v>1</v>
      </c>
      <c r="AP465">
        <v>1</v>
      </c>
      <c r="AQ465">
        <v>0</v>
      </c>
      <c r="AR465">
        <v>0</v>
      </c>
      <c r="AS465" t="s">
        <v>6</v>
      </c>
      <c r="AT465">
        <v>3.0000000000000001E-5</v>
      </c>
      <c r="AU465" t="s">
        <v>44</v>
      </c>
      <c r="AV465">
        <v>0</v>
      </c>
      <c r="AW465">
        <v>2</v>
      </c>
      <c r="AX465">
        <v>27711598</v>
      </c>
      <c r="AY465">
        <v>1</v>
      </c>
      <c r="AZ465">
        <v>0</v>
      </c>
      <c r="BA465">
        <v>483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CX465">
        <f>Y465*Source!I278</f>
        <v>0</v>
      </c>
      <c r="CY465">
        <f t="shared" si="33"/>
        <v>4455.2</v>
      </c>
      <c r="CZ465">
        <f t="shared" si="34"/>
        <v>4455.2</v>
      </c>
      <c r="DA465">
        <f t="shared" si="35"/>
        <v>1</v>
      </c>
      <c r="DB465">
        <v>0</v>
      </c>
    </row>
    <row r="466" spans="1:106" x14ac:dyDescent="0.2">
      <c r="A466">
        <f>ROW(Source!A278)</f>
        <v>278</v>
      </c>
      <c r="B466">
        <v>27703388</v>
      </c>
      <c r="C466">
        <v>27711564</v>
      </c>
      <c r="D466">
        <v>25174560</v>
      </c>
      <c r="E466">
        <v>1</v>
      </c>
      <c r="F466">
        <v>1</v>
      </c>
      <c r="G466">
        <v>1</v>
      </c>
      <c r="H466">
        <v>3</v>
      </c>
      <c r="I466" t="s">
        <v>543</v>
      </c>
      <c r="J466" t="s">
        <v>544</v>
      </c>
      <c r="K466" t="s">
        <v>545</v>
      </c>
      <c r="L466">
        <v>1348</v>
      </c>
      <c r="N466">
        <v>1009</v>
      </c>
      <c r="O466" t="s">
        <v>30</v>
      </c>
      <c r="P466" t="s">
        <v>30</v>
      </c>
      <c r="Q466">
        <v>1000</v>
      </c>
      <c r="W466">
        <v>0</v>
      </c>
      <c r="X466">
        <v>900832145</v>
      </c>
      <c r="Y466">
        <v>0</v>
      </c>
      <c r="AA466">
        <v>4920</v>
      </c>
      <c r="AB466">
        <v>0</v>
      </c>
      <c r="AC466">
        <v>0</v>
      </c>
      <c r="AD466">
        <v>0</v>
      </c>
      <c r="AE466">
        <v>4920</v>
      </c>
      <c r="AF466">
        <v>0</v>
      </c>
      <c r="AG466">
        <v>0</v>
      </c>
      <c r="AH466">
        <v>0</v>
      </c>
      <c r="AI466">
        <v>1</v>
      </c>
      <c r="AJ466">
        <v>1</v>
      </c>
      <c r="AK466">
        <v>1</v>
      </c>
      <c r="AL466">
        <v>1</v>
      </c>
      <c r="AN466">
        <v>0</v>
      </c>
      <c r="AO466">
        <v>1</v>
      </c>
      <c r="AP466">
        <v>1</v>
      </c>
      <c r="AQ466">
        <v>0</v>
      </c>
      <c r="AR466">
        <v>0</v>
      </c>
      <c r="AS466" t="s">
        <v>6</v>
      </c>
      <c r="AT466">
        <v>1.9400000000000001E-3</v>
      </c>
      <c r="AU466" t="s">
        <v>44</v>
      </c>
      <c r="AV466">
        <v>0</v>
      </c>
      <c r="AW466">
        <v>2</v>
      </c>
      <c r="AX466">
        <v>27711599</v>
      </c>
      <c r="AY466">
        <v>1</v>
      </c>
      <c r="AZ466">
        <v>0</v>
      </c>
      <c r="BA466">
        <v>484</v>
      </c>
      <c r="BB466">
        <v>0</v>
      </c>
      <c r="BC466">
        <v>0</v>
      </c>
      <c r="BD466">
        <v>0</v>
      </c>
      <c r="BE466">
        <v>0</v>
      </c>
      <c r="BF466">
        <v>0</v>
      </c>
      <c r="BG466">
        <v>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P466">
        <v>0</v>
      </c>
      <c r="BQ466">
        <v>0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CX466">
        <f>Y466*Source!I278</f>
        <v>0</v>
      </c>
      <c r="CY466">
        <f t="shared" si="33"/>
        <v>4920</v>
      </c>
      <c r="CZ466">
        <f t="shared" si="34"/>
        <v>4920</v>
      </c>
      <c r="DA466">
        <f t="shared" si="35"/>
        <v>1</v>
      </c>
      <c r="DB466">
        <v>0</v>
      </c>
    </row>
    <row r="467" spans="1:106" x14ac:dyDescent="0.2">
      <c r="A467">
        <f>ROW(Source!A278)</f>
        <v>278</v>
      </c>
      <c r="B467">
        <v>27703388</v>
      </c>
      <c r="C467">
        <v>27711564</v>
      </c>
      <c r="D467">
        <v>25186091</v>
      </c>
      <c r="E467">
        <v>1</v>
      </c>
      <c r="F467">
        <v>1</v>
      </c>
      <c r="G467">
        <v>1</v>
      </c>
      <c r="H467">
        <v>3</v>
      </c>
      <c r="I467" t="s">
        <v>546</v>
      </c>
      <c r="J467" t="s">
        <v>547</v>
      </c>
      <c r="K467" t="s">
        <v>548</v>
      </c>
      <c r="L467">
        <v>1348</v>
      </c>
      <c r="N467">
        <v>1009</v>
      </c>
      <c r="O467" t="s">
        <v>30</v>
      </c>
      <c r="P467" t="s">
        <v>30</v>
      </c>
      <c r="Q467">
        <v>1000</v>
      </c>
      <c r="W467">
        <v>0</v>
      </c>
      <c r="X467">
        <v>-1655298345</v>
      </c>
      <c r="Y467">
        <v>0</v>
      </c>
      <c r="AA467">
        <v>15620</v>
      </c>
      <c r="AB467">
        <v>0</v>
      </c>
      <c r="AC467">
        <v>0</v>
      </c>
      <c r="AD467">
        <v>0</v>
      </c>
      <c r="AE467">
        <v>15620</v>
      </c>
      <c r="AF467">
        <v>0</v>
      </c>
      <c r="AG467">
        <v>0</v>
      </c>
      <c r="AH467">
        <v>0</v>
      </c>
      <c r="AI467">
        <v>1</v>
      </c>
      <c r="AJ467">
        <v>1</v>
      </c>
      <c r="AK467">
        <v>1</v>
      </c>
      <c r="AL467">
        <v>1</v>
      </c>
      <c r="AN467">
        <v>0</v>
      </c>
      <c r="AO467">
        <v>1</v>
      </c>
      <c r="AP467">
        <v>1</v>
      </c>
      <c r="AQ467">
        <v>0</v>
      </c>
      <c r="AR467">
        <v>0</v>
      </c>
      <c r="AS467" t="s">
        <v>6</v>
      </c>
      <c r="AT467">
        <v>3.1E-4</v>
      </c>
      <c r="AU467" t="s">
        <v>44</v>
      </c>
      <c r="AV467">
        <v>0</v>
      </c>
      <c r="AW467">
        <v>2</v>
      </c>
      <c r="AX467">
        <v>27711600</v>
      </c>
      <c r="AY467">
        <v>1</v>
      </c>
      <c r="AZ467">
        <v>0</v>
      </c>
      <c r="BA467">
        <v>485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CX467">
        <f>Y467*Source!I278</f>
        <v>0</v>
      </c>
      <c r="CY467">
        <f t="shared" si="33"/>
        <v>15620</v>
      </c>
      <c r="CZ467">
        <f t="shared" si="34"/>
        <v>15620</v>
      </c>
      <c r="DA467">
        <f t="shared" si="35"/>
        <v>1</v>
      </c>
      <c r="DB467">
        <v>0</v>
      </c>
    </row>
    <row r="468" spans="1:106" x14ac:dyDescent="0.2">
      <c r="A468">
        <f>ROW(Source!A278)</f>
        <v>278</v>
      </c>
      <c r="B468">
        <v>27703388</v>
      </c>
      <c r="C468">
        <v>27711564</v>
      </c>
      <c r="D468">
        <v>25187286</v>
      </c>
      <c r="E468">
        <v>1</v>
      </c>
      <c r="F468">
        <v>1</v>
      </c>
      <c r="G468">
        <v>1</v>
      </c>
      <c r="H468">
        <v>3</v>
      </c>
      <c r="I468" t="s">
        <v>549</v>
      </c>
      <c r="J468" t="s">
        <v>550</v>
      </c>
      <c r="K468" t="s">
        <v>551</v>
      </c>
      <c r="L468">
        <v>1348</v>
      </c>
      <c r="N468">
        <v>1009</v>
      </c>
      <c r="O468" t="s">
        <v>30</v>
      </c>
      <c r="P468" t="s">
        <v>30</v>
      </c>
      <c r="Q468">
        <v>1000</v>
      </c>
      <c r="W468">
        <v>0</v>
      </c>
      <c r="X468">
        <v>-639604785</v>
      </c>
      <c r="Y468">
        <v>0</v>
      </c>
      <c r="AA468">
        <v>9420</v>
      </c>
      <c r="AB468">
        <v>0</v>
      </c>
      <c r="AC468">
        <v>0</v>
      </c>
      <c r="AD468">
        <v>0</v>
      </c>
      <c r="AE468">
        <v>9420</v>
      </c>
      <c r="AF468">
        <v>0</v>
      </c>
      <c r="AG468">
        <v>0</v>
      </c>
      <c r="AH468">
        <v>0</v>
      </c>
      <c r="AI468">
        <v>1</v>
      </c>
      <c r="AJ468">
        <v>1</v>
      </c>
      <c r="AK468">
        <v>1</v>
      </c>
      <c r="AL468">
        <v>1</v>
      </c>
      <c r="AN468">
        <v>0</v>
      </c>
      <c r="AO468">
        <v>1</v>
      </c>
      <c r="AP468">
        <v>1</v>
      </c>
      <c r="AQ468">
        <v>0</v>
      </c>
      <c r="AR468">
        <v>0</v>
      </c>
      <c r="AS468" t="s">
        <v>6</v>
      </c>
      <c r="AT468">
        <v>5.9999999999999995E-4</v>
      </c>
      <c r="AU468" t="s">
        <v>44</v>
      </c>
      <c r="AV468">
        <v>0</v>
      </c>
      <c r="AW468">
        <v>2</v>
      </c>
      <c r="AX468">
        <v>27711601</v>
      </c>
      <c r="AY468">
        <v>1</v>
      </c>
      <c r="AZ468">
        <v>0</v>
      </c>
      <c r="BA468">
        <v>486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CX468">
        <f>Y468*Source!I278</f>
        <v>0</v>
      </c>
      <c r="CY468">
        <f t="shared" si="33"/>
        <v>9420</v>
      </c>
      <c r="CZ468">
        <f t="shared" si="34"/>
        <v>9420</v>
      </c>
      <c r="DA468">
        <f t="shared" si="35"/>
        <v>1</v>
      </c>
      <c r="DB468">
        <v>0</v>
      </c>
    </row>
    <row r="469" spans="1:106" x14ac:dyDescent="0.2">
      <c r="A469">
        <f>ROW(Source!A279)</f>
        <v>279</v>
      </c>
      <c r="B469">
        <v>27703374</v>
      </c>
      <c r="C469">
        <v>27711602</v>
      </c>
      <c r="D469">
        <v>25416200</v>
      </c>
      <c r="E469">
        <v>1</v>
      </c>
      <c r="F469">
        <v>1</v>
      </c>
      <c r="G469">
        <v>1</v>
      </c>
      <c r="H469">
        <v>1</v>
      </c>
      <c r="I469" t="s">
        <v>552</v>
      </c>
      <c r="J469" t="s">
        <v>6</v>
      </c>
      <c r="K469" t="s">
        <v>553</v>
      </c>
      <c r="L469">
        <v>1191</v>
      </c>
      <c r="N469">
        <v>1013</v>
      </c>
      <c r="O469" t="s">
        <v>486</v>
      </c>
      <c r="P469" t="s">
        <v>486</v>
      </c>
      <c r="Q469">
        <v>1</v>
      </c>
      <c r="W469">
        <v>0</v>
      </c>
      <c r="X469">
        <v>371339561</v>
      </c>
      <c r="Y469">
        <v>119.49649999999998</v>
      </c>
      <c r="AA469">
        <v>0</v>
      </c>
      <c r="AB469">
        <v>0</v>
      </c>
      <c r="AC469">
        <v>0</v>
      </c>
      <c r="AD469">
        <v>8.09</v>
      </c>
      <c r="AE469">
        <v>0</v>
      </c>
      <c r="AF469">
        <v>0</v>
      </c>
      <c r="AG469">
        <v>0</v>
      </c>
      <c r="AH469">
        <v>8.09</v>
      </c>
      <c r="AI469">
        <v>1</v>
      </c>
      <c r="AJ469">
        <v>1</v>
      </c>
      <c r="AK469">
        <v>1</v>
      </c>
      <c r="AL469">
        <v>1</v>
      </c>
      <c r="AN469">
        <v>0</v>
      </c>
      <c r="AO469">
        <v>1</v>
      </c>
      <c r="AP469">
        <v>1</v>
      </c>
      <c r="AQ469">
        <v>0</v>
      </c>
      <c r="AR469">
        <v>0</v>
      </c>
      <c r="AS469" t="s">
        <v>6</v>
      </c>
      <c r="AT469">
        <v>103.91</v>
      </c>
      <c r="AU469" t="s">
        <v>22</v>
      </c>
      <c r="AV469">
        <v>1</v>
      </c>
      <c r="AW469">
        <v>2</v>
      </c>
      <c r="AX469">
        <v>27711606</v>
      </c>
      <c r="AY469">
        <v>1</v>
      </c>
      <c r="AZ469">
        <v>0</v>
      </c>
      <c r="BA469">
        <v>487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CX469">
        <f>Y469*Source!I279</f>
        <v>12.296189849999999</v>
      </c>
      <c r="CY469">
        <f>AD469</f>
        <v>8.09</v>
      </c>
      <c r="CZ469">
        <f>AH469</f>
        <v>8.09</v>
      </c>
      <c r="DA469">
        <f>AL469</f>
        <v>1</v>
      </c>
      <c r="DB469">
        <v>0</v>
      </c>
    </row>
    <row r="470" spans="1:106" x14ac:dyDescent="0.2">
      <c r="A470">
        <f>ROW(Source!A279)</f>
        <v>279</v>
      </c>
      <c r="B470">
        <v>27703374</v>
      </c>
      <c r="C470">
        <v>27711602</v>
      </c>
      <c r="D470">
        <v>25412928</v>
      </c>
      <c r="E470">
        <v>1</v>
      </c>
      <c r="F470">
        <v>1</v>
      </c>
      <c r="G470">
        <v>1</v>
      </c>
      <c r="H470">
        <v>1</v>
      </c>
      <c r="I470" t="s">
        <v>487</v>
      </c>
      <c r="J470" t="s">
        <v>6</v>
      </c>
      <c r="K470" t="s">
        <v>488</v>
      </c>
      <c r="L470">
        <v>1191</v>
      </c>
      <c r="N470">
        <v>1013</v>
      </c>
      <c r="O470" t="s">
        <v>486</v>
      </c>
      <c r="P470" t="s">
        <v>486</v>
      </c>
      <c r="Q470">
        <v>1</v>
      </c>
      <c r="W470">
        <v>0</v>
      </c>
      <c r="X470">
        <v>-1417349443</v>
      </c>
      <c r="Y470">
        <v>7.74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1</v>
      </c>
      <c r="AJ470">
        <v>1</v>
      </c>
      <c r="AK470">
        <v>1</v>
      </c>
      <c r="AL470">
        <v>1</v>
      </c>
      <c r="AN470">
        <v>0</v>
      </c>
      <c r="AO470">
        <v>1</v>
      </c>
      <c r="AP470">
        <v>0</v>
      </c>
      <c r="AQ470">
        <v>0</v>
      </c>
      <c r="AR470">
        <v>0</v>
      </c>
      <c r="AS470" t="s">
        <v>6</v>
      </c>
      <c r="AT470">
        <v>7.74</v>
      </c>
      <c r="AU470" t="s">
        <v>6</v>
      </c>
      <c r="AV470">
        <v>2</v>
      </c>
      <c r="AW470">
        <v>2</v>
      </c>
      <c r="AX470">
        <v>27711607</v>
      </c>
      <c r="AY470">
        <v>1</v>
      </c>
      <c r="AZ470">
        <v>2048</v>
      </c>
      <c r="BA470">
        <v>488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CX470">
        <f>Y470*Source!I279</f>
        <v>0.7964460000000001</v>
      </c>
      <c r="CY470">
        <f>AD470</f>
        <v>0</v>
      </c>
      <c r="CZ470">
        <f>AH470</f>
        <v>0</v>
      </c>
      <c r="DA470">
        <f>AL470</f>
        <v>1</v>
      </c>
      <c r="DB470">
        <v>0</v>
      </c>
    </row>
    <row r="471" spans="1:106" x14ac:dyDescent="0.2">
      <c r="A471">
        <f>ROW(Source!A279)</f>
        <v>279</v>
      </c>
      <c r="B471">
        <v>27703374</v>
      </c>
      <c r="C471">
        <v>27711602</v>
      </c>
      <c r="D471">
        <v>25230514</v>
      </c>
      <c r="E471">
        <v>1</v>
      </c>
      <c r="F471">
        <v>1</v>
      </c>
      <c r="G471">
        <v>1</v>
      </c>
      <c r="H471">
        <v>2</v>
      </c>
      <c r="I471" t="s">
        <v>489</v>
      </c>
      <c r="J471" t="s">
        <v>490</v>
      </c>
      <c r="K471" t="s">
        <v>491</v>
      </c>
      <c r="L471">
        <v>1368</v>
      </c>
      <c r="N471">
        <v>1011</v>
      </c>
      <c r="O471" t="s">
        <v>492</v>
      </c>
      <c r="P471" t="s">
        <v>492</v>
      </c>
      <c r="Q471">
        <v>1</v>
      </c>
      <c r="W471">
        <v>0</v>
      </c>
      <c r="X471">
        <v>1188625873</v>
      </c>
      <c r="Y471">
        <v>8.9009999999999998</v>
      </c>
      <c r="AA471">
        <v>0</v>
      </c>
      <c r="AB471">
        <v>31.26</v>
      </c>
      <c r="AC471">
        <v>13.5</v>
      </c>
      <c r="AD471">
        <v>0</v>
      </c>
      <c r="AE471">
        <v>0</v>
      </c>
      <c r="AF471">
        <v>31.26</v>
      </c>
      <c r="AG471">
        <v>13.5</v>
      </c>
      <c r="AH471">
        <v>0</v>
      </c>
      <c r="AI471">
        <v>1</v>
      </c>
      <c r="AJ471">
        <v>1</v>
      </c>
      <c r="AK471">
        <v>1</v>
      </c>
      <c r="AL471">
        <v>1</v>
      </c>
      <c r="AN471">
        <v>0</v>
      </c>
      <c r="AO471">
        <v>1</v>
      </c>
      <c r="AP471">
        <v>1</v>
      </c>
      <c r="AQ471">
        <v>0</v>
      </c>
      <c r="AR471">
        <v>0</v>
      </c>
      <c r="AS471" t="s">
        <v>6</v>
      </c>
      <c r="AT471">
        <v>7.74</v>
      </c>
      <c r="AU471" t="s">
        <v>22</v>
      </c>
      <c r="AV471">
        <v>0</v>
      </c>
      <c r="AW471">
        <v>2</v>
      </c>
      <c r="AX471">
        <v>27711608</v>
      </c>
      <c r="AY471">
        <v>1</v>
      </c>
      <c r="AZ471">
        <v>0</v>
      </c>
      <c r="BA471">
        <v>489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CX471">
        <f>Y471*Source!I279</f>
        <v>0.91591290000000003</v>
      </c>
      <c r="CY471">
        <f>AB471</f>
        <v>31.26</v>
      </c>
      <c r="CZ471">
        <f>AF471</f>
        <v>31.26</v>
      </c>
      <c r="DA471">
        <f>AJ471</f>
        <v>1</v>
      </c>
      <c r="DB471">
        <v>0</v>
      </c>
    </row>
    <row r="472" spans="1:106" x14ac:dyDescent="0.2">
      <c r="A472">
        <f>ROW(Source!A280)</f>
        <v>280</v>
      </c>
      <c r="B472">
        <v>27703388</v>
      </c>
      <c r="C472">
        <v>27711602</v>
      </c>
      <c r="D472">
        <v>25416200</v>
      </c>
      <c r="E472">
        <v>1</v>
      </c>
      <c r="F472">
        <v>1</v>
      </c>
      <c r="G472">
        <v>1</v>
      </c>
      <c r="H472">
        <v>1</v>
      </c>
      <c r="I472" t="s">
        <v>552</v>
      </c>
      <c r="J472" t="s">
        <v>6</v>
      </c>
      <c r="K472" t="s">
        <v>553</v>
      </c>
      <c r="L472">
        <v>1191</v>
      </c>
      <c r="N472">
        <v>1013</v>
      </c>
      <c r="O472" t="s">
        <v>486</v>
      </c>
      <c r="P472" t="s">
        <v>486</v>
      </c>
      <c r="Q472">
        <v>1</v>
      </c>
      <c r="W472">
        <v>0</v>
      </c>
      <c r="X472">
        <v>371339561</v>
      </c>
      <c r="Y472">
        <v>119.49649999999998</v>
      </c>
      <c r="AA472">
        <v>0</v>
      </c>
      <c r="AB472">
        <v>0</v>
      </c>
      <c r="AC472">
        <v>0</v>
      </c>
      <c r="AD472">
        <v>8.09</v>
      </c>
      <c r="AE472">
        <v>0</v>
      </c>
      <c r="AF472">
        <v>0</v>
      </c>
      <c r="AG472">
        <v>0</v>
      </c>
      <c r="AH472">
        <v>8.09</v>
      </c>
      <c r="AI472">
        <v>1</v>
      </c>
      <c r="AJ472">
        <v>1</v>
      </c>
      <c r="AK472">
        <v>1</v>
      </c>
      <c r="AL472">
        <v>1</v>
      </c>
      <c r="AN472">
        <v>0</v>
      </c>
      <c r="AO472">
        <v>1</v>
      </c>
      <c r="AP472">
        <v>1</v>
      </c>
      <c r="AQ472">
        <v>0</v>
      </c>
      <c r="AR472">
        <v>0</v>
      </c>
      <c r="AS472" t="s">
        <v>6</v>
      </c>
      <c r="AT472">
        <v>103.91</v>
      </c>
      <c r="AU472" t="s">
        <v>22</v>
      </c>
      <c r="AV472">
        <v>1</v>
      </c>
      <c r="AW472">
        <v>2</v>
      </c>
      <c r="AX472">
        <v>27711606</v>
      </c>
      <c r="AY472">
        <v>1</v>
      </c>
      <c r="AZ472">
        <v>0</v>
      </c>
      <c r="BA472">
        <v>490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CX472">
        <f>Y472*Source!I280</f>
        <v>12.296189849999999</v>
      </c>
      <c r="CY472">
        <f>AD472</f>
        <v>8.09</v>
      </c>
      <c r="CZ472">
        <f>AH472</f>
        <v>8.09</v>
      </c>
      <c r="DA472">
        <f>AL472</f>
        <v>1</v>
      </c>
      <c r="DB472">
        <v>0</v>
      </c>
    </row>
    <row r="473" spans="1:106" x14ac:dyDescent="0.2">
      <c r="A473">
        <f>ROW(Source!A280)</f>
        <v>280</v>
      </c>
      <c r="B473">
        <v>27703388</v>
      </c>
      <c r="C473">
        <v>27711602</v>
      </c>
      <c r="D473">
        <v>25412928</v>
      </c>
      <c r="E473">
        <v>1</v>
      </c>
      <c r="F473">
        <v>1</v>
      </c>
      <c r="G473">
        <v>1</v>
      </c>
      <c r="H473">
        <v>1</v>
      </c>
      <c r="I473" t="s">
        <v>487</v>
      </c>
      <c r="J473" t="s">
        <v>6</v>
      </c>
      <c r="K473" t="s">
        <v>488</v>
      </c>
      <c r="L473">
        <v>1191</v>
      </c>
      <c r="N473">
        <v>1013</v>
      </c>
      <c r="O473" t="s">
        <v>486</v>
      </c>
      <c r="P473" t="s">
        <v>486</v>
      </c>
      <c r="Q473">
        <v>1</v>
      </c>
      <c r="W473">
        <v>0</v>
      </c>
      <c r="X473">
        <v>-1417349443</v>
      </c>
      <c r="Y473">
        <v>7.74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1</v>
      </c>
      <c r="AJ473">
        <v>1</v>
      </c>
      <c r="AK473">
        <v>1</v>
      </c>
      <c r="AL473">
        <v>1</v>
      </c>
      <c r="AN473">
        <v>0</v>
      </c>
      <c r="AO473">
        <v>1</v>
      </c>
      <c r="AP473">
        <v>0</v>
      </c>
      <c r="AQ473">
        <v>0</v>
      </c>
      <c r="AR473">
        <v>0</v>
      </c>
      <c r="AS473" t="s">
        <v>6</v>
      </c>
      <c r="AT473">
        <v>7.74</v>
      </c>
      <c r="AU473" t="s">
        <v>6</v>
      </c>
      <c r="AV473">
        <v>2</v>
      </c>
      <c r="AW473">
        <v>2</v>
      </c>
      <c r="AX473">
        <v>27711607</v>
      </c>
      <c r="AY473">
        <v>1</v>
      </c>
      <c r="AZ473">
        <v>2048</v>
      </c>
      <c r="BA473">
        <v>491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CX473">
        <f>Y473*Source!I280</f>
        <v>0.7964460000000001</v>
      </c>
      <c r="CY473">
        <f>AD473</f>
        <v>0</v>
      </c>
      <c r="CZ473">
        <f>AH473</f>
        <v>0</v>
      </c>
      <c r="DA473">
        <f>AL473</f>
        <v>1</v>
      </c>
      <c r="DB473">
        <v>0</v>
      </c>
    </row>
    <row r="474" spans="1:106" x14ac:dyDescent="0.2">
      <c r="A474">
        <f>ROW(Source!A280)</f>
        <v>280</v>
      </c>
      <c r="B474">
        <v>27703388</v>
      </c>
      <c r="C474">
        <v>27711602</v>
      </c>
      <c r="D474">
        <v>25230514</v>
      </c>
      <c r="E474">
        <v>1</v>
      </c>
      <c r="F474">
        <v>1</v>
      </c>
      <c r="G474">
        <v>1</v>
      </c>
      <c r="H474">
        <v>2</v>
      </c>
      <c r="I474" t="s">
        <v>489</v>
      </c>
      <c r="J474" t="s">
        <v>490</v>
      </c>
      <c r="K474" t="s">
        <v>491</v>
      </c>
      <c r="L474">
        <v>1368</v>
      </c>
      <c r="N474">
        <v>1011</v>
      </c>
      <c r="O474" t="s">
        <v>492</v>
      </c>
      <c r="P474" t="s">
        <v>492</v>
      </c>
      <c r="Q474">
        <v>1</v>
      </c>
      <c r="W474">
        <v>0</v>
      </c>
      <c r="X474">
        <v>1188625873</v>
      </c>
      <c r="Y474">
        <v>8.9009999999999998</v>
      </c>
      <c r="AA474">
        <v>0</v>
      </c>
      <c r="AB474">
        <v>31.26</v>
      </c>
      <c r="AC474">
        <v>13.5</v>
      </c>
      <c r="AD474">
        <v>0</v>
      </c>
      <c r="AE474">
        <v>0</v>
      </c>
      <c r="AF474">
        <v>31.26</v>
      </c>
      <c r="AG474">
        <v>13.5</v>
      </c>
      <c r="AH474">
        <v>0</v>
      </c>
      <c r="AI474">
        <v>1</v>
      </c>
      <c r="AJ474">
        <v>1</v>
      </c>
      <c r="AK474">
        <v>1</v>
      </c>
      <c r="AL474">
        <v>1</v>
      </c>
      <c r="AN474">
        <v>0</v>
      </c>
      <c r="AO474">
        <v>1</v>
      </c>
      <c r="AP474">
        <v>1</v>
      </c>
      <c r="AQ474">
        <v>0</v>
      </c>
      <c r="AR474">
        <v>0</v>
      </c>
      <c r="AS474" t="s">
        <v>6</v>
      </c>
      <c r="AT474">
        <v>7.74</v>
      </c>
      <c r="AU474" t="s">
        <v>22</v>
      </c>
      <c r="AV474">
        <v>0</v>
      </c>
      <c r="AW474">
        <v>2</v>
      </c>
      <c r="AX474">
        <v>27711608</v>
      </c>
      <c r="AY474">
        <v>1</v>
      </c>
      <c r="AZ474">
        <v>0</v>
      </c>
      <c r="BA474">
        <v>492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CX474">
        <f>Y474*Source!I280</f>
        <v>0.91591290000000003</v>
      </c>
      <c r="CY474">
        <f>AB474</f>
        <v>31.26</v>
      </c>
      <c r="CZ474">
        <f>AF474</f>
        <v>31.26</v>
      </c>
      <c r="DA474">
        <f>AJ474</f>
        <v>1</v>
      </c>
      <c r="DB474">
        <v>0</v>
      </c>
    </row>
    <row r="475" spans="1:106" x14ac:dyDescent="0.2">
      <c r="A475">
        <f>ROW(Source!A281)</f>
        <v>281</v>
      </c>
      <c r="B475">
        <v>27703374</v>
      </c>
      <c r="C475">
        <v>27711609</v>
      </c>
      <c r="D475">
        <v>25428833</v>
      </c>
      <c r="E475">
        <v>1</v>
      </c>
      <c r="F475">
        <v>1</v>
      </c>
      <c r="G475">
        <v>1</v>
      </c>
      <c r="H475">
        <v>1</v>
      </c>
      <c r="I475" t="s">
        <v>554</v>
      </c>
      <c r="J475" t="s">
        <v>6</v>
      </c>
      <c r="K475" t="s">
        <v>555</v>
      </c>
      <c r="L475">
        <v>1191</v>
      </c>
      <c r="N475">
        <v>1013</v>
      </c>
      <c r="O475" t="s">
        <v>486</v>
      </c>
      <c r="P475" t="s">
        <v>486</v>
      </c>
      <c r="Q475">
        <v>1</v>
      </c>
      <c r="W475">
        <v>0</v>
      </c>
      <c r="X475">
        <v>912892513</v>
      </c>
      <c r="Y475">
        <v>2.2680000000000002</v>
      </c>
      <c r="AA475">
        <v>0</v>
      </c>
      <c r="AB475">
        <v>0</v>
      </c>
      <c r="AC475">
        <v>0</v>
      </c>
      <c r="AD475">
        <v>9.92</v>
      </c>
      <c r="AE475">
        <v>0</v>
      </c>
      <c r="AF475">
        <v>0</v>
      </c>
      <c r="AG475">
        <v>0</v>
      </c>
      <c r="AH475">
        <v>9.92</v>
      </c>
      <c r="AI475">
        <v>1</v>
      </c>
      <c r="AJ475">
        <v>1</v>
      </c>
      <c r="AK475">
        <v>1</v>
      </c>
      <c r="AL475">
        <v>1</v>
      </c>
      <c r="AN475">
        <v>0</v>
      </c>
      <c r="AO475">
        <v>1</v>
      </c>
      <c r="AP475">
        <v>1</v>
      </c>
      <c r="AQ475">
        <v>0</v>
      </c>
      <c r="AR475">
        <v>0</v>
      </c>
      <c r="AS475" t="s">
        <v>6</v>
      </c>
      <c r="AT475">
        <v>2.4</v>
      </c>
      <c r="AU475" t="s">
        <v>65</v>
      </c>
      <c r="AV475">
        <v>1</v>
      </c>
      <c r="AW475">
        <v>2</v>
      </c>
      <c r="AX475">
        <v>27711617</v>
      </c>
      <c r="AY475">
        <v>1</v>
      </c>
      <c r="AZ475">
        <v>0</v>
      </c>
      <c r="BA475">
        <v>493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CX475">
        <f>Y475*Source!I281</f>
        <v>28.259280000000004</v>
      </c>
      <c r="CY475">
        <f>AD475</f>
        <v>9.92</v>
      </c>
      <c r="CZ475">
        <f>AH475</f>
        <v>9.92</v>
      </c>
      <c r="DA475">
        <f>AL475</f>
        <v>1</v>
      </c>
      <c r="DB475">
        <v>0</v>
      </c>
    </row>
    <row r="476" spans="1:106" x14ac:dyDescent="0.2">
      <c r="A476">
        <f>ROW(Source!A281)</f>
        <v>281</v>
      </c>
      <c r="B476">
        <v>27703374</v>
      </c>
      <c r="C476">
        <v>27711609</v>
      </c>
      <c r="D476">
        <v>25412928</v>
      </c>
      <c r="E476">
        <v>1</v>
      </c>
      <c r="F476">
        <v>1</v>
      </c>
      <c r="G476">
        <v>1</v>
      </c>
      <c r="H476">
        <v>1</v>
      </c>
      <c r="I476" t="s">
        <v>487</v>
      </c>
      <c r="J476" t="s">
        <v>6</v>
      </c>
      <c r="K476" t="s">
        <v>488</v>
      </c>
      <c r="L476">
        <v>1191</v>
      </c>
      <c r="N476">
        <v>1013</v>
      </c>
      <c r="O476" t="s">
        <v>486</v>
      </c>
      <c r="P476" t="s">
        <v>486</v>
      </c>
      <c r="Q476">
        <v>1</v>
      </c>
      <c r="W476">
        <v>0</v>
      </c>
      <c r="X476">
        <v>-1417349443</v>
      </c>
      <c r="Y476">
        <v>0.17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1</v>
      </c>
      <c r="AJ476">
        <v>1</v>
      </c>
      <c r="AK476">
        <v>1</v>
      </c>
      <c r="AL476">
        <v>1</v>
      </c>
      <c r="AN476">
        <v>0</v>
      </c>
      <c r="AO476">
        <v>1</v>
      </c>
      <c r="AP476">
        <v>0</v>
      </c>
      <c r="AQ476">
        <v>0</v>
      </c>
      <c r="AR476">
        <v>0</v>
      </c>
      <c r="AS476" t="s">
        <v>6</v>
      </c>
      <c r="AT476">
        <v>0.17</v>
      </c>
      <c r="AU476" t="s">
        <v>6</v>
      </c>
      <c r="AV476">
        <v>2</v>
      </c>
      <c r="AW476">
        <v>2</v>
      </c>
      <c r="AX476">
        <v>27711618</v>
      </c>
      <c r="AY476">
        <v>1</v>
      </c>
      <c r="AZ476">
        <v>2048</v>
      </c>
      <c r="BA476">
        <v>494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CX476">
        <f>Y476*Source!I281</f>
        <v>2.1182000000000003</v>
      </c>
      <c r="CY476">
        <f>AD476</f>
        <v>0</v>
      </c>
      <c r="CZ476">
        <f>AH476</f>
        <v>0</v>
      </c>
      <c r="DA476">
        <f>AL476</f>
        <v>1</v>
      </c>
      <c r="DB476">
        <v>0</v>
      </c>
    </row>
    <row r="477" spans="1:106" x14ac:dyDescent="0.2">
      <c r="A477">
        <f>ROW(Source!A281)</f>
        <v>281</v>
      </c>
      <c r="B477">
        <v>27703374</v>
      </c>
      <c r="C477">
        <v>27711609</v>
      </c>
      <c r="D477">
        <v>25231607</v>
      </c>
      <c r="E477">
        <v>1</v>
      </c>
      <c r="F477">
        <v>1</v>
      </c>
      <c r="G477">
        <v>1</v>
      </c>
      <c r="H477">
        <v>2</v>
      </c>
      <c r="I477" t="s">
        <v>497</v>
      </c>
      <c r="J477" t="s">
        <v>498</v>
      </c>
      <c r="K477" t="s">
        <v>499</v>
      </c>
      <c r="L477">
        <v>1368</v>
      </c>
      <c r="N477">
        <v>1011</v>
      </c>
      <c r="O477" t="s">
        <v>492</v>
      </c>
      <c r="P477" t="s">
        <v>492</v>
      </c>
      <c r="Q477">
        <v>1</v>
      </c>
      <c r="W477">
        <v>0</v>
      </c>
      <c r="X477">
        <v>1372534845</v>
      </c>
      <c r="Y477">
        <v>0.16065000000000002</v>
      </c>
      <c r="AA477">
        <v>0</v>
      </c>
      <c r="AB477">
        <v>65.709999999999994</v>
      </c>
      <c r="AC477">
        <v>11.6</v>
      </c>
      <c r="AD477">
        <v>0</v>
      </c>
      <c r="AE477">
        <v>0</v>
      </c>
      <c r="AF477">
        <v>65.709999999999994</v>
      </c>
      <c r="AG477">
        <v>11.6</v>
      </c>
      <c r="AH477">
        <v>0</v>
      </c>
      <c r="AI477">
        <v>1</v>
      </c>
      <c r="AJ477">
        <v>1</v>
      </c>
      <c r="AK477">
        <v>1</v>
      </c>
      <c r="AL477">
        <v>1</v>
      </c>
      <c r="AN477">
        <v>0</v>
      </c>
      <c r="AO477">
        <v>1</v>
      </c>
      <c r="AP477">
        <v>1</v>
      </c>
      <c r="AQ477">
        <v>0</v>
      </c>
      <c r="AR477">
        <v>0</v>
      </c>
      <c r="AS477" t="s">
        <v>6</v>
      </c>
      <c r="AT477">
        <v>0.17</v>
      </c>
      <c r="AU477" t="s">
        <v>65</v>
      </c>
      <c r="AV477">
        <v>0</v>
      </c>
      <c r="AW477">
        <v>2</v>
      </c>
      <c r="AX477">
        <v>27711619</v>
      </c>
      <c r="AY477">
        <v>1</v>
      </c>
      <c r="AZ477">
        <v>0</v>
      </c>
      <c r="BA477">
        <v>495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CX477">
        <f>Y477*Source!I281</f>
        <v>2.0016990000000003</v>
      </c>
      <c r="CY477">
        <f>AB477</f>
        <v>65.709999999999994</v>
      </c>
      <c r="CZ477">
        <f>AF477</f>
        <v>65.709999999999994</v>
      </c>
      <c r="DA477">
        <f>AJ477</f>
        <v>1</v>
      </c>
      <c r="DB477">
        <v>0</v>
      </c>
    </row>
    <row r="478" spans="1:106" x14ac:dyDescent="0.2">
      <c r="A478">
        <f>ROW(Source!A281)</f>
        <v>281</v>
      </c>
      <c r="B478">
        <v>27703374</v>
      </c>
      <c r="C478">
        <v>27711609</v>
      </c>
      <c r="D478">
        <v>25231911</v>
      </c>
      <c r="E478">
        <v>1</v>
      </c>
      <c r="F478">
        <v>1</v>
      </c>
      <c r="G478">
        <v>1</v>
      </c>
      <c r="H478">
        <v>2</v>
      </c>
      <c r="I478" t="s">
        <v>556</v>
      </c>
      <c r="J478" t="s">
        <v>557</v>
      </c>
      <c r="K478" t="s">
        <v>558</v>
      </c>
      <c r="L478">
        <v>1368</v>
      </c>
      <c r="N478">
        <v>1011</v>
      </c>
      <c r="O478" t="s">
        <v>492</v>
      </c>
      <c r="P478" t="s">
        <v>492</v>
      </c>
      <c r="Q478">
        <v>1</v>
      </c>
      <c r="W478">
        <v>0</v>
      </c>
      <c r="X478">
        <v>-353815937</v>
      </c>
      <c r="Y478">
        <v>0.378</v>
      </c>
      <c r="AA478">
        <v>0</v>
      </c>
      <c r="AB478">
        <v>8.1</v>
      </c>
      <c r="AC478">
        <v>0</v>
      </c>
      <c r="AD478">
        <v>0</v>
      </c>
      <c r="AE478">
        <v>0</v>
      </c>
      <c r="AF478">
        <v>8.1</v>
      </c>
      <c r="AG478">
        <v>0</v>
      </c>
      <c r="AH478">
        <v>0</v>
      </c>
      <c r="AI478">
        <v>1</v>
      </c>
      <c r="AJ478">
        <v>1</v>
      </c>
      <c r="AK478">
        <v>1</v>
      </c>
      <c r="AL478">
        <v>1</v>
      </c>
      <c r="AN478">
        <v>0</v>
      </c>
      <c r="AO478">
        <v>1</v>
      </c>
      <c r="AP478">
        <v>1</v>
      </c>
      <c r="AQ478">
        <v>0</v>
      </c>
      <c r="AR478">
        <v>0</v>
      </c>
      <c r="AS478" t="s">
        <v>6</v>
      </c>
      <c r="AT478">
        <v>0.4</v>
      </c>
      <c r="AU478" t="s">
        <v>65</v>
      </c>
      <c r="AV478">
        <v>0</v>
      </c>
      <c r="AW478">
        <v>2</v>
      </c>
      <c r="AX478">
        <v>27711620</v>
      </c>
      <c r="AY478">
        <v>1</v>
      </c>
      <c r="AZ478">
        <v>0</v>
      </c>
      <c r="BA478">
        <v>496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CX478">
        <f>Y478*Source!I281</f>
        <v>4.7098800000000001</v>
      </c>
      <c r="CY478">
        <f>AB478</f>
        <v>8.1</v>
      </c>
      <c r="CZ478">
        <f>AF478</f>
        <v>8.1</v>
      </c>
      <c r="DA478">
        <f>AJ478</f>
        <v>1</v>
      </c>
      <c r="DB478">
        <v>0</v>
      </c>
    </row>
    <row r="479" spans="1:106" x14ac:dyDescent="0.2">
      <c r="A479">
        <f>ROW(Source!A281)</f>
        <v>281</v>
      </c>
      <c r="B479">
        <v>27703374</v>
      </c>
      <c r="C479">
        <v>27711609</v>
      </c>
      <c r="D479">
        <v>25151425</v>
      </c>
      <c r="E479">
        <v>1</v>
      </c>
      <c r="F479">
        <v>1</v>
      </c>
      <c r="G479">
        <v>1</v>
      </c>
      <c r="H479">
        <v>3</v>
      </c>
      <c r="I479" t="s">
        <v>559</v>
      </c>
      <c r="J479" t="s">
        <v>560</v>
      </c>
      <c r="K479" t="s">
        <v>561</v>
      </c>
      <c r="L479">
        <v>1348</v>
      </c>
      <c r="N479">
        <v>1009</v>
      </c>
      <c r="O479" t="s">
        <v>30</v>
      </c>
      <c r="P479" t="s">
        <v>30</v>
      </c>
      <c r="Q479">
        <v>1000</v>
      </c>
      <c r="W479">
        <v>0</v>
      </c>
      <c r="X479">
        <v>-714836380</v>
      </c>
      <c r="Y479">
        <v>0</v>
      </c>
      <c r="AA479">
        <v>10315.01</v>
      </c>
      <c r="AB479">
        <v>0</v>
      </c>
      <c r="AC479">
        <v>0</v>
      </c>
      <c r="AD479">
        <v>0</v>
      </c>
      <c r="AE479">
        <v>10315.01</v>
      </c>
      <c r="AF479">
        <v>0</v>
      </c>
      <c r="AG479">
        <v>0</v>
      </c>
      <c r="AH479">
        <v>0</v>
      </c>
      <c r="AI479">
        <v>1</v>
      </c>
      <c r="AJ479">
        <v>1</v>
      </c>
      <c r="AK479">
        <v>1</v>
      </c>
      <c r="AL479">
        <v>1</v>
      </c>
      <c r="AN479">
        <v>0</v>
      </c>
      <c r="AO479">
        <v>1</v>
      </c>
      <c r="AP479">
        <v>1</v>
      </c>
      <c r="AQ479">
        <v>0</v>
      </c>
      <c r="AR479">
        <v>0</v>
      </c>
      <c r="AS479" t="s">
        <v>6</v>
      </c>
      <c r="AT479">
        <v>1E-4</v>
      </c>
      <c r="AU479" t="s">
        <v>44</v>
      </c>
      <c r="AV479">
        <v>0</v>
      </c>
      <c r="AW479">
        <v>2</v>
      </c>
      <c r="AX479">
        <v>27711622</v>
      </c>
      <c r="AY479">
        <v>1</v>
      </c>
      <c r="AZ479">
        <v>0</v>
      </c>
      <c r="BA479">
        <v>498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CX479">
        <f>Y479*Source!I281</f>
        <v>0</v>
      </c>
      <c r="CY479">
        <f>AA479</f>
        <v>10315.01</v>
      </c>
      <c r="CZ479">
        <f>AE479</f>
        <v>10315.01</v>
      </c>
      <c r="DA479">
        <f>AI479</f>
        <v>1</v>
      </c>
      <c r="DB479">
        <v>0</v>
      </c>
    </row>
    <row r="480" spans="1:106" x14ac:dyDescent="0.2">
      <c r="A480">
        <f>ROW(Source!A281)</f>
        <v>281</v>
      </c>
      <c r="B480">
        <v>27703374</v>
      </c>
      <c r="C480">
        <v>27711609</v>
      </c>
      <c r="D480">
        <v>25174666</v>
      </c>
      <c r="E480">
        <v>1</v>
      </c>
      <c r="F480">
        <v>1</v>
      </c>
      <c r="G480">
        <v>1</v>
      </c>
      <c r="H480">
        <v>3</v>
      </c>
      <c r="I480" t="s">
        <v>562</v>
      </c>
      <c r="J480" t="s">
        <v>563</v>
      </c>
      <c r="K480" t="s">
        <v>564</v>
      </c>
      <c r="L480">
        <v>1348</v>
      </c>
      <c r="N480">
        <v>1009</v>
      </c>
      <c r="O480" t="s">
        <v>30</v>
      </c>
      <c r="P480" t="s">
        <v>30</v>
      </c>
      <c r="Q480">
        <v>1000</v>
      </c>
      <c r="W480">
        <v>0</v>
      </c>
      <c r="X480">
        <v>-751617735</v>
      </c>
      <c r="Y480">
        <v>0</v>
      </c>
      <c r="AA480">
        <v>5804</v>
      </c>
      <c r="AB480">
        <v>0</v>
      </c>
      <c r="AC480">
        <v>0</v>
      </c>
      <c r="AD480">
        <v>0</v>
      </c>
      <c r="AE480">
        <v>5804</v>
      </c>
      <c r="AF480">
        <v>0</v>
      </c>
      <c r="AG480">
        <v>0</v>
      </c>
      <c r="AH480">
        <v>0</v>
      </c>
      <c r="AI480">
        <v>1</v>
      </c>
      <c r="AJ480">
        <v>1</v>
      </c>
      <c r="AK480">
        <v>1</v>
      </c>
      <c r="AL480">
        <v>1</v>
      </c>
      <c r="AN480">
        <v>0</v>
      </c>
      <c r="AO480">
        <v>1</v>
      </c>
      <c r="AP480">
        <v>1</v>
      </c>
      <c r="AQ480">
        <v>0</v>
      </c>
      <c r="AR480">
        <v>0</v>
      </c>
      <c r="AS480" t="s">
        <v>6</v>
      </c>
      <c r="AT480">
        <v>3.0000000000000001E-3</v>
      </c>
      <c r="AU480" t="s">
        <v>44</v>
      </c>
      <c r="AV480">
        <v>0</v>
      </c>
      <c r="AW480">
        <v>2</v>
      </c>
      <c r="AX480">
        <v>27711624</v>
      </c>
      <c r="AY480">
        <v>1</v>
      </c>
      <c r="AZ480">
        <v>0</v>
      </c>
      <c r="BA480">
        <v>500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CX480">
        <f>Y480*Source!I281</f>
        <v>0</v>
      </c>
      <c r="CY480">
        <f>AA480</f>
        <v>5804</v>
      </c>
      <c r="CZ480">
        <f>AE480</f>
        <v>5804</v>
      </c>
      <c r="DA480">
        <f>AI480</f>
        <v>1</v>
      </c>
      <c r="DB480">
        <v>0</v>
      </c>
    </row>
    <row r="481" spans="1:106" x14ac:dyDescent="0.2">
      <c r="A481">
        <f>ROW(Source!A281)</f>
        <v>281</v>
      </c>
      <c r="B481">
        <v>27703374</v>
      </c>
      <c r="C481">
        <v>27711609</v>
      </c>
      <c r="D481">
        <v>25186953</v>
      </c>
      <c r="E481">
        <v>1</v>
      </c>
      <c r="F481">
        <v>1</v>
      </c>
      <c r="G481">
        <v>1</v>
      </c>
      <c r="H481">
        <v>3</v>
      </c>
      <c r="I481" t="s">
        <v>565</v>
      </c>
      <c r="J481" t="s">
        <v>566</v>
      </c>
      <c r="K481" t="s">
        <v>567</v>
      </c>
      <c r="L481">
        <v>1354</v>
      </c>
      <c r="N481">
        <v>1010</v>
      </c>
      <c r="O481" t="s">
        <v>136</v>
      </c>
      <c r="P481" t="s">
        <v>136</v>
      </c>
      <c r="Q481">
        <v>1</v>
      </c>
      <c r="W481">
        <v>0</v>
      </c>
      <c r="X481">
        <v>-1075270488</v>
      </c>
      <c r="Y481">
        <v>0</v>
      </c>
      <c r="AA481">
        <v>72.8</v>
      </c>
      <c r="AB481">
        <v>0</v>
      </c>
      <c r="AC481">
        <v>0</v>
      </c>
      <c r="AD481">
        <v>0</v>
      </c>
      <c r="AE481">
        <v>72.8</v>
      </c>
      <c r="AF481">
        <v>0</v>
      </c>
      <c r="AG481">
        <v>0</v>
      </c>
      <c r="AH481">
        <v>0</v>
      </c>
      <c r="AI481">
        <v>1</v>
      </c>
      <c r="AJ481">
        <v>1</v>
      </c>
      <c r="AK481">
        <v>1</v>
      </c>
      <c r="AL481">
        <v>1</v>
      </c>
      <c r="AN481">
        <v>0</v>
      </c>
      <c r="AO481">
        <v>1</v>
      </c>
      <c r="AP481">
        <v>1</v>
      </c>
      <c r="AQ481">
        <v>0</v>
      </c>
      <c r="AR481">
        <v>0</v>
      </c>
      <c r="AS481" t="s">
        <v>6</v>
      </c>
      <c r="AT481">
        <v>0.1</v>
      </c>
      <c r="AU481" t="s">
        <v>44</v>
      </c>
      <c r="AV481">
        <v>0</v>
      </c>
      <c r="AW481">
        <v>2</v>
      </c>
      <c r="AX481">
        <v>27711625</v>
      </c>
      <c r="AY481">
        <v>1</v>
      </c>
      <c r="AZ481">
        <v>0</v>
      </c>
      <c r="BA481">
        <v>501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CX481">
        <f>Y481*Source!I281</f>
        <v>0</v>
      </c>
      <c r="CY481">
        <f>AA481</f>
        <v>72.8</v>
      </c>
      <c r="CZ481">
        <f>AE481</f>
        <v>72.8</v>
      </c>
      <c r="DA481">
        <f>AI481</f>
        <v>1</v>
      </c>
      <c r="DB481">
        <v>0</v>
      </c>
    </row>
    <row r="482" spans="1:106" x14ac:dyDescent="0.2">
      <c r="A482">
        <f>ROW(Source!A282)</f>
        <v>282</v>
      </c>
      <c r="B482">
        <v>27703388</v>
      </c>
      <c r="C482">
        <v>27711609</v>
      </c>
      <c r="D482">
        <v>25428833</v>
      </c>
      <c r="E482">
        <v>1</v>
      </c>
      <c r="F482">
        <v>1</v>
      </c>
      <c r="G482">
        <v>1</v>
      </c>
      <c r="H482">
        <v>1</v>
      </c>
      <c r="I482" t="s">
        <v>554</v>
      </c>
      <c r="J482" t="s">
        <v>6</v>
      </c>
      <c r="K482" t="s">
        <v>555</v>
      </c>
      <c r="L482">
        <v>1191</v>
      </c>
      <c r="N482">
        <v>1013</v>
      </c>
      <c r="O482" t="s">
        <v>486</v>
      </c>
      <c r="P482" t="s">
        <v>486</v>
      </c>
      <c r="Q482">
        <v>1</v>
      </c>
      <c r="W482">
        <v>0</v>
      </c>
      <c r="X482">
        <v>912892513</v>
      </c>
      <c r="Y482">
        <v>2.2680000000000002</v>
      </c>
      <c r="AA482">
        <v>0</v>
      </c>
      <c r="AB482">
        <v>0</v>
      </c>
      <c r="AC482">
        <v>0</v>
      </c>
      <c r="AD482">
        <v>9.92</v>
      </c>
      <c r="AE482">
        <v>0</v>
      </c>
      <c r="AF482">
        <v>0</v>
      </c>
      <c r="AG482">
        <v>0</v>
      </c>
      <c r="AH482">
        <v>9.92</v>
      </c>
      <c r="AI482">
        <v>1</v>
      </c>
      <c r="AJ482">
        <v>1</v>
      </c>
      <c r="AK482">
        <v>1</v>
      </c>
      <c r="AL482">
        <v>1</v>
      </c>
      <c r="AN482">
        <v>0</v>
      </c>
      <c r="AO482">
        <v>1</v>
      </c>
      <c r="AP482">
        <v>1</v>
      </c>
      <c r="AQ482">
        <v>0</v>
      </c>
      <c r="AR482">
        <v>0</v>
      </c>
      <c r="AS482" t="s">
        <v>6</v>
      </c>
      <c r="AT482">
        <v>2.4</v>
      </c>
      <c r="AU482" t="s">
        <v>65</v>
      </c>
      <c r="AV482">
        <v>1</v>
      </c>
      <c r="AW482">
        <v>2</v>
      </c>
      <c r="AX482">
        <v>27711617</v>
      </c>
      <c r="AY482">
        <v>1</v>
      </c>
      <c r="AZ482">
        <v>0</v>
      </c>
      <c r="BA482">
        <v>502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CX482">
        <f>Y482*Source!I282</f>
        <v>28.259280000000004</v>
      </c>
      <c r="CY482">
        <f>AD482</f>
        <v>9.92</v>
      </c>
      <c r="CZ482">
        <f>AH482</f>
        <v>9.92</v>
      </c>
      <c r="DA482">
        <f>AL482</f>
        <v>1</v>
      </c>
      <c r="DB482">
        <v>0</v>
      </c>
    </row>
    <row r="483" spans="1:106" x14ac:dyDescent="0.2">
      <c r="A483">
        <f>ROW(Source!A282)</f>
        <v>282</v>
      </c>
      <c r="B483">
        <v>27703388</v>
      </c>
      <c r="C483">
        <v>27711609</v>
      </c>
      <c r="D483">
        <v>25412928</v>
      </c>
      <c r="E483">
        <v>1</v>
      </c>
      <c r="F483">
        <v>1</v>
      </c>
      <c r="G483">
        <v>1</v>
      </c>
      <c r="H483">
        <v>1</v>
      </c>
      <c r="I483" t="s">
        <v>487</v>
      </c>
      <c r="J483" t="s">
        <v>6</v>
      </c>
      <c r="K483" t="s">
        <v>488</v>
      </c>
      <c r="L483">
        <v>1191</v>
      </c>
      <c r="N483">
        <v>1013</v>
      </c>
      <c r="O483" t="s">
        <v>486</v>
      </c>
      <c r="P483" t="s">
        <v>486</v>
      </c>
      <c r="Q483">
        <v>1</v>
      </c>
      <c r="W483">
        <v>0</v>
      </c>
      <c r="X483">
        <v>-1417349443</v>
      </c>
      <c r="Y483">
        <v>0.17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1</v>
      </c>
      <c r="AJ483">
        <v>1</v>
      </c>
      <c r="AK483">
        <v>1</v>
      </c>
      <c r="AL483">
        <v>1</v>
      </c>
      <c r="AN483">
        <v>0</v>
      </c>
      <c r="AO483">
        <v>1</v>
      </c>
      <c r="AP483">
        <v>0</v>
      </c>
      <c r="AQ483">
        <v>0</v>
      </c>
      <c r="AR483">
        <v>0</v>
      </c>
      <c r="AS483" t="s">
        <v>6</v>
      </c>
      <c r="AT483">
        <v>0.17</v>
      </c>
      <c r="AU483" t="s">
        <v>6</v>
      </c>
      <c r="AV483">
        <v>2</v>
      </c>
      <c r="AW483">
        <v>2</v>
      </c>
      <c r="AX483">
        <v>27711618</v>
      </c>
      <c r="AY483">
        <v>1</v>
      </c>
      <c r="AZ483">
        <v>2048</v>
      </c>
      <c r="BA483">
        <v>503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CX483">
        <f>Y483*Source!I282</f>
        <v>2.1182000000000003</v>
      </c>
      <c r="CY483">
        <f>AD483</f>
        <v>0</v>
      </c>
      <c r="CZ483">
        <f>AH483</f>
        <v>0</v>
      </c>
      <c r="DA483">
        <f>AL483</f>
        <v>1</v>
      </c>
      <c r="DB483">
        <v>0</v>
      </c>
    </row>
    <row r="484" spans="1:106" x14ac:dyDescent="0.2">
      <c r="A484">
        <f>ROW(Source!A282)</f>
        <v>282</v>
      </c>
      <c r="B484">
        <v>27703388</v>
      </c>
      <c r="C484">
        <v>27711609</v>
      </c>
      <c r="D484">
        <v>25231607</v>
      </c>
      <c r="E484">
        <v>1</v>
      </c>
      <c r="F484">
        <v>1</v>
      </c>
      <c r="G484">
        <v>1</v>
      </c>
      <c r="H484">
        <v>2</v>
      </c>
      <c r="I484" t="s">
        <v>497</v>
      </c>
      <c r="J484" t="s">
        <v>498</v>
      </c>
      <c r="K484" t="s">
        <v>499</v>
      </c>
      <c r="L484">
        <v>1368</v>
      </c>
      <c r="N484">
        <v>1011</v>
      </c>
      <c r="O484" t="s">
        <v>492</v>
      </c>
      <c r="P484" t="s">
        <v>492</v>
      </c>
      <c r="Q484">
        <v>1</v>
      </c>
      <c r="W484">
        <v>0</v>
      </c>
      <c r="X484">
        <v>1372534845</v>
      </c>
      <c r="Y484">
        <v>0.16065000000000002</v>
      </c>
      <c r="AA484">
        <v>0</v>
      </c>
      <c r="AB484">
        <v>65.709999999999994</v>
      </c>
      <c r="AC484">
        <v>11.6</v>
      </c>
      <c r="AD484">
        <v>0</v>
      </c>
      <c r="AE484">
        <v>0</v>
      </c>
      <c r="AF484">
        <v>65.709999999999994</v>
      </c>
      <c r="AG484">
        <v>11.6</v>
      </c>
      <c r="AH484">
        <v>0</v>
      </c>
      <c r="AI484">
        <v>1</v>
      </c>
      <c r="AJ484">
        <v>1</v>
      </c>
      <c r="AK484">
        <v>1</v>
      </c>
      <c r="AL484">
        <v>1</v>
      </c>
      <c r="AN484">
        <v>0</v>
      </c>
      <c r="AO484">
        <v>1</v>
      </c>
      <c r="AP484">
        <v>1</v>
      </c>
      <c r="AQ484">
        <v>0</v>
      </c>
      <c r="AR484">
        <v>0</v>
      </c>
      <c r="AS484" t="s">
        <v>6</v>
      </c>
      <c r="AT484">
        <v>0.17</v>
      </c>
      <c r="AU484" t="s">
        <v>65</v>
      </c>
      <c r="AV484">
        <v>0</v>
      </c>
      <c r="AW484">
        <v>2</v>
      </c>
      <c r="AX484">
        <v>27711619</v>
      </c>
      <c r="AY484">
        <v>1</v>
      </c>
      <c r="AZ484">
        <v>0</v>
      </c>
      <c r="BA484">
        <v>504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CX484">
        <f>Y484*Source!I282</f>
        <v>2.0016990000000003</v>
      </c>
      <c r="CY484">
        <f>AB484</f>
        <v>65.709999999999994</v>
      </c>
      <c r="CZ484">
        <f>AF484</f>
        <v>65.709999999999994</v>
      </c>
      <c r="DA484">
        <f>AJ484</f>
        <v>1</v>
      </c>
      <c r="DB484">
        <v>0</v>
      </c>
    </row>
    <row r="485" spans="1:106" x14ac:dyDescent="0.2">
      <c r="A485">
        <f>ROW(Source!A282)</f>
        <v>282</v>
      </c>
      <c r="B485">
        <v>27703388</v>
      </c>
      <c r="C485">
        <v>27711609</v>
      </c>
      <c r="D485">
        <v>25231911</v>
      </c>
      <c r="E485">
        <v>1</v>
      </c>
      <c r="F485">
        <v>1</v>
      </c>
      <c r="G485">
        <v>1</v>
      </c>
      <c r="H485">
        <v>2</v>
      </c>
      <c r="I485" t="s">
        <v>556</v>
      </c>
      <c r="J485" t="s">
        <v>557</v>
      </c>
      <c r="K485" t="s">
        <v>558</v>
      </c>
      <c r="L485">
        <v>1368</v>
      </c>
      <c r="N485">
        <v>1011</v>
      </c>
      <c r="O485" t="s">
        <v>492</v>
      </c>
      <c r="P485" t="s">
        <v>492</v>
      </c>
      <c r="Q485">
        <v>1</v>
      </c>
      <c r="W485">
        <v>0</v>
      </c>
      <c r="X485">
        <v>-353815937</v>
      </c>
      <c r="Y485">
        <v>0.378</v>
      </c>
      <c r="AA485">
        <v>0</v>
      </c>
      <c r="AB485">
        <v>8.1</v>
      </c>
      <c r="AC485">
        <v>0</v>
      </c>
      <c r="AD485">
        <v>0</v>
      </c>
      <c r="AE485">
        <v>0</v>
      </c>
      <c r="AF485">
        <v>8.1</v>
      </c>
      <c r="AG485">
        <v>0</v>
      </c>
      <c r="AH485">
        <v>0</v>
      </c>
      <c r="AI485">
        <v>1</v>
      </c>
      <c r="AJ485">
        <v>1</v>
      </c>
      <c r="AK485">
        <v>1</v>
      </c>
      <c r="AL485">
        <v>1</v>
      </c>
      <c r="AN485">
        <v>0</v>
      </c>
      <c r="AO485">
        <v>1</v>
      </c>
      <c r="AP485">
        <v>1</v>
      </c>
      <c r="AQ485">
        <v>0</v>
      </c>
      <c r="AR485">
        <v>0</v>
      </c>
      <c r="AS485" t="s">
        <v>6</v>
      </c>
      <c r="AT485">
        <v>0.4</v>
      </c>
      <c r="AU485" t="s">
        <v>65</v>
      </c>
      <c r="AV485">
        <v>0</v>
      </c>
      <c r="AW485">
        <v>2</v>
      </c>
      <c r="AX485">
        <v>27711620</v>
      </c>
      <c r="AY485">
        <v>1</v>
      </c>
      <c r="AZ485">
        <v>0</v>
      </c>
      <c r="BA485">
        <v>505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CX485">
        <f>Y485*Source!I282</f>
        <v>4.7098800000000001</v>
      </c>
      <c r="CY485">
        <f>AB485</f>
        <v>8.1</v>
      </c>
      <c r="CZ485">
        <f>AF485</f>
        <v>8.1</v>
      </c>
      <c r="DA485">
        <f>AJ485</f>
        <v>1</v>
      </c>
      <c r="DB485">
        <v>0</v>
      </c>
    </row>
    <row r="486" spans="1:106" x14ac:dyDescent="0.2">
      <c r="A486">
        <f>ROW(Source!A282)</f>
        <v>282</v>
      </c>
      <c r="B486">
        <v>27703388</v>
      </c>
      <c r="C486">
        <v>27711609</v>
      </c>
      <c r="D486">
        <v>25151425</v>
      </c>
      <c r="E486">
        <v>1</v>
      </c>
      <c r="F486">
        <v>1</v>
      </c>
      <c r="G486">
        <v>1</v>
      </c>
      <c r="H486">
        <v>3</v>
      </c>
      <c r="I486" t="s">
        <v>559</v>
      </c>
      <c r="J486" t="s">
        <v>560</v>
      </c>
      <c r="K486" t="s">
        <v>561</v>
      </c>
      <c r="L486">
        <v>1348</v>
      </c>
      <c r="N486">
        <v>1009</v>
      </c>
      <c r="O486" t="s">
        <v>30</v>
      </c>
      <c r="P486" t="s">
        <v>30</v>
      </c>
      <c r="Q486">
        <v>1000</v>
      </c>
      <c r="W486">
        <v>0</v>
      </c>
      <c r="X486">
        <v>-714836380</v>
      </c>
      <c r="Y486">
        <v>0</v>
      </c>
      <c r="AA486">
        <v>10315.01</v>
      </c>
      <c r="AB486">
        <v>0</v>
      </c>
      <c r="AC486">
        <v>0</v>
      </c>
      <c r="AD486">
        <v>0</v>
      </c>
      <c r="AE486">
        <v>10315.01</v>
      </c>
      <c r="AF486">
        <v>0</v>
      </c>
      <c r="AG486">
        <v>0</v>
      </c>
      <c r="AH486">
        <v>0</v>
      </c>
      <c r="AI486">
        <v>1</v>
      </c>
      <c r="AJ486">
        <v>1</v>
      </c>
      <c r="AK486">
        <v>1</v>
      </c>
      <c r="AL486">
        <v>1</v>
      </c>
      <c r="AN486">
        <v>0</v>
      </c>
      <c r="AO486">
        <v>1</v>
      </c>
      <c r="AP486">
        <v>1</v>
      </c>
      <c r="AQ486">
        <v>0</v>
      </c>
      <c r="AR486">
        <v>0</v>
      </c>
      <c r="AS486" t="s">
        <v>6</v>
      </c>
      <c r="AT486">
        <v>1E-4</v>
      </c>
      <c r="AU486" t="s">
        <v>44</v>
      </c>
      <c r="AV486">
        <v>0</v>
      </c>
      <c r="AW486">
        <v>2</v>
      </c>
      <c r="AX486">
        <v>27711622</v>
      </c>
      <c r="AY486">
        <v>1</v>
      </c>
      <c r="AZ486">
        <v>0</v>
      </c>
      <c r="BA486">
        <v>507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CX486">
        <f>Y486*Source!I282</f>
        <v>0</v>
      </c>
      <c r="CY486">
        <f>AA486</f>
        <v>10315.01</v>
      </c>
      <c r="CZ486">
        <f>AE486</f>
        <v>10315.01</v>
      </c>
      <c r="DA486">
        <f>AI486</f>
        <v>1</v>
      </c>
      <c r="DB486">
        <v>0</v>
      </c>
    </row>
    <row r="487" spans="1:106" x14ac:dyDescent="0.2">
      <c r="A487">
        <f>ROW(Source!A282)</f>
        <v>282</v>
      </c>
      <c r="B487">
        <v>27703388</v>
      </c>
      <c r="C487">
        <v>27711609</v>
      </c>
      <c r="D487">
        <v>25174666</v>
      </c>
      <c r="E487">
        <v>1</v>
      </c>
      <c r="F487">
        <v>1</v>
      </c>
      <c r="G487">
        <v>1</v>
      </c>
      <c r="H487">
        <v>3</v>
      </c>
      <c r="I487" t="s">
        <v>562</v>
      </c>
      <c r="J487" t="s">
        <v>563</v>
      </c>
      <c r="K487" t="s">
        <v>564</v>
      </c>
      <c r="L487">
        <v>1348</v>
      </c>
      <c r="N487">
        <v>1009</v>
      </c>
      <c r="O487" t="s">
        <v>30</v>
      </c>
      <c r="P487" t="s">
        <v>30</v>
      </c>
      <c r="Q487">
        <v>1000</v>
      </c>
      <c r="W487">
        <v>0</v>
      </c>
      <c r="X487">
        <v>-751617735</v>
      </c>
      <c r="Y487">
        <v>0</v>
      </c>
      <c r="AA487">
        <v>5804</v>
      </c>
      <c r="AB487">
        <v>0</v>
      </c>
      <c r="AC487">
        <v>0</v>
      </c>
      <c r="AD487">
        <v>0</v>
      </c>
      <c r="AE487">
        <v>5804</v>
      </c>
      <c r="AF487">
        <v>0</v>
      </c>
      <c r="AG487">
        <v>0</v>
      </c>
      <c r="AH487">
        <v>0</v>
      </c>
      <c r="AI487">
        <v>1</v>
      </c>
      <c r="AJ487">
        <v>1</v>
      </c>
      <c r="AK487">
        <v>1</v>
      </c>
      <c r="AL487">
        <v>1</v>
      </c>
      <c r="AN487">
        <v>0</v>
      </c>
      <c r="AO487">
        <v>1</v>
      </c>
      <c r="AP487">
        <v>1</v>
      </c>
      <c r="AQ487">
        <v>0</v>
      </c>
      <c r="AR487">
        <v>0</v>
      </c>
      <c r="AS487" t="s">
        <v>6</v>
      </c>
      <c r="AT487">
        <v>3.0000000000000001E-3</v>
      </c>
      <c r="AU487" t="s">
        <v>44</v>
      </c>
      <c r="AV487">
        <v>0</v>
      </c>
      <c r="AW487">
        <v>2</v>
      </c>
      <c r="AX487">
        <v>27711624</v>
      </c>
      <c r="AY487">
        <v>1</v>
      </c>
      <c r="AZ487">
        <v>0</v>
      </c>
      <c r="BA487">
        <v>509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CX487">
        <f>Y487*Source!I282</f>
        <v>0</v>
      </c>
      <c r="CY487">
        <f>AA487</f>
        <v>5804</v>
      </c>
      <c r="CZ487">
        <f>AE487</f>
        <v>5804</v>
      </c>
      <c r="DA487">
        <f>AI487</f>
        <v>1</v>
      </c>
      <c r="DB487">
        <v>0</v>
      </c>
    </row>
    <row r="488" spans="1:106" x14ac:dyDescent="0.2">
      <c r="A488">
        <f>ROW(Source!A282)</f>
        <v>282</v>
      </c>
      <c r="B488">
        <v>27703388</v>
      </c>
      <c r="C488">
        <v>27711609</v>
      </c>
      <c r="D488">
        <v>25186953</v>
      </c>
      <c r="E488">
        <v>1</v>
      </c>
      <c r="F488">
        <v>1</v>
      </c>
      <c r="G488">
        <v>1</v>
      </c>
      <c r="H488">
        <v>3</v>
      </c>
      <c r="I488" t="s">
        <v>565</v>
      </c>
      <c r="J488" t="s">
        <v>566</v>
      </c>
      <c r="K488" t="s">
        <v>567</v>
      </c>
      <c r="L488">
        <v>1354</v>
      </c>
      <c r="N488">
        <v>1010</v>
      </c>
      <c r="O488" t="s">
        <v>136</v>
      </c>
      <c r="P488" t="s">
        <v>136</v>
      </c>
      <c r="Q488">
        <v>1</v>
      </c>
      <c r="W488">
        <v>0</v>
      </c>
      <c r="X488">
        <v>-1075270488</v>
      </c>
      <c r="Y488">
        <v>0</v>
      </c>
      <c r="AA488">
        <v>72.8</v>
      </c>
      <c r="AB488">
        <v>0</v>
      </c>
      <c r="AC488">
        <v>0</v>
      </c>
      <c r="AD488">
        <v>0</v>
      </c>
      <c r="AE488">
        <v>72.8</v>
      </c>
      <c r="AF488">
        <v>0</v>
      </c>
      <c r="AG488">
        <v>0</v>
      </c>
      <c r="AH488">
        <v>0</v>
      </c>
      <c r="AI488">
        <v>1</v>
      </c>
      <c r="AJ488">
        <v>1</v>
      </c>
      <c r="AK488">
        <v>1</v>
      </c>
      <c r="AL488">
        <v>1</v>
      </c>
      <c r="AN488">
        <v>0</v>
      </c>
      <c r="AO488">
        <v>1</v>
      </c>
      <c r="AP488">
        <v>1</v>
      </c>
      <c r="AQ488">
        <v>0</v>
      </c>
      <c r="AR488">
        <v>0</v>
      </c>
      <c r="AS488" t="s">
        <v>6</v>
      </c>
      <c r="AT488">
        <v>0.1</v>
      </c>
      <c r="AU488" t="s">
        <v>44</v>
      </c>
      <c r="AV488">
        <v>0</v>
      </c>
      <c r="AW488">
        <v>2</v>
      </c>
      <c r="AX488">
        <v>27711625</v>
      </c>
      <c r="AY488">
        <v>1</v>
      </c>
      <c r="AZ488">
        <v>0</v>
      </c>
      <c r="BA488">
        <v>510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CX488">
        <f>Y488*Source!I282</f>
        <v>0</v>
      </c>
      <c r="CY488">
        <f>AA488</f>
        <v>72.8</v>
      </c>
      <c r="CZ488">
        <f>AE488</f>
        <v>72.8</v>
      </c>
      <c r="DA488">
        <f>AI488</f>
        <v>1</v>
      </c>
      <c r="DB488">
        <v>0</v>
      </c>
    </row>
    <row r="489" spans="1:106" x14ac:dyDescent="0.2">
      <c r="A489">
        <f>ROW(Source!A283)</f>
        <v>283</v>
      </c>
      <c r="B489">
        <v>27703374</v>
      </c>
      <c r="C489">
        <v>27711626</v>
      </c>
      <c r="D489">
        <v>25413050</v>
      </c>
      <c r="E489">
        <v>1</v>
      </c>
      <c r="F489">
        <v>1</v>
      </c>
      <c r="G489">
        <v>1</v>
      </c>
      <c r="H489">
        <v>1</v>
      </c>
      <c r="I489" t="s">
        <v>568</v>
      </c>
      <c r="J489" t="s">
        <v>6</v>
      </c>
      <c r="K489" t="s">
        <v>569</v>
      </c>
      <c r="L489">
        <v>1191</v>
      </c>
      <c r="N489">
        <v>1013</v>
      </c>
      <c r="O489" t="s">
        <v>486</v>
      </c>
      <c r="P489" t="s">
        <v>486</v>
      </c>
      <c r="Q489">
        <v>1</v>
      </c>
      <c r="W489">
        <v>0</v>
      </c>
      <c r="X489">
        <v>735429535</v>
      </c>
      <c r="Y489">
        <v>26.242999999999999</v>
      </c>
      <c r="AA489">
        <v>0</v>
      </c>
      <c r="AB489">
        <v>0</v>
      </c>
      <c r="AC489">
        <v>0</v>
      </c>
      <c r="AD489">
        <v>7.8</v>
      </c>
      <c r="AE489">
        <v>0</v>
      </c>
      <c r="AF489">
        <v>0</v>
      </c>
      <c r="AG489">
        <v>0</v>
      </c>
      <c r="AH489">
        <v>7.8</v>
      </c>
      <c r="AI489">
        <v>1</v>
      </c>
      <c r="AJ489">
        <v>1</v>
      </c>
      <c r="AK489">
        <v>1</v>
      </c>
      <c r="AL489">
        <v>1</v>
      </c>
      <c r="AN489">
        <v>0</v>
      </c>
      <c r="AO489">
        <v>1</v>
      </c>
      <c r="AP489">
        <v>1</v>
      </c>
      <c r="AQ489">
        <v>0</v>
      </c>
      <c r="AR489">
        <v>0</v>
      </c>
      <c r="AS489" t="s">
        <v>6</v>
      </c>
      <c r="AT489">
        <v>22.82</v>
      </c>
      <c r="AU489" t="s">
        <v>22</v>
      </c>
      <c r="AV489">
        <v>1</v>
      </c>
      <c r="AW489">
        <v>2</v>
      </c>
      <c r="AX489">
        <v>27711628</v>
      </c>
      <c r="AY489">
        <v>1</v>
      </c>
      <c r="AZ489">
        <v>0</v>
      </c>
      <c r="BA489">
        <v>511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CX489">
        <f>Y489*Source!I283</f>
        <v>1.1903824799999998</v>
      </c>
      <c r="CY489">
        <f>AD489</f>
        <v>7.8</v>
      </c>
      <c r="CZ489">
        <f>AH489</f>
        <v>7.8</v>
      </c>
      <c r="DA489">
        <f>AL489</f>
        <v>1</v>
      </c>
      <c r="DB489">
        <v>0</v>
      </c>
    </row>
    <row r="490" spans="1:106" x14ac:dyDescent="0.2">
      <c r="A490">
        <f>ROW(Source!A284)</f>
        <v>284</v>
      </c>
      <c r="B490">
        <v>27703388</v>
      </c>
      <c r="C490">
        <v>27711626</v>
      </c>
      <c r="D490">
        <v>25413050</v>
      </c>
      <c r="E490">
        <v>1</v>
      </c>
      <c r="F490">
        <v>1</v>
      </c>
      <c r="G490">
        <v>1</v>
      </c>
      <c r="H490">
        <v>1</v>
      </c>
      <c r="I490" t="s">
        <v>568</v>
      </c>
      <c r="J490" t="s">
        <v>6</v>
      </c>
      <c r="K490" t="s">
        <v>569</v>
      </c>
      <c r="L490">
        <v>1191</v>
      </c>
      <c r="N490">
        <v>1013</v>
      </c>
      <c r="O490" t="s">
        <v>486</v>
      </c>
      <c r="P490" t="s">
        <v>486</v>
      </c>
      <c r="Q490">
        <v>1</v>
      </c>
      <c r="W490">
        <v>0</v>
      </c>
      <c r="X490">
        <v>735429535</v>
      </c>
      <c r="Y490">
        <v>26.242999999999999</v>
      </c>
      <c r="AA490">
        <v>0</v>
      </c>
      <c r="AB490">
        <v>0</v>
      </c>
      <c r="AC490">
        <v>0</v>
      </c>
      <c r="AD490">
        <v>7.8</v>
      </c>
      <c r="AE490">
        <v>0</v>
      </c>
      <c r="AF490">
        <v>0</v>
      </c>
      <c r="AG490">
        <v>0</v>
      </c>
      <c r="AH490">
        <v>7.8</v>
      </c>
      <c r="AI490">
        <v>1</v>
      </c>
      <c r="AJ490">
        <v>1</v>
      </c>
      <c r="AK490">
        <v>1</v>
      </c>
      <c r="AL490">
        <v>1</v>
      </c>
      <c r="AN490">
        <v>0</v>
      </c>
      <c r="AO490">
        <v>1</v>
      </c>
      <c r="AP490">
        <v>1</v>
      </c>
      <c r="AQ490">
        <v>0</v>
      </c>
      <c r="AR490">
        <v>0</v>
      </c>
      <c r="AS490" t="s">
        <v>6</v>
      </c>
      <c r="AT490">
        <v>22.82</v>
      </c>
      <c r="AU490" t="s">
        <v>22</v>
      </c>
      <c r="AV490">
        <v>1</v>
      </c>
      <c r="AW490">
        <v>2</v>
      </c>
      <c r="AX490">
        <v>27711628</v>
      </c>
      <c r="AY490">
        <v>1</v>
      </c>
      <c r="AZ490">
        <v>0</v>
      </c>
      <c r="BA490">
        <v>512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CX490">
        <f>Y490*Source!I284</f>
        <v>1.1903824799999998</v>
      </c>
      <c r="CY490">
        <f>AD490</f>
        <v>7.8</v>
      </c>
      <c r="CZ490">
        <f>AH490</f>
        <v>7.8</v>
      </c>
      <c r="DA490">
        <f>AL490</f>
        <v>1</v>
      </c>
      <c r="DB490">
        <v>0</v>
      </c>
    </row>
    <row r="491" spans="1:106" x14ac:dyDescent="0.2">
      <c r="A491">
        <f>ROW(Source!A285)</f>
        <v>285</v>
      </c>
      <c r="B491">
        <v>27703374</v>
      </c>
      <c r="C491">
        <v>27711629</v>
      </c>
      <c r="D491">
        <v>25417632</v>
      </c>
      <c r="E491">
        <v>1</v>
      </c>
      <c r="F491">
        <v>1</v>
      </c>
      <c r="G491">
        <v>1</v>
      </c>
      <c r="H491">
        <v>1</v>
      </c>
      <c r="I491" t="s">
        <v>570</v>
      </c>
      <c r="J491" t="s">
        <v>6</v>
      </c>
      <c r="K491" t="s">
        <v>571</v>
      </c>
      <c r="L491">
        <v>1191</v>
      </c>
      <c r="N491">
        <v>1013</v>
      </c>
      <c r="O491" t="s">
        <v>486</v>
      </c>
      <c r="P491" t="s">
        <v>486</v>
      </c>
      <c r="Q491">
        <v>1</v>
      </c>
      <c r="W491">
        <v>0</v>
      </c>
      <c r="X491">
        <v>1010519658</v>
      </c>
      <c r="Y491">
        <v>108.98550000000002</v>
      </c>
      <c r="AA491">
        <v>0</v>
      </c>
      <c r="AB491">
        <v>0</v>
      </c>
      <c r="AC491">
        <v>0</v>
      </c>
      <c r="AD491">
        <v>8.64</v>
      </c>
      <c r="AE491">
        <v>0</v>
      </c>
      <c r="AF491">
        <v>0</v>
      </c>
      <c r="AG491">
        <v>0</v>
      </c>
      <c r="AH491">
        <v>8.64</v>
      </c>
      <c r="AI491">
        <v>1</v>
      </c>
      <c r="AJ491">
        <v>1</v>
      </c>
      <c r="AK491">
        <v>1</v>
      </c>
      <c r="AL491">
        <v>1</v>
      </c>
      <c r="AN491">
        <v>0</v>
      </c>
      <c r="AO491">
        <v>1</v>
      </c>
      <c r="AP491">
        <v>1</v>
      </c>
      <c r="AQ491">
        <v>0</v>
      </c>
      <c r="AR491">
        <v>0</v>
      </c>
      <c r="AS491" t="s">
        <v>6</v>
      </c>
      <c r="AT491">
        <v>70.2</v>
      </c>
      <c r="AU491" t="s">
        <v>57</v>
      </c>
      <c r="AV491">
        <v>1</v>
      </c>
      <c r="AW491">
        <v>2</v>
      </c>
      <c r="AX491">
        <v>27711636</v>
      </c>
      <c r="AY491">
        <v>1</v>
      </c>
      <c r="AZ491">
        <v>0</v>
      </c>
      <c r="BA491">
        <v>513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CX491">
        <f>Y491*Source!I285</f>
        <v>19.617390000000004</v>
      </c>
      <c r="CY491">
        <f>AD491</f>
        <v>8.64</v>
      </c>
      <c r="CZ491">
        <f>AH491</f>
        <v>8.64</v>
      </c>
      <c r="DA491">
        <f>AL491</f>
        <v>1</v>
      </c>
      <c r="DB491">
        <v>0</v>
      </c>
    </row>
    <row r="492" spans="1:106" x14ac:dyDescent="0.2">
      <c r="A492">
        <f>ROW(Source!A285)</f>
        <v>285</v>
      </c>
      <c r="B492">
        <v>27703374</v>
      </c>
      <c r="C492">
        <v>27711629</v>
      </c>
      <c r="D492">
        <v>25412928</v>
      </c>
      <c r="E492">
        <v>1</v>
      </c>
      <c r="F492">
        <v>1</v>
      </c>
      <c r="G492">
        <v>1</v>
      </c>
      <c r="H492">
        <v>1</v>
      </c>
      <c r="I492" t="s">
        <v>487</v>
      </c>
      <c r="J492" t="s">
        <v>6</v>
      </c>
      <c r="K492" t="s">
        <v>488</v>
      </c>
      <c r="L492">
        <v>1191</v>
      </c>
      <c r="N492">
        <v>1013</v>
      </c>
      <c r="O492" t="s">
        <v>486</v>
      </c>
      <c r="P492" t="s">
        <v>486</v>
      </c>
      <c r="Q492">
        <v>1</v>
      </c>
      <c r="W492">
        <v>0</v>
      </c>
      <c r="X492">
        <v>-1417349443</v>
      </c>
      <c r="Y492">
        <v>0.18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1</v>
      </c>
      <c r="AJ492">
        <v>1</v>
      </c>
      <c r="AK492">
        <v>1</v>
      </c>
      <c r="AL492">
        <v>1</v>
      </c>
      <c r="AN492">
        <v>0</v>
      </c>
      <c r="AO492">
        <v>1</v>
      </c>
      <c r="AP492">
        <v>0</v>
      </c>
      <c r="AQ492">
        <v>0</v>
      </c>
      <c r="AR492">
        <v>0</v>
      </c>
      <c r="AS492" t="s">
        <v>6</v>
      </c>
      <c r="AT492">
        <v>0.18</v>
      </c>
      <c r="AU492" t="s">
        <v>6</v>
      </c>
      <c r="AV492">
        <v>2</v>
      </c>
      <c r="AW492">
        <v>2</v>
      </c>
      <c r="AX492">
        <v>27711637</v>
      </c>
      <c r="AY492">
        <v>1</v>
      </c>
      <c r="AZ492">
        <v>2048</v>
      </c>
      <c r="BA492">
        <v>514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CX492">
        <f>Y492*Source!I285</f>
        <v>3.2399999999999998E-2</v>
      </c>
      <c r="CY492">
        <f>AD492</f>
        <v>0</v>
      </c>
      <c r="CZ492">
        <f>AH492</f>
        <v>0</v>
      </c>
      <c r="DA492">
        <f>AL492</f>
        <v>1</v>
      </c>
      <c r="DB492">
        <v>0</v>
      </c>
    </row>
    <row r="493" spans="1:106" x14ac:dyDescent="0.2">
      <c r="A493">
        <f>ROW(Source!A285)</f>
        <v>285</v>
      </c>
      <c r="B493">
        <v>27703374</v>
      </c>
      <c r="C493">
        <v>27711629</v>
      </c>
      <c r="D493">
        <v>25231607</v>
      </c>
      <c r="E493">
        <v>1</v>
      </c>
      <c r="F493">
        <v>1</v>
      </c>
      <c r="G493">
        <v>1</v>
      </c>
      <c r="H493">
        <v>2</v>
      </c>
      <c r="I493" t="s">
        <v>497</v>
      </c>
      <c r="J493" t="s">
        <v>498</v>
      </c>
      <c r="K493" t="s">
        <v>499</v>
      </c>
      <c r="L493">
        <v>1368</v>
      </c>
      <c r="N493">
        <v>1011</v>
      </c>
      <c r="O493" t="s">
        <v>492</v>
      </c>
      <c r="P493" t="s">
        <v>492</v>
      </c>
      <c r="Q493">
        <v>1</v>
      </c>
      <c r="W493">
        <v>0</v>
      </c>
      <c r="X493">
        <v>1372534845</v>
      </c>
      <c r="Y493">
        <v>0.30374999999999996</v>
      </c>
      <c r="AA493">
        <v>0</v>
      </c>
      <c r="AB493">
        <v>65.709999999999994</v>
      </c>
      <c r="AC493">
        <v>11.6</v>
      </c>
      <c r="AD493">
        <v>0</v>
      </c>
      <c r="AE493">
        <v>0</v>
      </c>
      <c r="AF493">
        <v>65.709999999999994</v>
      </c>
      <c r="AG493">
        <v>11.6</v>
      </c>
      <c r="AH493">
        <v>0</v>
      </c>
      <c r="AI493">
        <v>1</v>
      </c>
      <c r="AJ493">
        <v>1</v>
      </c>
      <c r="AK493">
        <v>1</v>
      </c>
      <c r="AL493">
        <v>1</v>
      </c>
      <c r="AN493">
        <v>0</v>
      </c>
      <c r="AO493">
        <v>1</v>
      </c>
      <c r="AP493">
        <v>1</v>
      </c>
      <c r="AQ493">
        <v>0</v>
      </c>
      <c r="AR493">
        <v>0</v>
      </c>
      <c r="AS493" t="s">
        <v>6</v>
      </c>
      <c r="AT493">
        <v>0.18</v>
      </c>
      <c r="AU493" t="s">
        <v>56</v>
      </c>
      <c r="AV493">
        <v>0</v>
      </c>
      <c r="AW493">
        <v>2</v>
      </c>
      <c r="AX493">
        <v>27711638</v>
      </c>
      <c r="AY493">
        <v>1</v>
      </c>
      <c r="AZ493">
        <v>0</v>
      </c>
      <c r="BA493">
        <v>515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CX493">
        <f>Y493*Source!I285</f>
        <v>5.4674999999999994E-2</v>
      </c>
      <c r="CY493">
        <f>AB493</f>
        <v>65.709999999999994</v>
      </c>
      <c r="CZ493">
        <f>AF493</f>
        <v>65.709999999999994</v>
      </c>
      <c r="DA493">
        <f>AJ493</f>
        <v>1</v>
      </c>
      <c r="DB493">
        <v>0</v>
      </c>
    </row>
    <row r="494" spans="1:106" x14ac:dyDescent="0.2">
      <c r="A494">
        <f>ROW(Source!A285)</f>
        <v>285</v>
      </c>
      <c r="B494">
        <v>27703374</v>
      </c>
      <c r="C494">
        <v>27711629</v>
      </c>
      <c r="D494">
        <v>25153152</v>
      </c>
      <c r="E494">
        <v>1</v>
      </c>
      <c r="F494">
        <v>1</v>
      </c>
      <c r="G494">
        <v>1</v>
      </c>
      <c r="H494">
        <v>3</v>
      </c>
      <c r="I494" t="s">
        <v>90</v>
      </c>
      <c r="J494" t="s">
        <v>93</v>
      </c>
      <c r="K494" t="s">
        <v>91</v>
      </c>
      <c r="L494">
        <v>1339</v>
      </c>
      <c r="N494">
        <v>1007</v>
      </c>
      <c r="O494" t="s">
        <v>92</v>
      </c>
      <c r="P494" t="s">
        <v>92</v>
      </c>
      <c r="Q494">
        <v>1</v>
      </c>
      <c r="W494">
        <v>0</v>
      </c>
      <c r="X494">
        <v>-493139387</v>
      </c>
      <c r="Y494">
        <v>8.0000000000000002E-3</v>
      </c>
      <c r="AA494">
        <v>1100</v>
      </c>
      <c r="AB494">
        <v>0</v>
      </c>
      <c r="AC494">
        <v>0</v>
      </c>
      <c r="AD494">
        <v>0</v>
      </c>
      <c r="AE494">
        <v>1100</v>
      </c>
      <c r="AF494">
        <v>0</v>
      </c>
      <c r="AG494">
        <v>0</v>
      </c>
      <c r="AH494">
        <v>0</v>
      </c>
      <c r="AI494">
        <v>1</v>
      </c>
      <c r="AJ494">
        <v>1</v>
      </c>
      <c r="AK494">
        <v>1</v>
      </c>
      <c r="AL494">
        <v>1</v>
      </c>
      <c r="AN494">
        <v>0</v>
      </c>
      <c r="AO494">
        <v>0</v>
      </c>
      <c r="AP494">
        <v>0</v>
      </c>
      <c r="AQ494">
        <v>0</v>
      </c>
      <c r="AR494">
        <v>0</v>
      </c>
      <c r="AS494" t="s">
        <v>6</v>
      </c>
      <c r="AT494">
        <v>8.0000000000000002E-3</v>
      </c>
      <c r="AU494" t="s">
        <v>6</v>
      </c>
      <c r="AV494">
        <v>0</v>
      </c>
      <c r="AW494">
        <v>1</v>
      </c>
      <c r="AX494">
        <v>-1</v>
      </c>
      <c r="AY494">
        <v>0</v>
      </c>
      <c r="AZ494">
        <v>0</v>
      </c>
      <c r="BA494" t="s">
        <v>6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CX494">
        <f>Y494*Source!I285</f>
        <v>1.4399999999999999E-3</v>
      </c>
      <c r="CY494">
        <f>AA494</f>
        <v>1100</v>
      </c>
      <c r="CZ494">
        <f>AE494</f>
        <v>1100</v>
      </c>
      <c r="DA494">
        <f>AI494</f>
        <v>1</v>
      </c>
      <c r="DB494">
        <v>0</v>
      </c>
    </row>
    <row r="495" spans="1:106" x14ac:dyDescent="0.2">
      <c r="A495">
        <f>ROW(Source!A285)</f>
        <v>285</v>
      </c>
      <c r="B495">
        <v>27703374</v>
      </c>
      <c r="C495">
        <v>27711629</v>
      </c>
      <c r="D495">
        <v>25153154</v>
      </c>
      <c r="E495">
        <v>1</v>
      </c>
      <c r="F495">
        <v>1</v>
      </c>
      <c r="G495">
        <v>1</v>
      </c>
      <c r="H495">
        <v>3</v>
      </c>
      <c r="I495" t="s">
        <v>95</v>
      </c>
      <c r="J495" t="s">
        <v>97</v>
      </c>
      <c r="K495" t="s">
        <v>96</v>
      </c>
      <c r="L495">
        <v>1348</v>
      </c>
      <c r="N495">
        <v>1009</v>
      </c>
      <c r="O495" t="s">
        <v>30</v>
      </c>
      <c r="P495" t="s">
        <v>30</v>
      </c>
      <c r="Q495">
        <v>1000</v>
      </c>
      <c r="W495">
        <v>0</v>
      </c>
      <c r="X495">
        <v>-823871947</v>
      </c>
      <c r="Y495">
        <v>2.9000000000000001E-2</v>
      </c>
      <c r="AA495">
        <v>6102</v>
      </c>
      <c r="AB495">
        <v>0</v>
      </c>
      <c r="AC495">
        <v>0</v>
      </c>
      <c r="AD495">
        <v>0</v>
      </c>
      <c r="AE495">
        <v>6102</v>
      </c>
      <c r="AF495">
        <v>0</v>
      </c>
      <c r="AG495">
        <v>0</v>
      </c>
      <c r="AH495">
        <v>0</v>
      </c>
      <c r="AI495">
        <v>1</v>
      </c>
      <c r="AJ495">
        <v>1</v>
      </c>
      <c r="AK495">
        <v>1</v>
      </c>
      <c r="AL495">
        <v>1</v>
      </c>
      <c r="AN495">
        <v>0</v>
      </c>
      <c r="AO495">
        <v>0</v>
      </c>
      <c r="AP495">
        <v>0</v>
      </c>
      <c r="AQ495">
        <v>0</v>
      </c>
      <c r="AR495">
        <v>0</v>
      </c>
      <c r="AS495" t="s">
        <v>6</v>
      </c>
      <c r="AT495">
        <v>2.9000000000000001E-2</v>
      </c>
      <c r="AU495" t="s">
        <v>6</v>
      </c>
      <c r="AV495">
        <v>0</v>
      </c>
      <c r="AW495">
        <v>1</v>
      </c>
      <c r="AX495">
        <v>-1</v>
      </c>
      <c r="AY495">
        <v>0</v>
      </c>
      <c r="AZ495">
        <v>0</v>
      </c>
      <c r="BA495" t="s">
        <v>6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CX495">
        <f>Y495*Source!I285</f>
        <v>5.2199999999999998E-3</v>
      </c>
      <c r="CY495">
        <f>AA495</f>
        <v>6102</v>
      </c>
      <c r="CZ495">
        <f>AE495</f>
        <v>6102</v>
      </c>
      <c r="DA495">
        <f>AI495</f>
        <v>1</v>
      </c>
      <c r="DB495">
        <v>0</v>
      </c>
    </row>
    <row r="496" spans="1:106" x14ac:dyDescent="0.2">
      <c r="A496">
        <f>ROW(Source!A285)</f>
        <v>285</v>
      </c>
      <c r="B496">
        <v>27703374</v>
      </c>
      <c r="C496">
        <v>27711629</v>
      </c>
      <c r="D496">
        <v>25179891</v>
      </c>
      <c r="E496">
        <v>1</v>
      </c>
      <c r="F496">
        <v>1</v>
      </c>
      <c r="G496">
        <v>1</v>
      </c>
      <c r="H496">
        <v>3</v>
      </c>
      <c r="I496" t="s">
        <v>572</v>
      </c>
      <c r="J496" t="s">
        <v>573</v>
      </c>
      <c r="K496" t="s">
        <v>574</v>
      </c>
      <c r="L496">
        <v>1327</v>
      </c>
      <c r="N496">
        <v>1005</v>
      </c>
      <c r="O496" t="s">
        <v>54</v>
      </c>
      <c r="P496" t="s">
        <v>54</v>
      </c>
      <c r="Q496">
        <v>1</v>
      </c>
      <c r="W496">
        <v>0</v>
      </c>
      <c r="X496">
        <v>-995787451</v>
      </c>
      <c r="Y496">
        <v>5.5</v>
      </c>
      <c r="AA496">
        <v>35.22</v>
      </c>
      <c r="AB496">
        <v>0</v>
      </c>
      <c r="AC496">
        <v>0</v>
      </c>
      <c r="AD496">
        <v>0</v>
      </c>
      <c r="AE496">
        <v>35.22</v>
      </c>
      <c r="AF496">
        <v>0</v>
      </c>
      <c r="AG496">
        <v>0</v>
      </c>
      <c r="AH496">
        <v>0</v>
      </c>
      <c r="AI496">
        <v>1</v>
      </c>
      <c r="AJ496">
        <v>1</v>
      </c>
      <c r="AK496">
        <v>1</v>
      </c>
      <c r="AL496">
        <v>1</v>
      </c>
      <c r="AN496">
        <v>0</v>
      </c>
      <c r="AO496">
        <v>1</v>
      </c>
      <c r="AP496">
        <v>0</v>
      </c>
      <c r="AQ496">
        <v>0</v>
      </c>
      <c r="AR496">
        <v>0</v>
      </c>
      <c r="AS496" t="s">
        <v>6</v>
      </c>
      <c r="AT496">
        <v>5.5</v>
      </c>
      <c r="AU496" t="s">
        <v>6</v>
      </c>
      <c r="AV496">
        <v>0</v>
      </c>
      <c r="AW496">
        <v>2</v>
      </c>
      <c r="AX496">
        <v>27711641</v>
      </c>
      <c r="AY496">
        <v>1</v>
      </c>
      <c r="AZ496">
        <v>0</v>
      </c>
      <c r="BA496">
        <v>518</v>
      </c>
      <c r="BB496">
        <v>0</v>
      </c>
      <c r="BC496">
        <v>0</v>
      </c>
      <c r="BD496">
        <v>0</v>
      </c>
      <c r="BE496">
        <v>0</v>
      </c>
      <c r="BF496">
        <v>0</v>
      </c>
      <c r="BG496">
        <v>0</v>
      </c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0</v>
      </c>
      <c r="CX496">
        <f>Y496*Source!I285</f>
        <v>0.99</v>
      </c>
      <c r="CY496">
        <f>AA496</f>
        <v>35.22</v>
      </c>
      <c r="CZ496">
        <f>AE496</f>
        <v>35.22</v>
      </c>
      <c r="DA496">
        <f>AI496</f>
        <v>1</v>
      </c>
      <c r="DB496">
        <v>0</v>
      </c>
    </row>
    <row r="497" spans="1:106" x14ac:dyDescent="0.2">
      <c r="A497">
        <f>ROW(Source!A286)</f>
        <v>286</v>
      </c>
      <c r="B497">
        <v>27703388</v>
      </c>
      <c r="C497">
        <v>27711629</v>
      </c>
      <c r="D497">
        <v>25417632</v>
      </c>
      <c r="E497">
        <v>1</v>
      </c>
      <c r="F497">
        <v>1</v>
      </c>
      <c r="G497">
        <v>1</v>
      </c>
      <c r="H497">
        <v>1</v>
      </c>
      <c r="I497" t="s">
        <v>570</v>
      </c>
      <c r="J497" t="s">
        <v>6</v>
      </c>
      <c r="K497" t="s">
        <v>571</v>
      </c>
      <c r="L497">
        <v>1191</v>
      </c>
      <c r="N497">
        <v>1013</v>
      </c>
      <c r="O497" t="s">
        <v>486</v>
      </c>
      <c r="P497" t="s">
        <v>486</v>
      </c>
      <c r="Q497">
        <v>1</v>
      </c>
      <c r="W497">
        <v>0</v>
      </c>
      <c r="X497">
        <v>1010519658</v>
      </c>
      <c r="Y497">
        <v>108.98550000000002</v>
      </c>
      <c r="AA497">
        <v>0</v>
      </c>
      <c r="AB497">
        <v>0</v>
      </c>
      <c r="AC497">
        <v>0</v>
      </c>
      <c r="AD497">
        <v>8.64</v>
      </c>
      <c r="AE497">
        <v>0</v>
      </c>
      <c r="AF497">
        <v>0</v>
      </c>
      <c r="AG497">
        <v>0</v>
      </c>
      <c r="AH497">
        <v>8.64</v>
      </c>
      <c r="AI497">
        <v>1</v>
      </c>
      <c r="AJ497">
        <v>1</v>
      </c>
      <c r="AK497">
        <v>1</v>
      </c>
      <c r="AL497">
        <v>1</v>
      </c>
      <c r="AN497">
        <v>0</v>
      </c>
      <c r="AO497">
        <v>1</v>
      </c>
      <c r="AP497">
        <v>1</v>
      </c>
      <c r="AQ497">
        <v>0</v>
      </c>
      <c r="AR497">
        <v>0</v>
      </c>
      <c r="AS497" t="s">
        <v>6</v>
      </c>
      <c r="AT497">
        <v>70.2</v>
      </c>
      <c r="AU497" t="s">
        <v>57</v>
      </c>
      <c r="AV497">
        <v>1</v>
      </c>
      <c r="AW497">
        <v>2</v>
      </c>
      <c r="AX497">
        <v>27711636</v>
      </c>
      <c r="AY497">
        <v>1</v>
      </c>
      <c r="AZ497">
        <v>0</v>
      </c>
      <c r="BA497">
        <v>519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CX497">
        <f>Y497*Source!I286</f>
        <v>19.617390000000004</v>
      </c>
      <c r="CY497">
        <f>AD497</f>
        <v>8.64</v>
      </c>
      <c r="CZ497">
        <f>AH497</f>
        <v>8.64</v>
      </c>
      <c r="DA497">
        <f>AL497</f>
        <v>1</v>
      </c>
      <c r="DB497">
        <v>0</v>
      </c>
    </row>
    <row r="498" spans="1:106" x14ac:dyDescent="0.2">
      <c r="A498">
        <f>ROW(Source!A286)</f>
        <v>286</v>
      </c>
      <c r="B498">
        <v>27703388</v>
      </c>
      <c r="C498">
        <v>27711629</v>
      </c>
      <c r="D498">
        <v>25412928</v>
      </c>
      <c r="E498">
        <v>1</v>
      </c>
      <c r="F498">
        <v>1</v>
      </c>
      <c r="G498">
        <v>1</v>
      </c>
      <c r="H498">
        <v>1</v>
      </c>
      <c r="I498" t="s">
        <v>487</v>
      </c>
      <c r="J498" t="s">
        <v>6</v>
      </c>
      <c r="K498" t="s">
        <v>488</v>
      </c>
      <c r="L498">
        <v>1191</v>
      </c>
      <c r="N498">
        <v>1013</v>
      </c>
      <c r="O498" t="s">
        <v>486</v>
      </c>
      <c r="P498" t="s">
        <v>486</v>
      </c>
      <c r="Q498">
        <v>1</v>
      </c>
      <c r="W498">
        <v>0</v>
      </c>
      <c r="X498">
        <v>-1417349443</v>
      </c>
      <c r="Y498">
        <v>0.18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1</v>
      </c>
      <c r="AJ498">
        <v>1</v>
      </c>
      <c r="AK498">
        <v>1</v>
      </c>
      <c r="AL498">
        <v>1</v>
      </c>
      <c r="AN498">
        <v>0</v>
      </c>
      <c r="AO498">
        <v>1</v>
      </c>
      <c r="AP498">
        <v>0</v>
      </c>
      <c r="AQ498">
        <v>0</v>
      </c>
      <c r="AR498">
        <v>0</v>
      </c>
      <c r="AS498" t="s">
        <v>6</v>
      </c>
      <c r="AT498">
        <v>0.18</v>
      </c>
      <c r="AU498" t="s">
        <v>6</v>
      </c>
      <c r="AV498">
        <v>2</v>
      </c>
      <c r="AW498">
        <v>2</v>
      </c>
      <c r="AX498">
        <v>27711637</v>
      </c>
      <c r="AY498">
        <v>1</v>
      </c>
      <c r="AZ498">
        <v>2048</v>
      </c>
      <c r="BA498">
        <v>520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CX498">
        <f>Y498*Source!I286</f>
        <v>3.2399999999999998E-2</v>
      </c>
      <c r="CY498">
        <f>AD498</f>
        <v>0</v>
      </c>
      <c r="CZ498">
        <f>AH498</f>
        <v>0</v>
      </c>
      <c r="DA498">
        <f>AL498</f>
        <v>1</v>
      </c>
      <c r="DB498">
        <v>0</v>
      </c>
    </row>
    <row r="499" spans="1:106" x14ac:dyDescent="0.2">
      <c r="A499">
        <f>ROW(Source!A286)</f>
        <v>286</v>
      </c>
      <c r="B499">
        <v>27703388</v>
      </c>
      <c r="C499">
        <v>27711629</v>
      </c>
      <c r="D499">
        <v>25231607</v>
      </c>
      <c r="E499">
        <v>1</v>
      </c>
      <c r="F499">
        <v>1</v>
      </c>
      <c r="G499">
        <v>1</v>
      </c>
      <c r="H499">
        <v>2</v>
      </c>
      <c r="I499" t="s">
        <v>497</v>
      </c>
      <c r="J499" t="s">
        <v>498</v>
      </c>
      <c r="K499" t="s">
        <v>499</v>
      </c>
      <c r="L499">
        <v>1368</v>
      </c>
      <c r="N499">
        <v>1011</v>
      </c>
      <c r="O499" t="s">
        <v>492</v>
      </c>
      <c r="P499" t="s">
        <v>492</v>
      </c>
      <c r="Q499">
        <v>1</v>
      </c>
      <c r="W499">
        <v>0</v>
      </c>
      <c r="X499">
        <v>1372534845</v>
      </c>
      <c r="Y499">
        <v>0.30374999999999996</v>
      </c>
      <c r="AA499">
        <v>0</v>
      </c>
      <c r="AB499">
        <v>65.709999999999994</v>
      </c>
      <c r="AC499">
        <v>11.6</v>
      </c>
      <c r="AD499">
        <v>0</v>
      </c>
      <c r="AE499">
        <v>0</v>
      </c>
      <c r="AF499">
        <v>65.709999999999994</v>
      </c>
      <c r="AG499">
        <v>11.6</v>
      </c>
      <c r="AH499">
        <v>0</v>
      </c>
      <c r="AI499">
        <v>1</v>
      </c>
      <c r="AJ499">
        <v>1</v>
      </c>
      <c r="AK499">
        <v>1</v>
      </c>
      <c r="AL499">
        <v>1</v>
      </c>
      <c r="AN499">
        <v>0</v>
      </c>
      <c r="AO499">
        <v>1</v>
      </c>
      <c r="AP499">
        <v>1</v>
      </c>
      <c r="AQ499">
        <v>0</v>
      </c>
      <c r="AR499">
        <v>0</v>
      </c>
      <c r="AS499" t="s">
        <v>6</v>
      </c>
      <c r="AT499">
        <v>0.18</v>
      </c>
      <c r="AU499" t="s">
        <v>56</v>
      </c>
      <c r="AV499">
        <v>0</v>
      </c>
      <c r="AW499">
        <v>2</v>
      </c>
      <c r="AX499">
        <v>27711638</v>
      </c>
      <c r="AY499">
        <v>1</v>
      </c>
      <c r="AZ499">
        <v>0</v>
      </c>
      <c r="BA499">
        <v>521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CX499">
        <f>Y499*Source!I286</f>
        <v>5.4674999999999994E-2</v>
      </c>
      <c r="CY499">
        <f>AB499</f>
        <v>65.709999999999994</v>
      </c>
      <c r="CZ499">
        <f>AF499</f>
        <v>65.709999999999994</v>
      </c>
      <c r="DA499">
        <f>AJ499</f>
        <v>1</v>
      </c>
      <c r="DB499">
        <v>0</v>
      </c>
    </row>
    <row r="500" spans="1:106" x14ac:dyDescent="0.2">
      <c r="A500">
        <f>ROW(Source!A286)</f>
        <v>286</v>
      </c>
      <c r="B500">
        <v>27703388</v>
      </c>
      <c r="C500">
        <v>27711629</v>
      </c>
      <c r="D500">
        <v>25153152</v>
      </c>
      <c r="E500">
        <v>1</v>
      </c>
      <c r="F500">
        <v>1</v>
      </c>
      <c r="G500">
        <v>1</v>
      </c>
      <c r="H500">
        <v>3</v>
      </c>
      <c r="I500" t="s">
        <v>90</v>
      </c>
      <c r="J500" t="s">
        <v>93</v>
      </c>
      <c r="K500" t="s">
        <v>91</v>
      </c>
      <c r="L500">
        <v>1339</v>
      </c>
      <c r="N500">
        <v>1007</v>
      </c>
      <c r="O500" t="s">
        <v>92</v>
      </c>
      <c r="P500" t="s">
        <v>92</v>
      </c>
      <c r="Q500">
        <v>1</v>
      </c>
      <c r="W500">
        <v>0</v>
      </c>
      <c r="X500">
        <v>-493139387</v>
      </c>
      <c r="Y500">
        <v>8.0000000000000002E-3</v>
      </c>
      <c r="AA500">
        <v>1100</v>
      </c>
      <c r="AB500">
        <v>0</v>
      </c>
      <c r="AC500">
        <v>0</v>
      </c>
      <c r="AD500">
        <v>0</v>
      </c>
      <c r="AE500">
        <v>1100</v>
      </c>
      <c r="AF500">
        <v>0</v>
      </c>
      <c r="AG500">
        <v>0</v>
      </c>
      <c r="AH500">
        <v>0</v>
      </c>
      <c r="AI500">
        <v>1</v>
      </c>
      <c r="AJ500">
        <v>1</v>
      </c>
      <c r="AK500">
        <v>1</v>
      </c>
      <c r="AL500">
        <v>1</v>
      </c>
      <c r="AN500">
        <v>0</v>
      </c>
      <c r="AO500">
        <v>0</v>
      </c>
      <c r="AP500">
        <v>0</v>
      </c>
      <c r="AQ500">
        <v>0</v>
      </c>
      <c r="AR500">
        <v>0</v>
      </c>
      <c r="AS500" t="s">
        <v>6</v>
      </c>
      <c r="AT500">
        <v>8.0000000000000002E-3</v>
      </c>
      <c r="AU500" t="s">
        <v>6</v>
      </c>
      <c r="AV500">
        <v>0</v>
      </c>
      <c r="AW500">
        <v>1</v>
      </c>
      <c r="AX500">
        <v>-1</v>
      </c>
      <c r="AY500">
        <v>0</v>
      </c>
      <c r="AZ500">
        <v>0</v>
      </c>
      <c r="BA500" t="s">
        <v>6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CX500">
        <f>Y500*Source!I286</f>
        <v>1.4399999999999999E-3</v>
      </c>
      <c r="CY500">
        <f>AA500</f>
        <v>1100</v>
      </c>
      <c r="CZ500">
        <f>AE500</f>
        <v>1100</v>
      </c>
      <c r="DA500">
        <f>AI500</f>
        <v>1</v>
      </c>
      <c r="DB500">
        <v>0</v>
      </c>
    </row>
    <row r="501" spans="1:106" x14ac:dyDescent="0.2">
      <c r="A501">
        <f>ROW(Source!A286)</f>
        <v>286</v>
      </c>
      <c r="B501">
        <v>27703388</v>
      </c>
      <c r="C501">
        <v>27711629</v>
      </c>
      <c r="D501">
        <v>25153154</v>
      </c>
      <c r="E501">
        <v>1</v>
      </c>
      <c r="F501">
        <v>1</v>
      </c>
      <c r="G501">
        <v>1</v>
      </c>
      <c r="H501">
        <v>3</v>
      </c>
      <c r="I501" t="s">
        <v>95</v>
      </c>
      <c r="J501" t="s">
        <v>97</v>
      </c>
      <c r="K501" t="s">
        <v>96</v>
      </c>
      <c r="L501">
        <v>1348</v>
      </c>
      <c r="N501">
        <v>1009</v>
      </c>
      <c r="O501" t="s">
        <v>30</v>
      </c>
      <c r="P501" t="s">
        <v>30</v>
      </c>
      <c r="Q501">
        <v>1000</v>
      </c>
      <c r="W501">
        <v>0</v>
      </c>
      <c r="X501">
        <v>-823871947</v>
      </c>
      <c r="Y501">
        <v>2.9000000000000001E-2</v>
      </c>
      <c r="AA501">
        <v>6102</v>
      </c>
      <c r="AB501">
        <v>0</v>
      </c>
      <c r="AC501">
        <v>0</v>
      </c>
      <c r="AD501">
        <v>0</v>
      </c>
      <c r="AE501">
        <v>6102</v>
      </c>
      <c r="AF501">
        <v>0</v>
      </c>
      <c r="AG501">
        <v>0</v>
      </c>
      <c r="AH501">
        <v>0</v>
      </c>
      <c r="AI501">
        <v>1</v>
      </c>
      <c r="AJ501">
        <v>1</v>
      </c>
      <c r="AK501">
        <v>1</v>
      </c>
      <c r="AL501">
        <v>1</v>
      </c>
      <c r="AN501">
        <v>0</v>
      </c>
      <c r="AO501">
        <v>0</v>
      </c>
      <c r="AP501">
        <v>0</v>
      </c>
      <c r="AQ501">
        <v>0</v>
      </c>
      <c r="AR501">
        <v>0</v>
      </c>
      <c r="AS501" t="s">
        <v>6</v>
      </c>
      <c r="AT501">
        <v>2.9000000000000001E-2</v>
      </c>
      <c r="AU501" t="s">
        <v>6</v>
      </c>
      <c r="AV501">
        <v>0</v>
      </c>
      <c r="AW501">
        <v>1</v>
      </c>
      <c r="AX501">
        <v>-1</v>
      </c>
      <c r="AY501">
        <v>0</v>
      </c>
      <c r="AZ501">
        <v>0</v>
      </c>
      <c r="BA501" t="s">
        <v>6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0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CX501">
        <f>Y501*Source!I286</f>
        <v>5.2199999999999998E-3</v>
      </c>
      <c r="CY501">
        <f>AA501</f>
        <v>6102</v>
      </c>
      <c r="CZ501">
        <f>AE501</f>
        <v>6102</v>
      </c>
      <c r="DA501">
        <f>AI501</f>
        <v>1</v>
      </c>
      <c r="DB501">
        <v>0</v>
      </c>
    </row>
    <row r="502" spans="1:106" x14ac:dyDescent="0.2">
      <c r="A502">
        <f>ROW(Source!A286)</f>
        <v>286</v>
      </c>
      <c r="B502">
        <v>27703388</v>
      </c>
      <c r="C502">
        <v>27711629</v>
      </c>
      <c r="D502">
        <v>25179891</v>
      </c>
      <c r="E502">
        <v>1</v>
      </c>
      <c r="F502">
        <v>1</v>
      </c>
      <c r="G502">
        <v>1</v>
      </c>
      <c r="H502">
        <v>3</v>
      </c>
      <c r="I502" t="s">
        <v>572</v>
      </c>
      <c r="J502" t="s">
        <v>573</v>
      </c>
      <c r="K502" t="s">
        <v>574</v>
      </c>
      <c r="L502">
        <v>1327</v>
      </c>
      <c r="N502">
        <v>1005</v>
      </c>
      <c r="O502" t="s">
        <v>54</v>
      </c>
      <c r="P502" t="s">
        <v>54</v>
      </c>
      <c r="Q502">
        <v>1</v>
      </c>
      <c r="W502">
        <v>0</v>
      </c>
      <c r="X502">
        <v>-995787451</v>
      </c>
      <c r="Y502">
        <v>5.5</v>
      </c>
      <c r="AA502">
        <v>35.22</v>
      </c>
      <c r="AB502">
        <v>0</v>
      </c>
      <c r="AC502">
        <v>0</v>
      </c>
      <c r="AD502">
        <v>0</v>
      </c>
      <c r="AE502">
        <v>35.22</v>
      </c>
      <c r="AF502">
        <v>0</v>
      </c>
      <c r="AG502">
        <v>0</v>
      </c>
      <c r="AH502">
        <v>0</v>
      </c>
      <c r="AI502">
        <v>1</v>
      </c>
      <c r="AJ502">
        <v>1</v>
      </c>
      <c r="AK502">
        <v>1</v>
      </c>
      <c r="AL502">
        <v>1</v>
      </c>
      <c r="AN502">
        <v>0</v>
      </c>
      <c r="AO502">
        <v>1</v>
      </c>
      <c r="AP502">
        <v>0</v>
      </c>
      <c r="AQ502">
        <v>0</v>
      </c>
      <c r="AR502">
        <v>0</v>
      </c>
      <c r="AS502" t="s">
        <v>6</v>
      </c>
      <c r="AT502">
        <v>5.5</v>
      </c>
      <c r="AU502" t="s">
        <v>6</v>
      </c>
      <c r="AV502">
        <v>0</v>
      </c>
      <c r="AW502">
        <v>2</v>
      </c>
      <c r="AX502">
        <v>27711641</v>
      </c>
      <c r="AY502">
        <v>1</v>
      </c>
      <c r="AZ502">
        <v>0</v>
      </c>
      <c r="BA502">
        <v>524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CX502">
        <f>Y502*Source!I286</f>
        <v>0.99</v>
      </c>
      <c r="CY502">
        <f>AA502</f>
        <v>35.22</v>
      </c>
      <c r="CZ502">
        <f>AE502</f>
        <v>35.22</v>
      </c>
      <c r="DA502">
        <f>AI502</f>
        <v>1</v>
      </c>
      <c r="DB502">
        <v>0</v>
      </c>
    </row>
    <row r="503" spans="1:106" x14ac:dyDescent="0.2">
      <c r="A503">
        <f>ROW(Source!A291)</f>
        <v>291</v>
      </c>
      <c r="B503">
        <v>27703374</v>
      </c>
      <c r="C503">
        <v>27711644</v>
      </c>
      <c r="D503">
        <v>25428833</v>
      </c>
      <c r="E503">
        <v>1</v>
      </c>
      <c r="F503">
        <v>1</v>
      </c>
      <c r="G503">
        <v>1</v>
      </c>
      <c r="H503">
        <v>1</v>
      </c>
      <c r="I503" t="s">
        <v>554</v>
      </c>
      <c r="J503" t="s">
        <v>6</v>
      </c>
      <c r="K503" t="s">
        <v>555</v>
      </c>
      <c r="L503">
        <v>1191</v>
      </c>
      <c r="N503">
        <v>1013</v>
      </c>
      <c r="O503" t="s">
        <v>486</v>
      </c>
      <c r="P503" t="s">
        <v>486</v>
      </c>
      <c r="Q503">
        <v>1</v>
      </c>
      <c r="W503">
        <v>0</v>
      </c>
      <c r="X503">
        <v>912892513</v>
      </c>
      <c r="Y503">
        <v>3.726</v>
      </c>
      <c r="AA503">
        <v>0</v>
      </c>
      <c r="AB503">
        <v>0</v>
      </c>
      <c r="AC503">
        <v>0</v>
      </c>
      <c r="AD503">
        <v>9.92</v>
      </c>
      <c r="AE503">
        <v>0</v>
      </c>
      <c r="AF503">
        <v>0</v>
      </c>
      <c r="AG503">
        <v>0</v>
      </c>
      <c r="AH503">
        <v>9.92</v>
      </c>
      <c r="AI503">
        <v>1</v>
      </c>
      <c r="AJ503">
        <v>1</v>
      </c>
      <c r="AK503">
        <v>1</v>
      </c>
      <c r="AL503">
        <v>1</v>
      </c>
      <c r="AN503">
        <v>0</v>
      </c>
      <c r="AO503">
        <v>1</v>
      </c>
      <c r="AP503">
        <v>1</v>
      </c>
      <c r="AQ503">
        <v>0</v>
      </c>
      <c r="AR503">
        <v>0</v>
      </c>
      <c r="AS503" t="s">
        <v>6</v>
      </c>
      <c r="AT503">
        <v>2.4</v>
      </c>
      <c r="AU503" t="s">
        <v>57</v>
      </c>
      <c r="AV503">
        <v>1</v>
      </c>
      <c r="AW503">
        <v>2</v>
      </c>
      <c r="AX503">
        <v>27711657</v>
      </c>
      <c r="AY503">
        <v>1</v>
      </c>
      <c r="AZ503">
        <v>0</v>
      </c>
      <c r="BA503">
        <v>525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CX503">
        <f>Y503*Source!I291</f>
        <v>95.720939999999999</v>
      </c>
      <c r="CY503">
        <f>AD503</f>
        <v>9.92</v>
      </c>
      <c r="CZ503">
        <f>AH503</f>
        <v>9.92</v>
      </c>
      <c r="DA503">
        <f>AL503</f>
        <v>1</v>
      </c>
      <c r="DB503">
        <v>0</v>
      </c>
    </row>
    <row r="504" spans="1:106" x14ac:dyDescent="0.2">
      <c r="A504">
        <f>ROW(Source!A291)</f>
        <v>291</v>
      </c>
      <c r="B504">
        <v>27703374</v>
      </c>
      <c r="C504">
        <v>27711644</v>
      </c>
      <c r="D504">
        <v>25412928</v>
      </c>
      <c r="E504">
        <v>1</v>
      </c>
      <c r="F504">
        <v>1</v>
      </c>
      <c r="G504">
        <v>1</v>
      </c>
      <c r="H504">
        <v>1</v>
      </c>
      <c r="I504" t="s">
        <v>487</v>
      </c>
      <c r="J504" t="s">
        <v>6</v>
      </c>
      <c r="K504" t="s">
        <v>488</v>
      </c>
      <c r="L504">
        <v>1191</v>
      </c>
      <c r="N504">
        <v>1013</v>
      </c>
      <c r="O504" t="s">
        <v>486</v>
      </c>
      <c r="P504" t="s">
        <v>486</v>
      </c>
      <c r="Q504">
        <v>1</v>
      </c>
      <c r="W504">
        <v>0</v>
      </c>
      <c r="X504">
        <v>-1417349443</v>
      </c>
      <c r="Y504">
        <v>0.17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1</v>
      </c>
      <c r="AJ504">
        <v>1</v>
      </c>
      <c r="AK504">
        <v>1</v>
      </c>
      <c r="AL504">
        <v>1</v>
      </c>
      <c r="AN504">
        <v>0</v>
      </c>
      <c r="AO504">
        <v>1</v>
      </c>
      <c r="AP504">
        <v>0</v>
      </c>
      <c r="AQ504">
        <v>0</v>
      </c>
      <c r="AR504">
        <v>0</v>
      </c>
      <c r="AS504" t="s">
        <v>6</v>
      </c>
      <c r="AT504">
        <v>0.17</v>
      </c>
      <c r="AU504" t="s">
        <v>6</v>
      </c>
      <c r="AV504">
        <v>2</v>
      </c>
      <c r="AW504">
        <v>2</v>
      </c>
      <c r="AX504">
        <v>27711658</v>
      </c>
      <c r="AY504">
        <v>1</v>
      </c>
      <c r="AZ504">
        <v>2048</v>
      </c>
      <c r="BA504">
        <v>526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CX504">
        <f>Y504*Source!I291</f>
        <v>4.3673000000000002</v>
      </c>
      <c r="CY504">
        <f>AD504</f>
        <v>0</v>
      </c>
      <c r="CZ504">
        <f>AH504</f>
        <v>0</v>
      </c>
      <c r="DA504">
        <f>AL504</f>
        <v>1</v>
      </c>
      <c r="DB504">
        <v>0</v>
      </c>
    </row>
    <row r="505" spans="1:106" x14ac:dyDescent="0.2">
      <c r="A505">
        <f>ROW(Source!A291)</f>
        <v>291</v>
      </c>
      <c r="B505">
        <v>27703374</v>
      </c>
      <c r="C505">
        <v>27711644</v>
      </c>
      <c r="D505">
        <v>25231607</v>
      </c>
      <c r="E505">
        <v>1</v>
      </c>
      <c r="F505">
        <v>1</v>
      </c>
      <c r="G505">
        <v>1</v>
      </c>
      <c r="H505">
        <v>2</v>
      </c>
      <c r="I505" t="s">
        <v>497</v>
      </c>
      <c r="J505" t="s">
        <v>498</v>
      </c>
      <c r="K505" t="s">
        <v>499</v>
      </c>
      <c r="L505">
        <v>1368</v>
      </c>
      <c r="N505">
        <v>1011</v>
      </c>
      <c r="O505" t="s">
        <v>492</v>
      </c>
      <c r="P505" t="s">
        <v>492</v>
      </c>
      <c r="Q505">
        <v>1</v>
      </c>
      <c r="W505">
        <v>0</v>
      </c>
      <c r="X505">
        <v>1372534845</v>
      </c>
      <c r="Y505">
        <v>0.28687500000000005</v>
      </c>
      <c r="AA505">
        <v>0</v>
      </c>
      <c r="AB505">
        <v>65.709999999999994</v>
      </c>
      <c r="AC505">
        <v>11.6</v>
      </c>
      <c r="AD505">
        <v>0</v>
      </c>
      <c r="AE505">
        <v>0</v>
      </c>
      <c r="AF505">
        <v>65.709999999999994</v>
      </c>
      <c r="AG505">
        <v>11.6</v>
      </c>
      <c r="AH505">
        <v>0</v>
      </c>
      <c r="AI505">
        <v>1</v>
      </c>
      <c r="AJ505">
        <v>1</v>
      </c>
      <c r="AK505">
        <v>1</v>
      </c>
      <c r="AL505">
        <v>1</v>
      </c>
      <c r="AN505">
        <v>0</v>
      </c>
      <c r="AO505">
        <v>1</v>
      </c>
      <c r="AP505">
        <v>1</v>
      </c>
      <c r="AQ505">
        <v>0</v>
      </c>
      <c r="AR505">
        <v>0</v>
      </c>
      <c r="AS505" t="s">
        <v>6</v>
      </c>
      <c r="AT505">
        <v>0.17</v>
      </c>
      <c r="AU505" t="s">
        <v>56</v>
      </c>
      <c r="AV505">
        <v>0</v>
      </c>
      <c r="AW505">
        <v>2</v>
      </c>
      <c r="AX505">
        <v>27711659</v>
      </c>
      <c r="AY505">
        <v>1</v>
      </c>
      <c r="AZ505">
        <v>0</v>
      </c>
      <c r="BA505">
        <v>527</v>
      </c>
      <c r="BB505">
        <v>0</v>
      </c>
      <c r="BC505">
        <v>0</v>
      </c>
      <c r="BD505">
        <v>0</v>
      </c>
      <c r="BE505">
        <v>0</v>
      </c>
      <c r="BF505">
        <v>0</v>
      </c>
      <c r="BG505">
        <v>0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0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CX505">
        <f>Y505*Source!I291</f>
        <v>7.3698187500000012</v>
      </c>
      <c r="CY505">
        <f>AB505</f>
        <v>65.709999999999994</v>
      </c>
      <c r="CZ505">
        <f>AF505</f>
        <v>65.709999999999994</v>
      </c>
      <c r="DA505">
        <f>AJ505</f>
        <v>1</v>
      </c>
      <c r="DB505">
        <v>0</v>
      </c>
    </row>
    <row r="506" spans="1:106" x14ac:dyDescent="0.2">
      <c r="A506">
        <f>ROW(Source!A291)</f>
        <v>291</v>
      </c>
      <c r="B506">
        <v>27703374</v>
      </c>
      <c r="C506">
        <v>27711644</v>
      </c>
      <c r="D506">
        <v>25231911</v>
      </c>
      <c r="E506">
        <v>1</v>
      </c>
      <c r="F506">
        <v>1</v>
      </c>
      <c r="G506">
        <v>1</v>
      </c>
      <c r="H506">
        <v>2</v>
      </c>
      <c r="I506" t="s">
        <v>556</v>
      </c>
      <c r="J506" t="s">
        <v>557</v>
      </c>
      <c r="K506" t="s">
        <v>558</v>
      </c>
      <c r="L506">
        <v>1368</v>
      </c>
      <c r="N506">
        <v>1011</v>
      </c>
      <c r="O506" t="s">
        <v>492</v>
      </c>
      <c r="P506" t="s">
        <v>492</v>
      </c>
      <c r="Q506">
        <v>1</v>
      </c>
      <c r="W506">
        <v>0</v>
      </c>
      <c r="X506">
        <v>-353815937</v>
      </c>
      <c r="Y506">
        <v>0.67500000000000004</v>
      </c>
      <c r="AA506">
        <v>0</v>
      </c>
      <c r="AB506">
        <v>8.1</v>
      </c>
      <c r="AC506">
        <v>0</v>
      </c>
      <c r="AD506">
        <v>0</v>
      </c>
      <c r="AE506">
        <v>0</v>
      </c>
      <c r="AF506">
        <v>8.1</v>
      </c>
      <c r="AG506">
        <v>0</v>
      </c>
      <c r="AH506">
        <v>0</v>
      </c>
      <c r="AI506">
        <v>1</v>
      </c>
      <c r="AJ506">
        <v>1</v>
      </c>
      <c r="AK506">
        <v>1</v>
      </c>
      <c r="AL506">
        <v>1</v>
      </c>
      <c r="AN506">
        <v>0</v>
      </c>
      <c r="AO506">
        <v>1</v>
      </c>
      <c r="AP506">
        <v>1</v>
      </c>
      <c r="AQ506">
        <v>0</v>
      </c>
      <c r="AR506">
        <v>0</v>
      </c>
      <c r="AS506" t="s">
        <v>6</v>
      </c>
      <c r="AT506">
        <v>0.4</v>
      </c>
      <c r="AU506" t="s">
        <v>56</v>
      </c>
      <c r="AV506">
        <v>0</v>
      </c>
      <c r="AW506">
        <v>2</v>
      </c>
      <c r="AX506">
        <v>27711660</v>
      </c>
      <c r="AY506">
        <v>1</v>
      </c>
      <c r="AZ506">
        <v>0</v>
      </c>
      <c r="BA506">
        <v>528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CX506">
        <f>Y506*Source!I291</f>
        <v>17.340750000000003</v>
      </c>
      <c r="CY506">
        <f>AB506</f>
        <v>8.1</v>
      </c>
      <c r="CZ506">
        <f>AF506</f>
        <v>8.1</v>
      </c>
      <c r="DA506">
        <f>AJ506</f>
        <v>1</v>
      </c>
      <c r="DB506">
        <v>0</v>
      </c>
    </row>
    <row r="507" spans="1:106" x14ac:dyDescent="0.2">
      <c r="A507">
        <f>ROW(Source!A291)</f>
        <v>291</v>
      </c>
      <c r="B507">
        <v>27703374</v>
      </c>
      <c r="C507">
        <v>27711644</v>
      </c>
      <c r="D507">
        <v>25149997</v>
      </c>
      <c r="E507">
        <v>1</v>
      </c>
      <c r="F507">
        <v>1</v>
      </c>
      <c r="G507">
        <v>1</v>
      </c>
      <c r="H507">
        <v>3</v>
      </c>
      <c r="I507" t="s">
        <v>118</v>
      </c>
      <c r="J507" t="s">
        <v>120</v>
      </c>
      <c r="K507" t="s">
        <v>119</v>
      </c>
      <c r="L507">
        <v>1035</v>
      </c>
      <c r="N507">
        <v>1013</v>
      </c>
      <c r="O507" t="s">
        <v>103</v>
      </c>
      <c r="P507" t="s">
        <v>103</v>
      </c>
      <c r="Q507">
        <v>1</v>
      </c>
      <c r="W507">
        <v>0</v>
      </c>
      <c r="X507">
        <v>1610584286</v>
      </c>
      <c r="Y507">
        <v>0.350331</v>
      </c>
      <c r="AA507">
        <v>92.52</v>
      </c>
      <c r="AB507">
        <v>0</v>
      </c>
      <c r="AC507">
        <v>0</v>
      </c>
      <c r="AD507">
        <v>0</v>
      </c>
      <c r="AE507">
        <v>92.52</v>
      </c>
      <c r="AF507">
        <v>0</v>
      </c>
      <c r="AG507">
        <v>0</v>
      </c>
      <c r="AH507">
        <v>0</v>
      </c>
      <c r="AI507">
        <v>1</v>
      </c>
      <c r="AJ507">
        <v>1</v>
      </c>
      <c r="AK507">
        <v>1</v>
      </c>
      <c r="AL507">
        <v>1</v>
      </c>
      <c r="AN507">
        <v>0</v>
      </c>
      <c r="AO507">
        <v>0</v>
      </c>
      <c r="AP507">
        <v>0</v>
      </c>
      <c r="AQ507">
        <v>0</v>
      </c>
      <c r="AR507">
        <v>0</v>
      </c>
      <c r="AS507" t="s">
        <v>6</v>
      </c>
      <c r="AT507">
        <v>0.350331</v>
      </c>
      <c r="AU507" t="s">
        <v>6</v>
      </c>
      <c r="AV507">
        <v>0</v>
      </c>
      <c r="AW507">
        <v>1</v>
      </c>
      <c r="AX507">
        <v>-1</v>
      </c>
      <c r="AY507">
        <v>0</v>
      </c>
      <c r="AZ507">
        <v>0</v>
      </c>
      <c r="BA507" t="s">
        <v>6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0</v>
      </c>
      <c r="BW507">
        <v>0</v>
      </c>
      <c r="CX507">
        <f>Y507*Source!I291</f>
        <v>9.0000033899999998</v>
      </c>
      <c r="CY507">
        <f t="shared" ref="CY507:CY514" si="36">AA507</f>
        <v>92.52</v>
      </c>
      <c r="CZ507">
        <f t="shared" ref="CZ507:CZ514" si="37">AE507</f>
        <v>92.52</v>
      </c>
      <c r="DA507">
        <f t="shared" ref="DA507:DA514" si="38">AI507</f>
        <v>1</v>
      </c>
      <c r="DB507">
        <v>0</v>
      </c>
    </row>
    <row r="508" spans="1:106" x14ac:dyDescent="0.2">
      <c r="A508">
        <f>ROW(Source!A291)</f>
        <v>291</v>
      </c>
      <c r="B508">
        <v>27703374</v>
      </c>
      <c r="C508">
        <v>27711644</v>
      </c>
      <c r="D508">
        <v>25150013</v>
      </c>
      <c r="E508">
        <v>1</v>
      </c>
      <c r="F508">
        <v>1</v>
      </c>
      <c r="G508">
        <v>1</v>
      </c>
      <c r="H508">
        <v>3</v>
      </c>
      <c r="I508" t="s">
        <v>106</v>
      </c>
      <c r="J508" t="s">
        <v>108</v>
      </c>
      <c r="K508" t="s">
        <v>107</v>
      </c>
      <c r="L508">
        <v>1035</v>
      </c>
      <c r="N508">
        <v>1013</v>
      </c>
      <c r="O508" t="s">
        <v>103</v>
      </c>
      <c r="P508" t="s">
        <v>103</v>
      </c>
      <c r="Q508">
        <v>1</v>
      </c>
      <c r="W508">
        <v>0</v>
      </c>
      <c r="X508">
        <v>-161471996</v>
      </c>
      <c r="Y508">
        <v>0.27248</v>
      </c>
      <c r="AA508">
        <v>94.68</v>
      </c>
      <c r="AB508">
        <v>0</v>
      </c>
      <c r="AC508">
        <v>0</v>
      </c>
      <c r="AD508">
        <v>0</v>
      </c>
      <c r="AE508">
        <v>94.68</v>
      </c>
      <c r="AF508">
        <v>0</v>
      </c>
      <c r="AG508">
        <v>0</v>
      </c>
      <c r="AH508">
        <v>0</v>
      </c>
      <c r="AI508">
        <v>1</v>
      </c>
      <c r="AJ508">
        <v>1</v>
      </c>
      <c r="AK508">
        <v>1</v>
      </c>
      <c r="AL508">
        <v>1</v>
      </c>
      <c r="AN508">
        <v>0</v>
      </c>
      <c r="AO508">
        <v>0</v>
      </c>
      <c r="AP508">
        <v>0</v>
      </c>
      <c r="AQ508">
        <v>0</v>
      </c>
      <c r="AR508">
        <v>0</v>
      </c>
      <c r="AS508" t="s">
        <v>6</v>
      </c>
      <c r="AT508">
        <v>0.27248</v>
      </c>
      <c r="AU508" t="s">
        <v>6</v>
      </c>
      <c r="AV508">
        <v>0</v>
      </c>
      <c r="AW508">
        <v>1</v>
      </c>
      <c r="AX508">
        <v>-1</v>
      </c>
      <c r="AY508">
        <v>0</v>
      </c>
      <c r="AZ508">
        <v>0</v>
      </c>
      <c r="BA508" t="s">
        <v>6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CX508">
        <f>Y508*Source!I291</f>
        <v>7.0000112000000003</v>
      </c>
      <c r="CY508">
        <f t="shared" si="36"/>
        <v>94.68</v>
      </c>
      <c r="CZ508">
        <f t="shared" si="37"/>
        <v>94.68</v>
      </c>
      <c r="DA508">
        <f t="shared" si="38"/>
        <v>1</v>
      </c>
      <c r="DB508">
        <v>0</v>
      </c>
    </row>
    <row r="509" spans="1:106" x14ac:dyDescent="0.2">
      <c r="A509">
        <f>ROW(Source!A291)</f>
        <v>291</v>
      </c>
      <c r="B509">
        <v>27703374</v>
      </c>
      <c r="C509">
        <v>27711644</v>
      </c>
      <c r="D509">
        <v>25150014</v>
      </c>
      <c r="E509">
        <v>1</v>
      </c>
      <c r="F509">
        <v>1</v>
      </c>
      <c r="G509">
        <v>1</v>
      </c>
      <c r="H509">
        <v>3</v>
      </c>
      <c r="I509" t="s">
        <v>101</v>
      </c>
      <c r="J509" t="s">
        <v>104</v>
      </c>
      <c r="K509" t="s">
        <v>102</v>
      </c>
      <c r="L509">
        <v>1035</v>
      </c>
      <c r="N509">
        <v>1013</v>
      </c>
      <c r="O509" t="s">
        <v>103</v>
      </c>
      <c r="P509" t="s">
        <v>103</v>
      </c>
      <c r="Q509">
        <v>1</v>
      </c>
      <c r="W509">
        <v>0</v>
      </c>
      <c r="X509">
        <v>1882669443</v>
      </c>
      <c r="Y509">
        <v>7.7851000000000004E-2</v>
      </c>
      <c r="AA509">
        <v>94.68</v>
      </c>
      <c r="AB509">
        <v>0</v>
      </c>
      <c r="AC509">
        <v>0</v>
      </c>
      <c r="AD509">
        <v>0</v>
      </c>
      <c r="AE509">
        <v>94.68</v>
      </c>
      <c r="AF509">
        <v>0</v>
      </c>
      <c r="AG509">
        <v>0</v>
      </c>
      <c r="AH509">
        <v>0</v>
      </c>
      <c r="AI509">
        <v>1</v>
      </c>
      <c r="AJ509">
        <v>1</v>
      </c>
      <c r="AK509">
        <v>1</v>
      </c>
      <c r="AL509">
        <v>1</v>
      </c>
      <c r="AN509">
        <v>0</v>
      </c>
      <c r="AO509">
        <v>0</v>
      </c>
      <c r="AP509">
        <v>0</v>
      </c>
      <c r="AQ509">
        <v>0</v>
      </c>
      <c r="AR509">
        <v>0</v>
      </c>
      <c r="AS509" t="s">
        <v>6</v>
      </c>
      <c r="AT509">
        <v>7.7851000000000004E-2</v>
      </c>
      <c r="AU509" t="s">
        <v>6</v>
      </c>
      <c r="AV509">
        <v>0</v>
      </c>
      <c r="AW509">
        <v>1</v>
      </c>
      <c r="AX509">
        <v>-1</v>
      </c>
      <c r="AY509">
        <v>0</v>
      </c>
      <c r="AZ509">
        <v>0</v>
      </c>
      <c r="BA509" t="s">
        <v>6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CX509">
        <f>Y509*Source!I291</f>
        <v>1.9999921900000002</v>
      </c>
      <c r="CY509">
        <f t="shared" si="36"/>
        <v>94.68</v>
      </c>
      <c r="CZ509">
        <f t="shared" si="37"/>
        <v>94.68</v>
      </c>
      <c r="DA509">
        <f t="shared" si="38"/>
        <v>1</v>
      </c>
      <c r="DB509">
        <v>0</v>
      </c>
    </row>
    <row r="510" spans="1:106" x14ac:dyDescent="0.2">
      <c r="A510">
        <f>ROW(Source!A291)</f>
        <v>291</v>
      </c>
      <c r="B510">
        <v>27703374</v>
      </c>
      <c r="C510">
        <v>27711644</v>
      </c>
      <c r="D510">
        <v>25151425</v>
      </c>
      <c r="E510">
        <v>1</v>
      </c>
      <c r="F510">
        <v>1</v>
      </c>
      <c r="G510">
        <v>1</v>
      </c>
      <c r="H510">
        <v>3</v>
      </c>
      <c r="I510" t="s">
        <v>559</v>
      </c>
      <c r="J510" t="s">
        <v>560</v>
      </c>
      <c r="K510" t="s">
        <v>561</v>
      </c>
      <c r="L510">
        <v>1348</v>
      </c>
      <c r="N510">
        <v>1009</v>
      </c>
      <c r="O510" t="s">
        <v>30</v>
      </c>
      <c r="P510" t="s">
        <v>30</v>
      </c>
      <c r="Q510">
        <v>1000</v>
      </c>
      <c r="W510">
        <v>0</v>
      </c>
      <c r="X510">
        <v>-714836380</v>
      </c>
      <c r="Y510">
        <v>1E-4</v>
      </c>
      <c r="AA510">
        <v>10315.01</v>
      </c>
      <c r="AB510">
        <v>0</v>
      </c>
      <c r="AC510">
        <v>0</v>
      </c>
      <c r="AD510">
        <v>0</v>
      </c>
      <c r="AE510">
        <v>10315.01</v>
      </c>
      <c r="AF510">
        <v>0</v>
      </c>
      <c r="AG510">
        <v>0</v>
      </c>
      <c r="AH510">
        <v>0</v>
      </c>
      <c r="AI510">
        <v>1</v>
      </c>
      <c r="AJ510">
        <v>1</v>
      </c>
      <c r="AK510">
        <v>1</v>
      </c>
      <c r="AL510">
        <v>1</v>
      </c>
      <c r="AN510">
        <v>0</v>
      </c>
      <c r="AO510">
        <v>1</v>
      </c>
      <c r="AP510">
        <v>0</v>
      </c>
      <c r="AQ510">
        <v>0</v>
      </c>
      <c r="AR510">
        <v>0</v>
      </c>
      <c r="AS510" t="s">
        <v>6</v>
      </c>
      <c r="AT510">
        <v>1E-4</v>
      </c>
      <c r="AU510" t="s">
        <v>6</v>
      </c>
      <c r="AV510">
        <v>0</v>
      </c>
      <c r="AW510">
        <v>2</v>
      </c>
      <c r="AX510">
        <v>27711662</v>
      </c>
      <c r="AY510">
        <v>1</v>
      </c>
      <c r="AZ510">
        <v>0</v>
      </c>
      <c r="BA510">
        <v>530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0</v>
      </c>
      <c r="BW510">
        <v>0</v>
      </c>
      <c r="CX510">
        <f>Y510*Source!I291</f>
        <v>2.5690000000000001E-3</v>
      </c>
      <c r="CY510">
        <f t="shared" si="36"/>
        <v>10315.01</v>
      </c>
      <c r="CZ510">
        <f t="shared" si="37"/>
        <v>10315.01</v>
      </c>
      <c r="DA510">
        <f t="shared" si="38"/>
        <v>1</v>
      </c>
      <c r="DB510">
        <v>0</v>
      </c>
    </row>
    <row r="511" spans="1:106" x14ac:dyDescent="0.2">
      <c r="A511">
        <f>ROW(Source!A291)</f>
        <v>291</v>
      </c>
      <c r="B511">
        <v>27703374</v>
      </c>
      <c r="C511">
        <v>27711644</v>
      </c>
      <c r="D511">
        <v>25170002</v>
      </c>
      <c r="E511">
        <v>1</v>
      </c>
      <c r="F511">
        <v>1</v>
      </c>
      <c r="G511">
        <v>1</v>
      </c>
      <c r="H511">
        <v>3</v>
      </c>
      <c r="I511" t="s">
        <v>110</v>
      </c>
      <c r="J511" t="s">
        <v>112</v>
      </c>
      <c r="K511" t="s">
        <v>111</v>
      </c>
      <c r="L511">
        <v>1327</v>
      </c>
      <c r="N511">
        <v>1005</v>
      </c>
      <c r="O511" t="s">
        <v>54</v>
      </c>
      <c r="P511" t="s">
        <v>54</v>
      </c>
      <c r="Q511">
        <v>1</v>
      </c>
      <c r="W511">
        <v>0</v>
      </c>
      <c r="X511">
        <v>187887284</v>
      </c>
      <c r="Y511">
        <v>0.13896500000000001</v>
      </c>
      <c r="AA511">
        <v>1799.14</v>
      </c>
      <c r="AB511">
        <v>0</v>
      </c>
      <c r="AC511">
        <v>0</v>
      </c>
      <c r="AD511">
        <v>0</v>
      </c>
      <c r="AE511">
        <v>1799.14</v>
      </c>
      <c r="AF511">
        <v>0</v>
      </c>
      <c r="AG511">
        <v>0</v>
      </c>
      <c r="AH511">
        <v>0</v>
      </c>
      <c r="AI511">
        <v>1</v>
      </c>
      <c r="AJ511">
        <v>1</v>
      </c>
      <c r="AK511">
        <v>1</v>
      </c>
      <c r="AL511">
        <v>1</v>
      </c>
      <c r="AN511">
        <v>0</v>
      </c>
      <c r="AO511">
        <v>0</v>
      </c>
      <c r="AP511">
        <v>0</v>
      </c>
      <c r="AQ511">
        <v>0</v>
      </c>
      <c r="AR511">
        <v>0</v>
      </c>
      <c r="AS511" t="s">
        <v>6</v>
      </c>
      <c r="AT511">
        <v>0.13896500000000001</v>
      </c>
      <c r="AU511" t="s">
        <v>6</v>
      </c>
      <c r="AV511">
        <v>0</v>
      </c>
      <c r="AW511">
        <v>1</v>
      </c>
      <c r="AX511">
        <v>-1</v>
      </c>
      <c r="AY511">
        <v>0</v>
      </c>
      <c r="AZ511">
        <v>0</v>
      </c>
      <c r="BA511" t="s">
        <v>6</v>
      </c>
      <c r="BB511">
        <v>0</v>
      </c>
      <c r="BC511">
        <v>0</v>
      </c>
      <c r="BD511">
        <v>0</v>
      </c>
      <c r="BE511">
        <v>0</v>
      </c>
      <c r="BF511">
        <v>0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0</v>
      </c>
      <c r="BQ511">
        <v>0</v>
      </c>
      <c r="BR511">
        <v>0</v>
      </c>
      <c r="BS511">
        <v>0</v>
      </c>
      <c r="BT511">
        <v>0</v>
      </c>
      <c r="BU511">
        <v>0</v>
      </c>
      <c r="BV511">
        <v>0</v>
      </c>
      <c r="BW511">
        <v>0</v>
      </c>
      <c r="CX511">
        <f>Y511*Source!I291</f>
        <v>3.5700108500000005</v>
      </c>
      <c r="CY511">
        <f t="shared" si="36"/>
        <v>1799.14</v>
      </c>
      <c r="CZ511">
        <f t="shared" si="37"/>
        <v>1799.14</v>
      </c>
      <c r="DA511">
        <f t="shared" si="38"/>
        <v>1</v>
      </c>
      <c r="DB511">
        <v>0</v>
      </c>
    </row>
    <row r="512" spans="1:106" x14ac:dyDescent="0.2">
      <c r="A512">
        <f>ROW(Source!A291)</f>
        <v>291</v>
      </c>
      <c r="B512">
        <v>27703374</v>
      </c>
      <c r="C512">
        <v>27711644</v>
      </c>
      <c r="D512">
        <v>25170003</v>
      </c>
      <c r="E512">
        <v>1</v>
      </c>
      <c r="F512">
        <v>1</v>
      </c>
      <c r="G512">
        <v>1</v>
      </c>
      <c r="H512">
        <v>3</v>
      </c>
      <c r="I512" t="s">
        <v>114</v>
      </c>
      <c r="J512" t="s">
        <v>116</v>
      </c>
      <c r="K512" t="s">
        <v>115</v>
      </c>
      <c r="L512">
        <v>1327</v>
      </c>
      <c r="N512">
        <v>1005</v>
      </c>
      <c r="O512" t="s">
        <v>54</v>
      </c>
      <c r="P512" t="s">
        <v>54</v>
      </c>
      <c r="Q512">
        <v>1</v>
      </c>
      <c r="W512">
        <v>0</v>
      </c>
      <c r="X512">
        <v>-271919700</v>
      </c>
      <c r="Y512">
        <v>0.86103499999999999</v>
      </c>
      <c r="AA512">
        <v>1465.11</v>
      </c>
      <c r="AB512">
        <v>0</v>
      </c>
      <c r="AC512">
        <v>0</v>
      </c>
      <c r="AD512">
        <v>0</v>
      </c>
      <c r="AE512">
        <v>1465.11</v>
      </c>
      <c r="AF512">
        <v>0</v>
      </c>
      <c r="AG512">
        <v>0</v>
      </c>
      <c r="AH512">
        <v>0</v>
      </c>
      <c r="AI512">
        <v>1</v>
      </c>
      <c r="AJ512">
        <v>1</v>
      </c>
      <c r="AK512">
        <v>1</v>
      </c>
      <c r="AL512">
        <v>1</v>
      </c>
      <c r="AN512">
        <v>0</v>
      </c>
      <c r="AO512">
        <v>0</v>
      </c>
      <c r="AP512">
        <v>0</v>
      </c>
      <c r="AQ512">
        <v>0</v>
      </c>
      <c r="AR512">
        <v>0</v>
      </c>
      <c r="AS512" t="s">
        <v>6</v>
      </c>
      <c r="AT512">
        <v>0.86103499999999999</v>
      </c>
      <c r="AU512" t="s">
        <v>6</v>
      </c>
      <c r="AV512">
        <v>0</v>
      </c>
      <c r="AW512">
        <v>1</v>
      </c>
      <c r="AX512">
        <v>-1</v>
      </c>
      <c r="AY512">
        <v>0</v>
      </c>
      <c r="AZ512">
        <v>0</v>
      </c>
      <c r="BA512" t="s">
        <v>6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CX512">
        <f>Y512*Source!I291</f>
        <v>22.119989150000002</v>
      </c>
      <c r="CY512">
        <f t="shared" si="36"/>
        <v>1465.11</v>
      </c>
      <c r="CZ512">
        <f t="shared" si="37"/>
        <v>1465.11</v>
      </c>
      <c r="DA512">
        <f t="shared" si="38"/>
        <v>1</v>
      </c>
      <c r="DB512">
        <v>0</v>
      </c>
    </row>
    <row r="513" spans="1:106" x14ac:dyDescent="0.2">
      <c r="A513">
        <f>ROW(Source!A291)</f>
        <v>291</v>
      </c>
      <c r="B513">
        <v>27703374</v>
      </c>
      <c r="C513">
        <v>27711644</v>
      </c>
      <c r="D513">
        <v>25174666</v>
      </c>
      <c r="E513">
        <v>1</v>
      </c>
      <c r="F513">
        <v>1</v>
      </c>
      <c r="G513">
        <v>1</v>
      </c>
      <c r="H513">
        <v>3</v>
      </c>
      <c r="I513" t="s">
        <v>562</v>
      </c>
      <c r="J513" t="s">
        <v>563</v>
      </c>
      <c r="K513" t="s">
        <v>564</v>
      </c>
      <c r="L513">
        <v>1348</v>
      </c>
      <c r="N513">
        <v>1009</v>
      </c>
      <c r="O513" t="s">
        <v>30</v>
      </c>
      <c r="P513" t="s">
        <v>30</v>
      </c>
      <c r="Q513">
        <v>1000</v>
      </c>
      <c r="W513">
        <v>0</v>
      </c>
      <c r="X513">
        <v>-751617735</v>
      </c>
      <c r="Y513">
        <v>3.0000000000000001E-3</v>
      </c>
      <c r="AA513">
        <v>5804</v>
      </c>
      <c r="AB513">
        <v>0</v>
      </c>
      <c r="AC513">
        <v>0</v>
      </c>
      <c r="AD513">
        <v>0</v>
      </c>
      <c r="AE513">
        <v>5804</v>
      </c>
      <c r="AF513">
        <v>0</v>
      </c>
      <c r="AG513">
        <v>0</v>
      </c>
      <c r="AH513">
        <v>0</v>
      </c>
      <c r="AI513">
        <v>1</v>
      </c>
      <c r="AJ513">
        <v>1</v>
      </c>
      <c r="AK513">
        <v>1</v>
      </c>
      <c r="AL513">
        <v>1</v>
      </c>
      <c r="AN513">
        <v>0</v>
      </c>
      <c r="AO513">
        <v>1</v>
      </c>
      <c r="AP513">
        <v>0</v>
      </c>
      <c r="AQ513">
        <v>0</v>
      </c>
      <c r="AR513">
        <v>0</v>
      </c>
      <c r="AS513" t="s">
        <v>6</v>
      </c>
      <c r="AT513">
        <v>3.0000000000000001E-3</v>
      </c>
      <c r="AU513" t="s">
        <v>6</v>
      </c>
      <c r="AV513">
        <v>0</v>
      </c>
      <c r="AW513">
        <v>2</v>
      </c>
      <c r="AX513">
        <v>27711664</v>
      </c>
      <c r="AY513">
        <v>1</v>
      </c>
      <c r="AZ513">
        <v>0</v>
      </c>
      <c r="BA513">
        <v>532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CX513">
        <f>Y513*Source!I291</f>
        <v>7.707E-2</v>
      </c>
      <c r="CY513">
        <f t="shared" si="36"/>
        <v>5804</v>
      </c>
      <c r="CZ513">
        <f t="shared" si="37"/>
        <v>5804</v>
      </c>
      <c r="DA513">
        <f t="shared" si="38"/>
        <v>1</v>
      </c>
      <c r="DB513">
        <v>0</v>
      </c>
    </row>
    <row r="514" spans="1:106" x14ac:dyDescent="0.2">
      <c r="A514">
        <f>ROW(Source!A291)</f>
        <v>291</v>
      </c>
      <c r="B514">
        <v>27703374</v>
      </c>
      <c r="C514">
        <v>27711644</v>
      </c>
      <c r="D514">
        <v>25186953</v>
      </c>
      <c r="E514">
        <v>1</v>
      </c>
      <c r="F514">
        <v>1</v>
      </c>
      <c r="G514">
        <v>1</v>
      </c>
      <c r="H514">
        <v>3</v>
      </c>
      <c r="I514" t="s">
        <v>565</v>
      </c>
      <c r="J514" t="s">
        <v>566</v>
      </c>
      <c r="K514" t="s">
        <v>567</v>
      </c>
      <c r="L514">
        <v>1354</v>
      </c>
      <c r="N514">
        <v>1010</v>
      </c>
      <c r="O514" t="s">
        <v>136</v>
      </c>
      <c r="P514" t="s">
        <v>136</v>
      </c>
      <c r="Q514">
        <v>1</v>
      </c>
      <c r="W514">
        <v>0</v>
      </c>
      <c r="X514">
        <v>-1075270488</v>
      </c>
      <c r="Y514">
        <v>0.1</v>
      </c>
      <c r="AA514">
        <v>72.8</v>
      </c>
      <c r="AB514">
        <v>0</v>
      </c>
      <c r="AC514">
        <v>0</v>
      </c>
      <c r="AD514">
        <v>0</v>
      </c>
      <c r="AE514">
        <v>72.8</v>
      </c>
      <c r="AF514">
        <v>0</v>
      </c>
      <c r="AG514">
        <v>0</v>
      </c>
      <c r="AH514">
        <v>0</v>
      </c>
      <c r="AI514">
        <v>1</v>
      </c>
      <c r="AJ514">
        <v>1</v>
      </c>
      <c r="AK514">
        <v>1</v>
      </c>
      <c r="AL514">
        <v>1</v>
      </c>
      <c r="AN514">
        <v>0</v>
      </c>
      <c r="AO514">
        <v>1</v>
      </c>
      <c r="AP514">
        <v>0</v>
      </c>
      <c r="AQ514">
        <v>0</v>
      </c>
      <c r="AR514">
        <v>0</v>
      </c>
      <c r="AS514" t="s">
        <v>6</v>
      </c>
      <c r="AT514">
        <v>0.1</v>
      </c>
      <c r="AU514" t="s">
        <v>6</v>
      </c>
      <c r="AV514">
        <v>0</v>
      </c>
      <c r="AW514">
        <v>2</v>
      </c>
      <c r="AX514">
        <v>27711665</v>
      </c>
      <c r="AY514">
        <v>1</v>
      </c>
      <c r="AZ514">
        <v>0</v>
      </c>
      <c r="BA514">
        <v>533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CX514">
        <f>Y514*Source!I291</f>
        <v>2.5690000000000004</v>
      </c>
      <c r="CY514">
        <f t="shared" si="36"/>
        <v>72.8</v>
      </c>
      <c r="CZ514">
        <f t="shared" si="37"/>
        <v>72.8</v>
      </c>
      <c r="DA514">
        <f t="shared" si="38"/>
        <v>1</v>
      </c>
      <c r="DB514">
        <v>0</v>
      </c>
    </row>
    <row r="515" spans="1:106" x14ac:dyDescent="0.2">
      <c r="A515">
        <f>ROW(Source!A292)</f>
        <v>292</v>
      </c>
      <c r="B515">
        <v>27703388</v>
      </c>
      <c r="C515">
        <v>27711644</v>
      </c>
      <c r="D515">
        <v>25428833</v>
      </c>
      <c r="E515">
        <v>1</v>
      </c>
      <c r="F515">
        <v>1</v>
      </c>
      <c r="G515">
        <v>1</v>
      </c>
      <c r="H515">
        <v>1</v>
      </c>
      <c r="I515" t="s">
        <v>554</v>
      </c>
      <c r="J515" t="s">
        <v>6</v>
      </c>
      <c r="K515" t="s">
        <v>555</v>
      </c>
      <c r="L515">
        <v>1191</v>
      </c>
      <c r="N515">
        <v>1013</v>
      </c>
      <c r="O515" t="s">
        <v>486</v>
      </c>
      <c r="P515" t="s">
        <v>486</v>
      </c>
      <c r="Q515">
        <v>1</v>
      </c>
      <c r="W515">
        <v>0</v>
      </c>
      <c r="X515">
        <v>912892513</v>
      </c>
      <c r="Y515">
        <v>3.726</v>
      </c>
      <c r="AA515">
        <v>0</v>
      </c>
      <c r="AB515">
        <v>0</v>
      </c>
      <c r="AC515">
        <v>0</v>
      </c>
      <c r="AD515">
        <v>9.92</v>
      </c>
      <c r="AE515">
        <v>0</v>
      </c>
      <c r="AF515">
        <v>0</v>
      </c>
      <c r="AG515">
        <v>0</v>
      </c>
      <c r="AH515">
        <v>9.92</v>
      </c>
      <c r="AI515">
        <v>1</v>
      </c>
      <c r="AJ515">
        <v>1</v>
      </c>
      <c r="AK515">
        <v>1</v>
      </c>
      <c r="AL515">
        <v>1</v>
      </c>
      <c r="AN515">
        <v>0</v>
      </c>
      <c r="AO515">
        <v>1</v>
      </c>
      <c r="AP515">
        <v>1</v>
      </c>
      <c r="AQ515">
        <v>0</v>
      </c>
      <c r="AR515">
        <v>0</v>
      </c>
      <c r="AS515" t="s">
        <v>6</v>
      </c>
      <c r="AT515">
        <v>2.4</v>
      </c>
      <c r="AU515" t="s">
        <v>57</v>
      </c>
      <c r="AV515">
        <v>1</v>
      </c>
      <c r="AW515">
        <v>2</v>
      </c>
      <c r="AX515">
        <v>27711657</v>
      </c>
      <c r="AY515">
        <v>1</v>
      </c>
      <c r="AZ515">
        <v>0</v>
      </c>
      <c r="BA515">
        <v>534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CX515">
        <f>Y515*Source!I292</f>
        <v>95.720939999999999</v>
      </c>
      <c r="CY515">
        <f>AD515</f>
        <v>9.92</v>
      </c>
      <c r="CZ515">
        <f>AH515</f>
        <v>9.92</v>
      </c>
      <c r="DA515">
        <f>AL515</f>
        <v>1</v>
      </c>
      <c r="DB515">
        <v>0</v>
      </c>
    </row>
    <row r="516" spans="1:106" x14ac:dyDescent="0.2">
      <c r="A516">
        <f>ROW(Source!A292)</f>
        <v>292</v>
      </c>
      <c r="B516">
        <v>27703388</v>
      </c>
      <c r="C516">
        <v>27711644</v>
      </c>
      <c r="D516">
        <v>25412928</v>
      </c>
      <c r="E516">
        <v>1</v>
      </c>
      <c r="F516">
        <v>1</v>
      </c>
      <c r="G516">
        <v>1</v>
      </c>
      <c r="H516">
        <v>1</v>
      </c>
      <c r="I516" t="s">
        <v>487</v>
      </c>
      <c r="J516" t="s">
        <v>6</v>
      </c>
      <c r="K516" t="s">
        <v>488</v>
      </c>
      <c r="L516">
        <v>1191</v>
      </c>
      <c r="N516">
        <v>1013</v>
      </c>
      <c r="O516" t="s">
        <v>486</v>
      </c>
      <c r="P516" t="s">
        <v>486</v>
      </c>
      <c r="Q516">
        <v>1</v>
      </c>
      <c r="W516">
        <v>0</v>
      </c>
      <c r="X516">
        <v>-1417349443</v>
      </c>
      <c r="Y516">
        <v>0.17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1</v>
      </c>
      <c r="AJ516">
        <v>1</v>
      </c>
      <c r="AK516">
        <v>1</v>
      </c>
      <c r="AL516">
        <v>1</v>
      </c>
      <c r="AN516">
        <v>0</v>
      </c>
      <c r="AO516">
        <v>1</v>
      </c>
      <c r="AP516">
        <v>0</v>
      </c>
      <c r="AQ516">
        <v>0</v>
      </c>
      <c r="AR516">
        <v>0</v>
      </c>
      <c r="AS516" t="s">
        <v>6</v>
      </c>
      <c r="AT516">
        <v>0.17</v>
      </c>
      <c r="AU516" t="s">
        <v>6</v>
      </c>
      <c r="AV516">
        <v>2</v>
      </c>
      <c r="AW516">
        <v>2</v>
      </c>
      <c r="AX516">
        <v>27711658</v>
      </c>
      <c r="AY516">
        <v>1</v>
      </c>
      <c r="AZ516">
        <v>2048</v>
      </c>
      <c r="BA516">
        <v>535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CX516">
        <f>Y516*Source!I292</f>
        <v>4.3673000000000002</v>
      </c>
      <c r="CY516">
        <f>AD516</f>
        <v>0</v>
      </c>
      <c r="CZ516">
        <f>AH516</f>
        <v>0</v>
      </c>
      <c r="DA516">
        <f>AL516</f>
        <v>1</v>
      </c>
      <c r="DB516">
        <v>0</v>
      </c>
    </row>
    <row r="517" spans="1:106" x14ac:dyDescent="0.2">
      <c r="A517">
        <f>ROW(Source!A292)</f>
        <v>292</v>
      </c>
      <c r="B517">
        <v>27703388</v>
      </c>
      <c r="C517">
        <v>27711644</v>
      </c>
      <c r="D517">
        <v>25231607</v>
      </c>
      <c r="E517">
        <v>1</v>
      </c>
      <c r="F517">
        <v>1</v>
      </c>
      <c r="G517">
        <v>1</v>
      </c>
      <c r="H517">
        <v>2</v>
      </c>
      <c r="I517" t="s">
        <v>497</v>
      </c>
      <c r="J517" t="s">
        <v>498</v>
      </c>
      <c r="K517" t="s">
        <v>499</v>
      </c>
      <c r="L517">
        <v>1368</v>
      </c>
      <c r="N517">
        <v>1011</v>
      </c>
      <c r="O517" t="s">
        <v>492</v>
      </c>
      <c r="P517" t="s">
        <v>492</v>
      </c>
      <c r="Q517">
        <v>1</v>
      </c>
      <c r="W517">
        <v>0</v>
      </c>
      <c r="X517">
        <v>1372534845</v>
      </c>
      <c r="Y517">
        <v>0.28687500000000005</v>
      </c>
      <c r="AA517">
        <v>0</v>
      </c>
      <c r="AB517">
        <v>65.709999999999994</v>
      </c>
      <c r="AC517">
        <v>11.6</v>
      </c>
      <c r="AD517">
        <v>0</v>
      </c>
      <c r="AE517">
        <v>0</v>
      </c>
      <c r="AF517">
        <v>65.709999999999994</v>
      </c>
      <c r="AG517">
        <v>11.6</v>
      </c>
      <c r="AH517">
        <v>0</v>
      </c>
      <c r="AI517">
        <v>1</v>
      </c>
      <c r="AJ517">
        <v>1</v>
      </c>
      <c r="AK517">
        <v>1</v>
      </c>
      <c r="AL517">
        <v>1</v>
      </c>
      <c r="AN517">
        <v>0</v>
      </c>
      <c r="AO517">
        <v>1</v>
      </c>
      <c r="AP517">
        <v>1</v>
      </c>
      <c r="AQ517">
        <v>0</v>
      </c>
      <c r="AR517">
        <v>0</v>
      </c>
      <c r="AS517" t="s">
        <v>6</v>
      </c>
      <c r="AT517">
        <v>0.17</v>
      </c>
      <c r="AU517" t="s">
        <v>56</v>
      </c>
      <c r="AV517">
        <v>0</v>
      </c>
      <c r="AW517">
        <v>2</v>
      </c>
      <c r="AX517">
        <v>27711659</v>
      </c>
      <c r="AY517">
        <v>1</v>
      </c>
      <c r="AZ517">
        <v>0</v>
      </c>
      <c r="BA517">
        <v>536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CX517">
        <f>Y517*Source!I292</f>
        <v>7.3698187500000012</v>
      </c>
      <c r="CY517">
        <f>AB517</f>
        <v>65.709999999999994</v>
      </c>
      <c r="CZ517">
        <f>AF517</f>
        <v>65.709999999999994</v>
      </c>
      <c r="DA517">
        <f>AJ517</f>
        <v>1</v>
      </c>
      <c r="DB517">
        <v>0</v>
      </c>
    </row>
    <row r="518" spans="1:106" x14ac:dyDescent="0.2">
      <c r="A518">
        <f>ROW(Source!A292)</f>
        <v>292</v>
      </c>
      <c r="B518">
        <v>27703388</v>
      </c>
      <c r="C518">
        <v>27711644</v>
      </c>
      <c r="D518">
        <v>25231911</v>
      </c>
      <c r="E518">
        <v>1</v>
      </c>
      <c r="F518">
        <v>1</v>
      </c>
      <c r="G518">
        <v>1</v>
      </c>
      <c r="H518">
        <v>2</v>
      </c>
      <c r="I518" t="s">
        <v>556</v>
      </c>
      <c r="J518" t="s">
        <v>557</v>
      </c>
      <c r="K518" t="s">
        <v>558</v>
      </c>
      <c r="L518">
        <v>1368</v>
      </c>
      <c r="N518">
        <v>1011</v>
      </c>
      <c r="O518" t="s">
        <v>492</v>
      </c>
      <c r="P518" t="s">
        <v>492</v>
      </c>
      <c r="Q518">
        <v>1</v>
      </c>
      <c r="W518">
        <v>0</v>
      </c>
      <c r="X518">
        <v>-353815937</v>
      </c>
      <c r="Y518">
        <v>0.67500000000000004</v>
      </c>
      <c r="AA518">
        <v>0</v>
      </c>
      <c r="AB518">
        <v>8.1</v>
      </c>
      <c r="AC518">
        <v>0</v>
      </c>
      <c r="AD518">
        <v>0</v>
      </c>
      <c r="AE518">
        <v>0</v>
      </c>
      <c r="AF518">
        <v>8.1</v>
      </c>
      <c r="AG518">
        <v>0</v>
      </c>
      <c r="AH518">
        <v>0</v>
      </c>
      <c r="AI518">
        <v>1</v>
      </c>
      <c r="AJ518">
        <v>1</v>
      </c>
      <c r="AK518">
        <v>1</v>
      </c>
      <c r="AL518">
        <v>1</v>
      </c>
      <c r="AN518">
        <v>0</v>
      </c>
      <c r="AO518">
        <v>1</v>
      </c>
      <c r="AP518">
        <v>1</v>
      </c>
      <c r="AQ518">
        <v>0</v>
      </c>
      <c r="AR518">
        <v>0</v>
      </c>
      <c r="AS518" t="s">
        <v>6</v>
      </c>
      <c r="AT518">
        <v>0.4</v>
      </c>
      <c r="AU518" t="s">
        <v>56</v>
      </c>
      <c r="AV518">
        <v>0</v>
      </c>
      <c r="AW518">
        <v>2</v>
      </c>
      <c r="AX518">
        <v>27711660</v>
      </c>
      <c r="AY518">
        <v>1</v>
      </c>
      <c r="AZ518">
        <v>0</v>
      </c>
      <c r="BA518">
        <v>537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CX518">
        <f>Y518*Source!I292</f>
        <v>17.340750000000003</v>
      </c>
      <c r="CY518">
        <f>AB518</f>
        <v>8.1</v>
      </c>
      <c r="CZ518">
        <f>AF518</f>
        <v>8.1</v>
      </c>
      <c r="DA518">
        <f>AJ518</f>
        <v>1</v>
      </c>
      <c r="DB518">
        <v>0</v>
      </c>
    </row>
    <row r="519" spans="1:106" x14ac:dyDescent="0.2">
      <c r="A519">
        <f>ROW(Source!A292)</f>
        <v>292</v>
      </c>
      <c r="B519">
        <v>27703388</v>
      </c>
      <c r="C519">
        <v>27711644</v>
      </c>
      <c r="D519">
        <v>25149997</v>
      </c>
      <c r="E519">
        <v>1</v>
      </c>
      <c r="F519">
        <v>1</v>
      </c>
      <c r="G519">
        <v>1</v>
      </c>
      <c r="H519">
        <v>3</v>
      </c>
      <c r="I519" t="s">
        <v>118</v>
      </c>
      <c r="J519" t="s">
        <v>120</v>
      </c>
      <c r="K519" t="s">
        <v>119</v>
      </c>
      <c r="L519">
        <v>1035</v>
      </c>
      <c r="N519">
        <v>1013</v>
      </c>
      <c r="O519" t="s">
        <v>103</v>
      </c>
      <c r="P519" t="s">
        <v>103</v>
      </c>
      <c r="Q519">
        <v>1</v>
      </c>
      <c r="W519">
        <v>0</v>
      </c>
      <c r="X519">
        <v>1610584286</v>
      </c>
      <c r="Y519">
        <v>0.350331</v>
      </c>
      <c r="AA519">
        <v>92.52</v>
      </c>
      <c r="AB519">
        <v>0</v>
      </c>
      <c r="AC519">
        <v>0</v>
      </c>
      <c r="AD519">
        <v>0</v>
      </c>
      <c r="AE519">
        <v>92.52</v>
      </c>
      <c r="AF519">
        <v>0</v>
      </c>
      <c r="AG519">
        <v>0</v>
      </c>
      <c r="AH519">
        <v>0</v>
      </c>
      <c r="AI519">
        <v>1</v>
      </c>
      <c r="AJ519">
        <v>1</v>
      </c>
      <c r="AK519">
        <v>1</v>
      </c>
      <c r="AL519">
        <v>1</v>
      </c>
      <c r="AN519">
        <v>0</v>
      </c>
      <c r="AO519">
        <v>0</v>
      </c>
      <c r="AP519">
        <v>0</v>
      </c>
      <c r="AQ519">
        <v>0</v>
      </c>
      <c r="AR519">
        <v>0</v>
      </c>
      <c r="AS519" t="s">
        <v>6</v>
      </c>
      <c r="AT519">
        <v>0.350331</v>
      </c>
      <c r="AU519" t="s">
        <v>6</v>
      </c>
      <c r="AV519">
        <v>0</v>
      </c>
      <c r="AW519">
        <v>1</v>
      </c>
      <c r="AX519">
        <v>-1</v>
      </c>
      <c r="AY519">
        <v>0</v>
      </c>
      <c r="AZ519">
        <v>0</v>
      </c>
      <c r="BA519" t="s">
        <v>6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CX519">
        <f>Y519*Source!I292</f>
        <v>9.0000033899999998</v>
      </c>
      <c r="CY519">
        <f t="shared" ref="CY519:CY526" si="39">AA519</f>
        <v>92.52</v>
      </c>
      <c r="CZ519">
        <f t="shared" ref="CZ519:CZ526" si="40">AE519</f>
        <v>92.52</v>
      </c>
      <c r="DA519">
        <f t="shared" ref="DA519:DA526" si="41">AI519</f>
        <v>1</v>
      </c>
      <c r="DB519">
        <v>0</v>
      </c>
    </row>
    <row r="520" spans="1:106" x14ac:dyDescent="0.2">
      <c r="A520">
        <f>ROW(Source!A292)</f>
        <v>292</v>
      </c>
      <c r="B520">
        <v>27703388</v>
      </c>
      <c r="C520">
        <v>27711644</v>
      </c>
      <c r="D520">
        <v>25150013</v>
      </c>
      <c r="E520">
        <v>1</v>
      </c>
      <c r="F520">
        <v>1</v>
      </c>
      <c r="G520">
        <v>1</v>
      </c>
      <c r="H520">
        <v>3</v>
      </c>
      <c r="I520" t="s">
        <v>106</v>
      </c>
      <c r="J520" t="s">
        <v>108</v>
      </c>
      <c r="K520" t="s">
        <v>107</v>
      </c>
      <c r="L520">
        <v>1035</v>
      </c>
      <c r="N520">
        <v>1013</v>
      </c>
      <c r="O520" t="s">
        <v>103</v>
      </c>
      <c r="P520" t="s">
        <v>103</v>
      </c>
      <c r="Q520">
        <v>1</v>
      </c>
      <c r="W520">
        <v>0</v>
      </c>
      <c r="X520">
        <v>-161471996</v>
      </c>
      <c r="Y520">
        <v>0.27248</v>
      </c>
      <c r="AA520">
        <v>94.68</v>
      </c>
      <c r="AB520">
        <v>0</v>
      </c>
      <c r="AC520">
        <v>0</v>
      </c>
      <c r="AD520">
        <v>0</v>
      </c>
      <c r="AE520">
        <v>94.68</v>
      </c>
      <c r="AF520">
        <v>0</v>
      </c>
      <c r="AG520">
        <v>0</v>
      </c>
      <c r="AH520">
        <v>0</v>
      </c>
      <c r="AI520">
        <v>1</v>
      </c>
      <c r="AJ520">
        <v>1</v>
      </c>
      <c r="AK520">
        <v>1</v>
      </c>
      <c r="AL520">
        <v>1</v>
      </c>
      <c r="AN520">
        <v>0</v>
      </c>
      <c r="AO520">
        <v>0</v>
      </c>
      <c r="AP520">
        <v>0</v>
      </c>
      <c r="AQ520">
        <v>0</v>
      </c>
      <c r="AR520">
        <v>0</v>
      </c>
      <c r="AS520" t="s">
        <v>6</v>
      </c>
      <c r="AT520">
        <v>0.27248</v>
      </c>
      <c r="AU520" t="s">
        <v>6</v>
      </c>
      <c r="AV520">
        <v>0</v>
      </c>
      <c r="AW520">
        <v>1</v>
      </c>
      <c r="AX520">
        <v>-1</v>
      </c>
      <c r="AY520">
        <v>0</v>
      </c>
      <c r="AZ520">
        <v>0</v>
      </c>
      <c r="BA520" t="s">
        <v>6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CX520">
        <f>Y520*Source!I292</f>
        <v>7.0000112000000003</v>
      </c>
      <c r="CY520">
        <f t="shared" si="39"/>
        <v>94.68</v>
      </c>
      <c r="CZ520">
        <f t="shared" si="40"/>
        <v>94.68</v>
      </c>
      <c r="DA520">
        <f t="shared" si="41"/>
        <v>1</v>
      </c>
      <c r="DB520">
        <v>0</v>
      </c>
    </row>
    <row r="521" spans="1:106" x14ac:dyDescent="0.2">
      <c r="A521">
        <f>ROW(Source!A292)</f>
        <v>292</v>
      </c>
      <c r="B521">
        <v>27703388</v>
      </c>
      <c r="C521">
        <v>27711644</v>
      </c>
      <c r="D521">
        <v>25150014</v>
      </c>
      <c r="E521">
        <v>1</v>
      </c>
      <c r="F521">
        <v>1</v>
      </c>
      <c r="G521">
        <v>1</v>
      </c>
      <c r="H521">
        <v>3</v>
      </c>
      <c r="I521" t="s">
        <v>101</v>
      </c>
      <c r="J521" t="s">
        <v>104</v>
      </c>
      <c r="K521" t="s">
        <v>102</v>
      </c>
      <c r="L521">
        <v>1035</v>
      </c>
      <c r="N521">
        <v>1013</v>
      </c>
      <c r="O521" t="s">
        <v>103</v>
      </c>
      <c r="P521" t="s">
        <v>103</v>
      </c>
      <c r="Q521">
        <v>1</v>
      </c>
      <c r="W521">
        <v>0</v>
      </c>
      <c r="X521">
        <v>1882669443</v>
      </c>
      <c r="Y521">
        <v>7.7851000000000004E-2</v>
      </c>
      <c r="AA521">
        <v>94.68</v>
      </c>
      <c r="AB521">
        <v>0</v>
      </c>
      <c r="AC521">
        <v>0</v>
      </c>
      <c r="AD521">
        <v>0</v>
      </c>
      <c r="AE521">
        <v>94.68</v>
      </c>
      <c r="AF521">
        <v>0</v>
      </c>
      <c r="AG521">
        <v>0</v>
      </c>
      <c r="AH521">
        <v>0</v>
      </c>
      <c r="AI521">
        <v>1</v>
      </c>
      <c r="AJ521">
        <v>1</v>
      </c>
      <c r="AK521">
        <v>1</v>
      </c>
      <c r="AL521">
        <v>1</v>
      </c>
      <c r="AN521">
        <v>0</v>
      </c>
      <c r="AO521">
        <v>0</v>
      </c>
      <c r="AP521">
        <v>0</v>
      </c>
      <c r="AQ521">
        <v>0</v>
      </c>
      <c r="AR521">
        <v>0</v>
      </c>
      <c r="AS521" t="s">
        <v>6</v>
      </c>
      <c r="AT521">
        <v>7.7851000000000004E-2</v>
      </c>
      <c r="AU521" t="s">
        <v>6</v>
      </c>
      <c r="AV521">
        <v>0</v>
      </c>
      <c r="AW521">
        <v>1</v>
      </c>
      <c r="AX521">
        <v>-1</v>
      </c>
      <c r="AY521">
        <v>0</v>
      </c>
      <c r="AZ521">
        <v>0</v>
      </c>
      <c r="BA521" t="s">
        <v>6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CX521">
        <f>Y521*Source!I292</f>
        <v>1.9999921900000002</v>
      </c>
      <c r="CY521">
        <f t="shared" si="39"/>
        <v>94.68</v>
      </c>
      <c r="CZ521">
        <f t="shared" si="40"/>
        <v>94.68</v>
      </c>
      <c r="DA521">
        <f t="shared" si="41"/>
        <v>1</v>
      </c>
      <c r="DB521">
        <v>0</v>
      </c>
    </row>
    <row r="522" spans="1:106" x14ac:dyDescent="0.2">
      <c r="A522">
        <f>ROW(Source!A292)</f>
        <v>292</v>
      </c>
      <c r="B522">
        <v>27703388</v>
      </c>
      <c r="C522">
        <v>27711644</v>
      </c>
      <c r="D522">
        <v>25151425</v>
      </c>
      <c r="E522">
        <v>1</v>
      </c>
      <c r="F522">
        <v>1</v>
      </c>
      <c r="G522">
        <v>1</v>
      </c>
      <c r="H522">
        <v>3</v>
      </c>
      <c r="I522" t="s">
        <v>559</v>
      </c>
      <c r="J522" t="s">
        <v>560</v>
      </c>
      <c r="K522" t="s">
        <v>561</v>
      </c>
      <c r="L522">
        <v>1348</v>
      </c>
      <c r="N522">
        <v>1009</v>
      </c>
      <c r="O522" t="s">
        <v>30</v>
      </c>
      <c r="P522" t="s">
        <v>30</v>
      </c>
      <c r="Q522">
        <v>1000</v>
      </c>
      <c r="W522">
        <v>0</v>
      </c>
      <c r="X522">
        <v>-714836380</v>
      </c>
      <c r="Y522">
        <v>1E-4</v>
      </c>
      <c r="AA522">
        <v>10315.01</v>
      </c>
      <c r="AB522">
        <v>0</v>
      </c>
      <c r="AC522">
        <v>0</v>
      </c>
      <c r="AD522">
        <v>0</v>
      </c>
      <c r="AE522">
        <v>10315.01</v>
      </c>
      <c r="AF522">
        <v>0</v>
      </c>
      <c r="AG522">
        <v>0</v>
      </c>
      <c r="AH522">
        <v>0</v>
      </c>
      <c r="AI522">
        <v>1</v>
      </c>
      <c r="AJ522">
        <v>1</v>
      </c>
      <c r="AK522">
        <v>1</v>
      </c>
      <c r="AL522">
        <v>1</v>
      </c>
      <c r="AN522">
        <v>0</v>
      </c>
      <c r="AO522">
        <v>1</v>
      </c>
      <c r="AP522">
        <v>0</v>
      </c>
      <c r="AQ522">
        <v>0</v>
      </c>
      <c r="AR522">
        <v>0</v>
      </c>
      <c r="AS522" t="s">
        <v>6</v>
      </c>
      <c r="AT522">
        <v>1E-4</v>
      </c>
      <c r="AU522" t="s">
        <v>6</v>
      </c>
      <c r="AV522">
        <v>0</v>
      </c>
      <c r="AW522">
        <v>2</v>
      </c>
      <c r="AX522">
        <v>27711662</v>
      </c>
      <c r="AY522">
        <v>1</v>
      </c>
      <c r="AZ522">
        <v>0</v>
      </c>
      <c r="BA522">
        <v>539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CX522">
        <f>Y522*Source!I292</f>
        <v>2.5690000000000001E-3</v>
      </c>
      <c r="CY522">
        <f t="shared" si="39"/>
        <v>10315.01</v>
      </c>
      <c r="CZ522">
        <f t="shared" si="40"/>
        <v>10315.01</v>
      </c>
      <c r="DA522">
        <f t="shared" si="41"/>
        <v>1</v>
      </c>
      <c r="DB522">
        <v>0</v>
      </c>
    </row>
    <row r="523" spans="1:106" x14ac:dyDescent="0.2">
      <c r="A523">
        <f>ROW(Source!A292)</f>
        <v>292</v>
      </c>
      <c r="B523">
        <v>27703388</v>
      </c>
      <c r="C523">
        <v>27711644</v>
      </c>
      <c r="D523">
        <v>25170002</v>
      </c>
      <c r="E523">
        <v>1</v>
      </c>
      <c r="F523">
        <v>1</v>
      </c>
      <c r="G523">
        <v>1</v>
      </c>
      <c r="H523">
        <v>3</v>
      </c>
      <c r="I523" t="s">
        <v>110</v>
      </c>
      <c r="J523" t="s">
        <v>112</v>
      </c>
      <c r="K523" t="s">
        <v>111</v>
      </c>
      <c r="L523">
        <v>1327</v>
      </c>
      <c r="N523">
        <v>1005</v>
      </c>
      <c r="O523" t="s">
        <v>54</v>
      </c>
      <c r="P523" t="s">
        <v>54</v>
      </c>
      <c r="Q523">
        <v>1</v>
      </c>
      <c r="W523">
        <v>0</v>
      </c>
      <c r="X523">
        <v>187887284</v>
      </c>
      <c r="Y523">
        <v>0.13896500000000001</v>
      </c>
      <c r="AA523">
        <v>1799.14</v>
      </c>
      <c r="AB523">
        <v>0</v>
      </c>
      <c r="AC523">
        <v>0</v>
      </c>
      <c r="AD523">
        <v>0</v>
      </c>
      <c r="AE523">
        <v>1799.14</v>
      </c>
      <c r="AF523">
        <v>0</v>
      </c>
      <c r="AG523">
        <v>0</v>
      </c>
      <c r="AH523">
        <v>0</v>
      </c>
      <c r="AI523">
        <v>1</v>
      </c>
      <c r="AJ523">
        <v>1</v>
      </c>
      <c r="AK523">
        <v>1</v>
      </c>
      <c r="AL523">
        <v>1</v>
      </c>
      <c r="AN523">
        <v>0</v>
      </c>
      <c r="AO523">
        <v>0</v>
      </c>
      <c r="AP523">
        <v>0</v>
      </c>
      <c r="AQ523">
        <v>0</v>
      </c>
      <c r="AR523">
        <v>0</v>
      </c>
      <c r="AS523" t="s">
        <v>6</v>
      </c>
      <c r="AT523">
        <v>0.13896500000000001</v>
      </c>
      <c r="AU523" t="s">
        <v>6</v>
      </c>
      <c r="AV523">
        <v>0</v>
      </c>
      <c r="AW523">
        <v>1</v>
      </c>
      <c r="AX523">
        <v>-1</v>
      </c>
      <c r="AY523">
        <v>0</v>
      </c>
      <c r="AZ523">
        <v>0</v>
      </c>
      <c r="BA523" t="s">
        <v>6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CX523">
        <f>Y523*Source!I292</f>
        <v>3.5700108500000005</v>
      </c>
      <c r="CY523">
        <f t="shared" si="39"/>
        <v>1799.14</v>
      </c>
      <c r="CZ523">
        <f t="shared" si="40"/>
        <v>1799.14</v>
      </c>
      <c r="DA523">
        <f t="shared" si="41"/>
        <v>1</v>
      </c>
      <c r="DB523">
        <v>0</v>
      </c>
    </row>
    <row r="524" spans="1:106" x14ac:dyDescent="0.2">
      <c r="A524">
        <f>ROW(Source!A292)</f>
        <v>292</v>
      </c>
      <c r="B524">
        <v>27703388</v>
      </c>
      <c r="C524">
        <v>27711644</v>
      </c>
      <c r="D524">
        <v>25170003</v>
      </c>
      <c r="E524">
        <v>1</v>
      </c>
      <c r="F524">
        <v>1</v>
      </c>
      <c r="G524">
        <v>1</v>
      </c>
      <c r="H524">
        <v>3</v>
      </c>
      <c r="I524" t="s">
        <v>114</v>
      </c>
      <c r="J524" t="s">
        <v>116</v>
      </c>
      <c r="K524" t="s">
        <v>115</v>
      </c>
      <c r="L524">
        <v>1327</v>
      </c>
      <c r="N524">
        <v>1005</v>
      </c>
      <c r="O524" t="s">
        <v>54</v>
      </c>
      <c r="P524" t="s">
        <v>54</v>
      </c>
      <c r="Q524">
        <v>1</v>
      </c>
      <c r="W524">
        <v>0</v>
      </c>
      <c r="X524">
        <v>-271919700</v>
      </c>
      <c r="Y524">
        <v>0.86103499999999999</v>
      </c>
      <c r="AA524">
        <v>1465.11</v>
      </c>
      <c r="AB524">
        <v>0</v>
      </c>
      <c r="AC524">
        <v>0</v>
      </c>
      <c r="AD524">
        <v>0</v>
      </c>
      <c r="AE524">
        <v>1465.11</v>
      </c>
      <c r="AF524">
        <v>0</v>
      </c>
      <c r="AG524">
        <v>0</v>
      </c>
      <c r="AH524">
        <v>0</v>
      </c>
      <c r="AI524">
        <v>1</v>
      </c>
      <c r="AJ524">
        <v>1</v>
      </c>
      <c r="AK524">
        <v>1</v>
      </c>
      <c r="AL524">
        <v>1</v>
      </c>
      <c r="AN524">
        <v>0</v>
      </c>
      <c r="AO524">
        <v>0</v>
      </c>
      <c r="AP524">
        <v>0</v>
      </c>
      <c r="AQ524">
        <v>0</v>
      </c>
      <c r="AR524">
        <v>0</v>
      </c>
      <c r="AS524" t="s">
        <v>6</v>
      </c>
      <c r="AT524">
        <v>0.86103499999999999</v>
      </c>
      <c r="AU524" t="s">
        <v>6</v>
      </c>
      <c r="AV524">
        <v>0</v>
      </c>
      <c r="AW524">
        <v>1</v>
      </c>
      <c r="AX524">
        <v>-1</v>
      </c>
      <c r="AY524">
        <v>0</v>
      </c>
      <c r="AZ524">
        <v>0</v>
      </c>
      <c r="BA524" t="s">
        <v>6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0</v>
      </c>
      <c r="BS524">
        <v>0</v>
      </c>
      <c r="BT524">
        <v>0</v>
      </c>
      <c r="BU524">
        <v>0</v>
      </c>
      <c r="BV524">
        <v>0</v>
      </c>
      <c r="BW524">
        <v>0</v>
      </c>
      <c r="CX524">
        <f>Y524*Source!I292</f>
        <v>22.119989150000002</v>
      </c>
      <c r="CY524">
        <f t="shared" si="39"/>
        <v>1465.11</v>
      </c>
      <c r="CZ524">
        <f t="shared" si="40"/>
        <v>1465.11</v>
      </c>
      <c r="DA524">
        <f t="shared" si="41"/>
        <v>1</v>
      </c>
      <c r="DB524">
        <v>0</v>
      </c>
    </row>
    <row r="525" spans="1:106" x14ac:dyDescent="0.2">
      <c r="A525">
        <f>ROW(Source!A292)</f>
        <v>292</v>
      </c>
      <c r="B525">
        <v>27703388</v>
      </c>
      <c r="C525">
        <v>27711644</v>
      </c>
      <c r="D525">
        <v>25174666</v>
      </c>
      <c r="E525">
        <v>1</v>
      </c>
      <c r="F525">
        <v>1</v>
      </c>
      <c r="G525">
        <v>1</v>
      </c>
      <c r="H525">
        <v>3</v>
      </c>
      <c r="I525" t="s">
        <v>562</v>
      </c>
      <c r="J525" t="s">
        <v>563</v>
      </c>
      <c r="K525" t="s">
        <v>564</v>
      </c>
      <c r="L525">
        <v>1348</v>
      </c>
      <c r="N525">
        <v>1009</v>
      </c>
      <c r="O525" t="s">
        <v>30</v>
      </c>
      <c r="P525" t="s">
        <v>30</v>
      </c>
      <c r="Q525">
        <v>1000</v>
      </c>
      <c r="W525">
        <v>0</v>
      </c>
      <c r="X525">
        <v>-751617735</v>
      </c>
      <c r="Y525">
        <v>3.0000000000000001E-3</v>
      </c>
      <c r="AA525">
        <v>5804</v>
      </c>
      <c r="AB525">
        <v>0</v>
      </c>
      <c r="AC525">
        <v>0</v>
      </c>
      <c r="AD525">
        <v>0</v>
      </c>
      <c r="AE525">
        <v>5804</v>
      </c>
      <c r="AF525">
        <v>0</v>
      </c>
      <c r="AG525">
        <v>0</v>
      </c>
      <c r="AH525">
        <v>0</v>
      </c>
      <c r="AI525">
        <v>1</v>
      </c>
      <c r="AJ525">
        <v>1</v>
      </c>
      <c r="AK525">
        <v>1</v>
      </c>
      <c r="AL525">
        <v>1</v>
      </c>
      <c r="AN525">
        <v>0</v>
      </c>
      <c r="AO525">
        <v>1</v>
      </c>
      <c r="AP525">
        <v>0</v>
      </c>
      <c r="AQ525">
        <v>0</v>
      </c>
      <c r="AR525">
        <v>0</v>
      </c>
      <c r="AS525" t="s">
        <v>6</v>
      </c>
      <c r="AT525">
        <v>3.0000000000000001E-3</v>
      </c>
      <c r="AU525" t="s">
        <v>6</v>
      </c>
      <c r="AV525">
        <v>0</v>
      </c>
      <c r="AW525">
        <v>2</v>
      </c>
      <c r="AX525">
        <v>27711664</v>
      </c>
      <c r="AY525">
        <v>1</v>
      </c>
      <c r="AZ525">
        <v>0</v>
      </c>
      <c r="BA525">
        <v>541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CX525">
        <f>Y525*Source!I292</f>
        <v>7.707E-2</v>
      </c>
      <c r="CY525">
        <f t="shared" si="39"/>
        <v>5804</v>
      </c>
      <c r="CZ525">
        <f t="shared" si="40"/>
        <v>5804</v>
      </c>
      <c r="DA525">
        <f t="shared" si="41"/>
        <v>1</v>
      </c>
      <c r="DB525">
        <v>0</v>
      </c>
    </row>
    <row r="526" spans="1:106" x14ac:dyDescent="0.2">
      <c r="A526">
        <f>ROW(Source!A292)</f>
        <v>292</v>
      </c>
      <c r="B526">
        <v>27703388</v>
      </c>
      <c r="C526">
        <v>27711644</v>
      </c>
      <c r="D526">
        <v>25186953</v>
      </c>
      <c r="E526">
        <v>1</v>
      </c>
      <c r="F526">
        <v>1</v>
      </c>
      <c r="G526">
        <v>1</v>
      </c>
      <c r="H526">
        <v>3</v>
      </c>
      <c r="I526" t="s">
        <v>565</v>
      </c>
      <c r="J526" t="s">
        <v>566</v>
      </c>
      <c r="K526" t="s">
        <v>567</v>
      </c>
      <c r="L526">
        <v>1354</v>
      </c>
      <c r="N526">
        <v>1010</v>
      </c>
      <c r="O526" t="s">
        <v>136</v>
      </c>
      <c r="P526" t="s">
        <v>136</v>
      </c>
      <c r="Q526">
        <v>1</v>
      </c>
      <c r="W526">
        <v>0</v>
      </c>
      <c r="X526">
        <v>-1075270488</v>
      </c>
      <c r="Y526">
        <v>0.1</v>
      </c>
      <c r="AA526">
        <v>72.8</v>
      </c>
      <c r="AB526">
        <v>0</v>
      </c>
      <c r="AC526">
        <v>0</v>
      </c>
      <c r="AD526">
        <v>0</v>
      </c>
      <c r="AE526">
        <v>72.8</v>
      </c>
      <c r="AF526">
        <v>0</v>
      </c>
      <c r="AG526">
        <v>0</v>
      </c>
      <c r="AH526">
        <v>0</v>
      </c>
      <c r="AI526">
        <v>1</v>
      </c>
      <c r="AJ526">
        <v>1</v>
      </c>
      <c r="AK526">
        <v>1</v>
      </c>
      <c r="AL526">
        <v>1</v>
      </c>
      <c r="AN526">
        <v>0</v>
      </c>
      <c r="AO526">
        <v>1</v>
      </c>
      <c r="AP526">
        <v>0</v>
      </c>
      <c r="AQ526">
        <v>0</v>
      </c>
      <c r="AR526">
        <v>0</v>
      </c>
      <c r="AS526" t="s">
        <v>6</v>
      </c>
      <c r="AT526">
        <v>0.1</v>
      </c>
      <c r="AU526" t="s">
        <v>6</v>
      </c>
      <c r="AV526">
        <v>0</v>
      </c>
      <c r="AW526">
        <v>2</v>
      </c>
      <c r="AX526">
        <v>27711665</v>
      </c>
      <c r="AY526">
        <v>1</v>
      </c>
      <c r="AZ526">
        <v>0</v>
      </c>
      <c r="BA526">
        <v>542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CX526">
        <f>Y526*Source!I292</f>
        <v>2.5690000000000004</v>
      </c>
      <c r="CY526">
        <f t="shared" si="39"/>
        <v>72.8</v>
      </c>
      <c r="CZ526">
        <f t="shared" si="40"/>
        <v>72.8</v>
      </c>
      <c r="DA526">
        <f t="shared" si="41"/>
        <v>1</v>
      </c>
      <c r="DB526">
        <v>0</v>
      </c>
    </row>
    <row r="527" spans="1:106" x14ac:dyDescent="0.2">
      <c r="A527">
        <f>ROW(Source!A303)</f>
        <v>303</v>
      </c>
      <c r="B527">
        <v>27703374</v>
      </c>
      <c r="C527">
        <v>27711671</v>
      </c>
      <c r="D527">
        <v>25413300</v>
      </c>
      <c r="E527">
        <v>1</v>
      </c>
      <c r="F527">
        <v>1</v>
      </c>
      <c r="G527">
        <v>1</v>
      </c>
      <c r="H527">
        <v>1</v>
      </c>
      <c r="I527" t="s">
        <v>484</v>
      </c>
      <c r="J527" t="s">
        <v>6</v>
      </c>
      <c r="K527" t="s">
        <v>485</v>
      </c>
      <c r="L527">
        <v>1191</v>
      </c>
      <c r="N527">
        <v>1013</v>
      </c>
      <c r="O527" t="s">
        <v>486</v>
      </c>
      <c r="P527" t="s">
        <v>486</v>
      </c>
      <c r="Q527">
        <v>1</v>
      </c>
      <c r="W527">
        <v>0</v>
      </c>
      <c r="X527">
        <v>-400197608</v>
      </c>
      <c r="Y527">
        <v>78.851474999999994</v>
      </c>
      <c r="AA527">
        <v>0</v>
      </c>
      <c r="AB527">
        <v>0</v>
      </c>
      <c r="AC527">
        <v>0</v>
      </c>
      <c r="AD527">
        <v>8.5299999999999994</v>
      </c>
      <c r="AE527">
        <v>0</v>
      </c>
      <c r="AF527">
        <v>0</v>
      </c>
      <c r="AG527">
        <v>0</v>
      </c>
      <c r="AH527">
        <v>8.5299999999999994</v>
      </c>
      <c r="AI527">
        <v>1</v>
      </c>
      <c r="AJ527">
        <v>1</v>
      </c>
      <c r="AK527">
        <v>1</v>
      </c>
      <c r="AL527">
        <v>1</v>
      </c>
      <c r="AN527">
        <v>0</v>
      </c>
      <c r="AO527">
        <v>1</v>
      </c>
      <c r="AP527">
        <v>1</v>
      </c>
      <c r="AQ527">
        <v>0</v>
      </c>
      <c r="AR527">
        <v>0</v>
      </c>
      <c r="AS527" t="s">
        <v>6</v>
      </c>
      <c r="AT527">
        <v>50.79</v>
      </c>
      <c r="AU527" t="s">
        <v>57</v>
      </c>
      <c r="AV527">
        <v>1</v>
      </c>
      <c r="AW527">
        <v>2</v>
      </c>
      <c r="AX527">
        <v>27711691</v>
      </c>
      <c r="AY527">
        <v>1</v>
      </c>
      <c r="AZ527">
        <v>0</v>
      </c>
      <c r="BA527">
        <v>543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CX527">
        <f>Y527*Source!I303</f>
        <v>14.981780249999998</v>
      </c>
      <c r="CY527">
        <f>AD527</f>
        <v>8.5299999999999994</v>
      </c>
      <c r="CZ527">
        <f>AH527</f>
        <v>8.5299999999999994</v>
      </c>
      <c r="DA527">
        <f>AL527</f>
        <v>1</v>
      </c>
      <c r="DB527">
        <v>0</v>
      </c>
    </row>
    <row r="528" spans="1:106" x14ac:dyDescent="0.2">
      <c r="A528">
        <f>ROW(Source!A303)</f>
        <v>303</v>
      </c>
      <c r="B528">
        <v>27703374</v>
      </c>
      <c r="C528">
        <v>27711671</v>
      </c>
      <c r="D528">
        <v>25412928</v>
      </c>
      <c r="E528">
        <v>1</v>
      </c>
      <c r="F528">
        <v>1</v>
      </c>
      <c r="G528">
        <v>1</v>
      </c>
      <c r="H528">
        <v>1</v>
      </c>
      <c r="I528" t="s">
        <v>487</v>
      </c>
      <c r="J528" t="s">
        <v>6</v>
      </c>
      <c r="K528" t="s">
        <v>488</v>
      </c>
      <c r="L528">
        <v>1191</v>
      </c>
      <c r="N528">
        <v>1013</v>
      </c>
      <c r="O528" t="s">
        <v>486</v>
      </c>
      <c r="P528" t="s">
        <v>486</v>
      </c>
      <c r="Q528">
        <v>1</v>
      </c>
      <c r="W528">
        <v>0</v>
      </c>
      <c r="X528">
        <v>-1417349443</v>
      </c>
      <c r="Y528">
        <v>0.31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1</v>
      </c>
      <c r="AJ528">
        <v>1</v>
      </c>
      <c r="AK528">
        <v>1</v>
      </c>
      <c r="AL528">
        <v>1</v>
      </c>
      <c r="AN528">
        <v>0</v>
      </c>
      <c r="AO528">
        <v>1</v>
      </c>
      <c r="AP528">
        <v>0</v>
      </c>
      <c r="AQ528">
        <v>0</v>
      </c>
      <c r="AR528">
        <v>0</v>
      </c>
      <c r="AS528" t="s">
        <v>6</v>
      </c>
      <c r="AT528">
        <v>0.31</v>
      </c>
      <c r="AU528" t="s">
        <v>6</v>
      </c>
      <c r="AV528">
        <v>2</v>
      </c>
      <c r="AW528">
        <v>2</v>
      </c>
      <c r="AX528">
        <v>27711692</v>
      </c>
      <c r="AY528">
        <v>1</v>
      </c>
      <c r="AZ528">
        <v>2048</v>
      </c>
      <c r="BA528">
        <v>544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0</v>
      </c>
      <c r="BW528">
        <v>0</v>
      </c>
      <c r="CX528">
        <f>Y528*Source!I303</f>
        <v>5.8900000000000001E-2</v>
      </c>
      <c r="CY528">
        <f>AD528</f>
        <v>0</v>
      </c>
      <c r="CZ528">
        <f>AH528</f>
        <v>0</v>
      </c>
      <c r="DA528">
        <f>AL528</f>
        <v>1</v>
      </c>
      <c r="DB528">
        <v>0</v>
      </c>
    </row>
    <row r="529" spans="1:106" x14ac:dyDescent="0.2">
      <c r="A529">
        <f>ROW(Source!A303)</f>
        <v>303</v>
      </c>
      <c r="B529">
        <v>27703374</v>
      </c>
      <c r="C529">
        <v>27711671</v>
      </c>
      <c r="D529">
        <v>25230220</v>
      </c>
      <c r="E529">
        <v>1</v>
      </c>
      <c r="F529">
        <v>1</v>
      </c>
      <c r="G529">
        <v>1</v>
      </c>
      <c r="H529">
        <v>2</v>
      </c>
      <c r="I529" t="s">
        <v>509</v>
      </c>
      <c r="J529" t="s">
        <v>510</v>
      </c>
      <c r="K529" t="s">
        <v>511</v>
      </c>
      <c r="L529">
        <v>1368</v>
      </c>
      <c r="N529">
        <v>1011</v>
      </c>
      <c r="O529" t="s">
        <v>492</v>
      </c>
      <c r="P529" t="s">
        <v>492</v>
      </c>
      <c r="Q529">
        <v>1</v>
      </c>
      <c r="W529">
        <v>0</v>
      </c>
      <c r="X529">
        <v>-1718674368</v>
      </c>
      <c r="Y529">
        <v>0.20250000000000001</v>
      </c>
      <c r="AA529">
        <v>0</v>
      </c>
      <c r="AB529">
        <v>111.99</v>
      </c>
      <c r="AC529">
        <v>13.5</v>
      </c>
      <c r="AD529">
        <v>0</v>
      </c>
      <c r="AE529">
        <v>0</v>
      </c>
      <c r="AF529">
        <v>111.99</v>
      </c>
      <c r="AG529">
        <v>13.5</v>
      </c>
      <c r="AH529">
        <v>0</v>
      </c>
      <c r="AI529">
        <v>1</v>
      </c>
      <c r="AJ529">
        <v>1</v>
      </c>
      <c r="AK529">
        <v>1</v>
      </c>
      <c r="AL529">
        <v>1</v>
      </c>
      <c r="AN529">
        <v>0</v>
      </c>
      <c r="AO529">
        <v>1</v>
      </c>
      <c r="AP529">
        <v>1</v>
      </c>
      <c r="AQ529">
        <v>0</v>
      </c>
      <c r="AR529">
        <v>0</v>
      </c>
      <c r="AS529" t="s">
        <v>6</v>
      </c>
      <c r="AT529">
        <v>0.12</v>
      </c>
      <c r="AU529" t="s">
        <v>56</v>
      </c>
      <c r="AV529">
        <v>0</v>
      </c>
      <c r="AW529">
        <v>2</v>
      </c>
      <c r="AX529">
        <v>27711693</v>
      </c>
      <c r="AY529">
        <v>1</v>
      </c>
      <c r="AZ529">
        <v>0</v>
      </c>
      <c r="BA529">
        <v>545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CX529">
        <f>Y529*Source!I303</f>
        <v>3.8475000000000002E-2</v>
      </c>
      <c r="CY529">
        <f>AB529</f>
        <v>111.99</v>
      </c>
      <c r="CZ529">
        <f>AF529</f>
        <v>111.99</v>
      </c>
      <c r="DA529">
        <f>AJ529</f>
        <v>1</v>
      </c>
      <c r="DB529">
        <v>0</v>
      </c>
    </row>
    <row r="530" spans="1:106" x14ac:dyDescent="0.2">
      <c r="A530">
        <f>ROW(Source!A303)</f>
        <v>303</v>
      </c>
      <c r="B530">
        <v>27703374</v>
      </c>
      <c r="C530">
        <v>27711671</v>
      </c>
      <c r="D530">
        <v>25230420</v>
      </c>
      <c r="E530">
        <v>1</v>
      </c>
      <c r="F530">
        <v>1</v>
      </c>
      <c r="G530">
        <v>1</v>
      </c>
      <c r="H530">
        <v>2</v>
      </c>
      <c r="I530" t="s">
        <v>512</v>
      </c>
      <c r="J530" t="s">
        <v>513</v>
      </c>
      <c r="K530" t="s">
        <v>514</v>
      </c>
      <c r="L530">
        <v>1368</v>
      </c>
      <c r="N530">
        <v>1011</v>
      </c>
      <c r="O530" t="s">
        <v>492</v>
      </c>
      <c r="P530" t="s">
        <v>492</v>
      </c>
      <c r="Q530">
        <v>1</v>
      </c>
      <c r="W530">
        <v>0</v>
      </c>
      <c r="X530">
        <v>1544661785</v>
      </c>
      <c r="Y530">
        <v>17.769375</v>
      </c>
      <c r="AA530">
        <v>0</v>
      </c>
      <c r="AB530">
        <v>6.9</v>
      </c>
      <c r="AC530">
        <v>0</v>
      </c>
      <c r="AD530">
        <v>0</v>
      </c>
      <c r="AE530">
        <v>0</v>
      </c>
      <c r="AF530">
        <v>6.9</v>
      </c>
      <c r="AG530">
        <v>0</v>
      </c>
      <c r="AH530">
        <v>0</v>
      </c>
      <c r="AI530">
        <v>1</v>
      </c>
      <c r="AJ530">
        <v>1</v>
      </c>
      <c r="AK530">
        <v>1</v>
      </c>
      <c r="AL530">
        <v>1</v>
      </c>
      <c r="AN530">
        <v>0</v>
      </c>
      <c r="AO530">
        <v>1</v>
      </c>
      <c r="AP530">
        <v>1</v>
      </c>
      <c r="AQ530">
        <v>0</v>
      </c>
      <c r="AR530">
        <v>0</v>
      </c>
      <c r="AS530" t="s">
        <v>6</v>
      </c>
      <c r="AT530">
        <v>10.53</v>
      </c>
      <c r="AU530" t="s">
        <v>56</v>
      </c>
      <c r="AV530">
        <v>0</v>
      </c>
      <c r="AW530">
        <v>2</v>
      </c>
      <c r="AX530">
        <v>27711694</v>
      </c>
      <c r="AY530">
        <v>1</v>
      </c>
      <c r="AZ530">
        <v>0</v>
      </c>
      <c r="BA530">
        <v>546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CX530">
        <f>Y530*Source!I303</f>
        <v>3.3761812500000001</v>
      </c>
      <c r="CY530">
        <f>AB530</f>
        <v>6.9</v>
      </c>
      <c r="CZ530">
        <f>AF530</f>
        <v>6.9</v>
      </c>
      <c r="DA530">
        <f>AJ530</f>
        <v>1</v>
      </c>
      <c r="DB530">
        <v>0</v>
      </c>
    </row>
    <row r="531" spans="1:106" x14ac:dyDescent="0.2">
      <c r="A531">
        <f>ROW(Source!A303)</f>
        <v>303</v>
      </c>
      <c r="B531">
        <v>27703374</v>
      </c>
      <c r="C531">
        <v>27711671</v>
      </c>
      <c r="D531">
        <v>25231607</v>
      </c>
      <c r="E531">
        <v>1</v>
      </c>
      <c r="F531">
        <v>1</v>
      </c>
      <c r="G531">
        <v>1</v>
      </c>
      <c r="H531">
        <v>2</v>
      </c>
      <c r="I531" t="s">
        <v>497</v>
      </c>
      <c r="J531" t="s">
        <v>498</v>
      </c>
      <c r="K531" t="s">
        <v>499</v>
      </c>
      <c r="L531">
        <v>1368</v>
      </c>
      <c r="N531">
        <v>1011</v>
      </c>
      <c r="O531" t="s">
        <v>492</v>
      </c>
      <c r="P531" t="s">
        <v>492</v>
      </c>
      <c r="Q531">
        <v>1</v>
      </c>
      <c r="W531">
        <v>0</v>
      </c>
      <c r="X531">
        <v>1372534845</v>
      </c>
      <c r="Y531">
        <v>0.32062499999999999</v>
      </c>
      <c r="AA531">
        <v>0</v>
      </c>
      <c r="AB531">
        <v>65.709999999999994</v>
      </c>
      <c r="AC531">
        <v>11.6</v>
      </c>
      <c r="AD531">
        <v>0</v>
      </c>
      <c r="AE531">
        <v>0</v>
      </c>
      <c r="AF531">
        <v>65.709999999999994</v>
      </c>
      <c r="AG531">
        <v>11.6</v>
      </c>
      <c r="AH531">
        <v>0</v>
      </c>
      <c r="AI531">
        <v>1</v>
      </c>
      <c r="AJ531">
        <v>1</v>
      </c>
      <c r="AK531">
        <v>1</v>
      </c>
      <c r="AL531">
        <v>1</v>
      </c>
      <c r="AN531">
        <v>0</v>
      </c>
      <c r="AO531">
        <v>1</v>
      </c>
      <c r="AP531">
        <v>1</v>
      </c>
      <c r="AQ531">
        <v>0</v>
      </c>
      <c r="AR531">
        <v>0</v>
      </c>
      <c r="AS531" t="s">
        <v>6</v>
      </c>
      <c r="AT531">
        <v>0.19</v>
      </c>
      <c r="AU531" t="s">
        <v>56</v>
      </c>
      <c r="AV531">
        <v>0</v>
      </c>
      <c r="AW531">
        <v>2</v>
      </c>
      <c r="AX531">
        <v>27711695</v>
      </c>
      <c r="AY531">
        <v>1</v>
      </c>
      <c r="AZ531">
        <v>0</v>
      </c>
      <c r="BA531">
        <v>547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CX531">
        <f>Y531*Source!I303</f>
        <v>6.0918750000000001E-2</v>
      </c>
      <c r="CY531">
        <f>AB531</f>
        <v>65.709999999999994</v>
      </c>
      <c r="CZ531">
        <f>AF531</f>
        <v>65.709999999999994</v>
      </c>
      <c r="DA531">
        <f>AJ531</f>
        <v>1</v>
      </c>
      <c r="DB531">
        <v>0</v>
      </c>
    </row>
    <row r="532" spans="1:106" x14ac:dyDescent="0.2">
      <c r="A532">
        <f>ROW(Source!A303)</f>
        <v>303</v>
      </c>
      <c r="B532">
        <v>27703374</v>
      </c>
      <c r="C532">
        <v>27711671</v>
      </c>
      <c r="D532">
        <v>25231842</v>
      </c>
      <c r="E532">
        <v>1</v>
      </c>
      <c r="F532">
        <v>1</v>
      </c>
      <c r="G532">
        <v>1</v>
      </c>
      <c r="H532">
        <v>2</v>
      </c>
      <c r="I532" t="s">
        <v>515</v>
      </c>
      <c r="J532" t="s">
        <v>516</v>
      </c>
      <c r="K532" t="s">
        <v>517</v>
      </c>
      <c r="L532">
        <v>1368</v>
      </c>
      <c r="N532">
        <v>1011</v>
      </c>
      <c r="O532" t="s">
        <v>492</v>
      </c>
      <c r="P532" t="s">
        <v>492</v>
      </c>
      <c r="Q532">
        <v>1</v>
      </c>
      <c r="W532">
        <v>0</v>
      </c>
      <c r="X532">
        <v>-624296059</v>
      </c>
      <c r="Y532">
        <v>3.1387500000000004</v>
      </c>
      <c r="AA532">
        <v>0</v>
      </c>
      <c r="AB532">
        <v>1.2</v>
      </c>
      <c r="AC532">
        <v>0</v>
      </c>
      <c r="AD532">
        <v>0</v>
      </c>
      <c r="AE532">
        <v>0</v>
      </c>
      <c r="AF532">
        <v>1.2</v>
      </c>
      <c r="AG532">
        <v>0</v>
      </c>
      <c r="AH532">
        <v>0</v>
      </c>
      <c r="AI532">
        <v>1</v>
      </c>
      <c r="AJ532">
        <v>1</v>
      </c>
      <c r="AK532">
        <v>1</v>
      </c>
      <c r="AL532">
        <v>1</v>
      </c>
      <c r="AN532">
        <v>0</v>
      </c>
      <c r="AO532">
        <v>1</v>
      </c>
      <c r="AP532">
        <v>1</v>
      </c>
      <c r="AQ532">
        <v>0</v>
      </c>
      <c r="AR532">
        <v>0</v>
      </c>
      <c r="AS532" t="s">
        <v>6</v>
      </c>
      <c r="AT532">
        <v>1.86</v>
      </c>
      <c r="AU532" t="s">
        <v>56</v>
      </c>
      <c r="AV532">
        <v>0</v>
      </c>
      <c r="AW532">
        <v>2</v>
      </c>
      <c r="AX532">
        <v>27711696</v>
      </c>
      <c r="AY532">
        <v>1</v>
      </c>
      <c r="AZ532">
        <v>0</v>
      </c>
      <c r="BA532">
        <v>548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CX532">
        <f>Y532*Source!I303</f>
        <v>0.59636250000000013</v>
      </c>
      <c r="CY532">
        <f>AB532</f>
        <v>1.2</v>
      </c>
      <c r="CZ532">
        <f>AF532</f>
        <v>1.2</v>
      </c>
      <c r="DA532">
        <f>AJ532</f>
        <v>1</v>
      </c>
      <c r="DB532">
        <v>0</v>
      </c>
    </row>
    <row r="533" spans="1:106" x14ac:dyDescent="0.2">
      <c r="A533">
        <f>ROW(Source!A303)</f>
        <v>303</v>
      </c>
      <c r="B533">
        <v>27703374</v>
      </c>
      <c r="C533">
        <v>27711671</v>
      </c>
      <c r="D533">
        <v>25231889</v>
      </c>
      <c r="E533">
        <v>1</v>
      </c>
      <c r="F533">
        <v>1</v>
      </c>
      <c r="G533">
        <v>1</v>
      </c>
      <c r="H533">
        <v>2</v>
      </c>
      <c r="I533" t="s">
        <v>518</v>
      </c>
      <c r="J533" t="s">
        <v>519</v>
      </c>
      <c r="K533" t="s">
        <v>520</v>
      </c>
      <c r="L533">
        <v>1368</v>
      </c>
      <c r="N533">
        <v>1011</v>
      </c>
      <c r="O533" t="s">
        <v>492</v>
      </c>
      <c r="P533" t="s">
        <v>492</v>
      </c>
      <c r="Q533">
        <v>1</v>
      </c>
      <c r="W533">
        <v>0</v>
      </c>
      <c r="X533">
        <v>1061502546</v>
      </c>
      <c r="Y533">
        <v>3.4256249999999997</v>
      </c>
      <c r="AA533">
        <v>0</v>
      </c>
      <c r="AB533">
        <v>12.31</v>
      </c>
      <c r="AC533">
        <v>0</v>
      </c>
      <c r="AD533">
        <v>0</v>
      </c>
      <c r="AE533">
        <v>0</v>
      </c>
      <c r="AF533">
        <v>12.31</v>
      </c>
      <c r="AG533">
        <v>0</v>
      </c>
      <c r="AH533">
        <v>0</v>
      </c>
      <c r="AI533">
        <v>1</v>
      </c>
      <c r="AJ533">
        <v>1</v>
      </c>
      <c r="AK533">
        <v>1</v>
      </c>
      <c r="AL533">
        <v>1</v>
      </c>
      <c r="AN533">
        <v>0</v>
      </c>
      <c r="AO533">
        <v>1</v>
      </c>
      <c r="AP533">
        <v>1</v>
      </c>
      <c r="AQ533">
        <v>0</v>
      </c>
      <c r="AR533">
        <v>0</v>
      </c>
      <c r="AS533" t="s">
        <v>6</v>
      </c>
      <c r="AT533">
        <v>2.0299999999999998</v>
      </c>
      <c r="AU533" t="s">
        <v>56</v>
      </c>
      <c r="AV533">
        <v>0</v>
      </c>
      <c r="AW533">
        <v>2</v>
      </c>
      <c r="AX533">
        <v>27711697</v>
      </c>
      <c r="AY533">
        <v>1</v>
      </c>
      <c r="AZ533">
        <v>0</v>
      </c>
      <c r="BA533">
        <v>549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CX533">
        <f>Y533*Source!I303</f>
        <v>0.65086875</v>
      </c>
      <c r="CY533">
        <f>AB533</f>
        <v>12.31</v>
      </c>
      <c r="CZ533">
        <f>AF533</f>
        <v>12.31</v>
      </c>
      <c r="DA533">
        <f>AJ533</f>
        <v>1</v>
      </c>
      <c r="DB533">
        <v>0</v>
      </c>
    </row>
    <row r="534" spans="1:106" x14ac:dyDescent="0.2">
      <c r="A534">
        <f>ROW(Source!A303)</f>
        <v>303</v>
      </c>
      <c r="B534">
        <v>27703374</v>
      </c>
      <c r="C534">
        <v>27711671</v>
      </c>
      <c r="D534">
        <v>25148328</v>
      </c>
      <c r="E534">
        <v>1</v>
      </c>
      <c r="F534">
        <v>1</v>
      </c>
      <c r="G534">
        <v>1</v>
      </c>
      <c r="H534">
        <v>3</v>
      </c>
      <c r="I534" t="s">
        <v>521</v>
      </c>
      <c r="J534" t="s">
        <v>522</v>
      </c>
      <c r="K534" t="s">
        <v>523</v>
      </c>
      <c r="L534">
        <v>1339</v>
      </c>
      <c r="N534">
        <v>1007</v>
      </c>
      <c r="O534" t="s">
        <v>92</v>
      </c>
      <c r="P534" t="s">
        <v>92</v>
      </c>
      <c r="Q534">
        <v>1</v>
      </c>
      <c r="W534">
        <v>0</v>
      </c>
      <c r="X534">
        <v>1262771840</v>
      </c>
      <c r="Y534">
        <v>1.5</v>
      </c>
      <c r="AA534">
        <v>6.22</v>
      </c>
      <c r="AB534">
        <v>0</v>
      </c>
      <c r="AC534">
        <v>0</v>
      </c>
      <c r="AD534">
        <v>0</v>
      </c>
      <c r="AE534">
        <v>6.22</v>
      </c>
      <c r="AF534">
        <v>0</v>
      </c>
      <c r="AG534">
        <v>0</v>
      </c>
      <c r="AH534">
        <v>0</v>
      </c>
      <c r="AI534">
        <v>1</v>
      </c>
      <c r="AJ534">
        <v>1</v>
      </c>
      <c r="AK534">
        <v>1</v>
      </c>
      <c r="AL534">
        <v>1</v>
      </c>
      <c r="AN534">
        <v>0</v>
      </c>
      <c r="AO534">
        <v>1</v>
      </c>
      <c r="AP534">
        <v>0</v>
      </c>
      <c r="AQ534">
        <v>0</v>
      </c>
      <c r="AR534">
        <v>0</v>
      </c>
      <c r="AS534" t="s">
        <v>6</v>
      </c>
      <c r="AT534">
        <v>1.5</v>
      </c>
      <c r="AU534" t="s">
        <v>6</v>
      </c>
      <c r="AV534">
        <v>0</v>
      </c>
      <c r="AW534">
        <v>2</v>
      </c>
      <c r="AX534">
        <v>27711698</v>
      </c>
      <c r="AY534">
        <v>1</v>
      </c>
      <c r="AZ534">
        <v>0</v>
      </c>
      <c r="BA534">
        <v>550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CX534">
        <f>Y534*Source!I303</f>
        <v>0.28500000000000003</v>
      </c>
      <c r="CY534">
        <f t="shared" ref="CY534:CY545" si="42">AA534</f>
        <v>6.22</v>
      </c>
      <c r="CZ534">
        <f t="shared" ref="CZ534:CZ545" si="43">AE534</f>
        <v>6.22</v>
      </c>
      <c r="DA534">
        <f t="shared" ref="DA534:DA545" si="44">AI534</f>
        <v>1</v>
      </c>
      <c r="DB534">
        <v>0</v>
      </c>
    </row>
    <row r="535" spans="1:106" x14ac:dyDescent="0.2">
      <c r="A535">
        <f>ROW(Source!A303)</f>
        <v>303</v>
      </c>
      <c r="B535">
        <v>27703374</v>
      </c>
      <c r="C535">
        <v>27711671</v>
      </c>
      <c r="D535">
        <v>25148335</v>
      </c>
      <c r="E535">
        <v>1</v>
      </c>
      <c r="F535">
        <v>1</v>
      </c>
      <c r="G535">
        <v>1</v>
      </c>
      <c r="H535">
        <v>3</v>
      </c>
      <c r="I535" t="s">
        <v>524</v>
      </c>
      <c r="J535" t="s">
        <v>525</v>
      </c>
      <c r="K535" t="s">
        <v>526</v>
      </c>
      <c r="L535">
        <v>1346</v>
      </c>
      <c r="N535">
        <v>1009</v>
      </c>
      <c r="O535" t="s">
        <v>147</v>
      </c>
      <c r="P535" t="s">
        <v>147</v>
      </c>
      <c r="Q535">
        <v>1</v>
      </c>
      <c r="W535">
        <v>0</v>
      </c>
      <c r="X535">
        <v>1721895514</v>
      </c>
      <c r="Y535">
        <v>0.45</v>
      </c>
      <c r="AA535">
        <v>6.09</v>
      </c>
      <c r="AB535">
        <v>0</v>
      </c>
      <c r="AC535">
        <v>0</v>
      </c>
      <c r="AD535">
        <v>0</v>
      </c>
      <c r="AE535">
        <v>6.09</v>
      </c>
      <c r="AF535">
        <v>0</v>
      </c>
      <c r="AG535">
        <v>0</v>
      </c>
      <c r="AH535">
        <v>0</v>
      </c>
      <c r="AI535">
        <v>1</v>
      </c>
      <c r="AJ535">
        <v>1</v>
      </c>
      <c r="AK535">
        <v>1</v>
      </c>
      <c r="AL535">
        <v>1</v>
      </c>
      <c r="AN535">
        <v>0</v>
      </c>
      <c r="AO535">
        <v>1</v>
      </c>
      <c r="AP535">
        <v>0</v>
      </c>
      <c r="AQ535">
        <v>0</v>
      </c>
      <c r="AR535">
        <v>0</v>
      </c>
      <c r="AS535" t="s">
        <v>6</v>
      </c>
      <c r="AT535">
        <v>0.45</v>
      </c>
      <c r="AU535" t="s">
        <v>6</v>
      </c>
      <c r="AV535">
        <v>0</v>
      </c>
      <c r="AW535">
        <v>2</v>
      </c>
      <c r="AX535">
        <v>27711699</v>
      </c>
      <c r="AY535">
        <v>1</v>
      </c>
      <c r="AZ535">
        <v>0</v>
      </c>
      <c r="BA535">
        <v>551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CX535">
        <f>Y535*Source!I303</f>
        <v>8.5500000000000007E-2</v>
      </c>
      <c r="CY535">
        <f t="shared" si="42"/>
        <v>6.09</v>
      </c>
      <c r="CZ535">
        <f t="shared" si="43"/>
        <v>6.09</v>
      </c>
      <c r="DA535">
        <f t="shared" si="44"/>
        <v>1</v>
      </c>
      <c r="DB535">
        <v>0</v>
      </c>
    </row>
    <row r="536" spans="1:106" x14ac:dyDescent="0.2">
      <c r="A536">
        <f>ROW(Source!A303)</f>
        <v>303</v>
      </c>
      <c r="B536">
        <v>27703374</v>
      </c>
      <c r="C536">
        <v>27711671</v>
      </c>
      <c r="D536">
        <v>25151428</v>
      </c>
      <c r="E536">
        <v>1</v>
      </c>
      <c r="F536">
        <v>1</v>
      </c>
      <c r="G536">
        <v>1</v>
      </c>
      <c r="H536">
        <v>3</v>
      </c>
      <c r="I536" t="s">
        <v>527</v>
      </c>
      <c r="J536" t="s">
        <v>528</v>
      </c>
      <c r="K536" t="s">
        <v>529</v>
      </c>
      <c r="L536">
        <v>1348</v>
      </c>
      <c r="N536">
        <v>1009</v>
      </c>
      <c r="O536" t="s">
        <v>30</v>
      </c>
      <c r="P536" t="s">
        <v>30</v>
      </c>
      <c r="Q536">
        <v>1000</v>
      </c>
      <c r="W536">
        <v>0</v>
      </c>
      <c r="X536">
        <v>1225357214</v>
      </c>
      <c r="Y536">
        <v>1.4E-3</v>
      </c>
      <c r="AA536">
        <v>10749</v>
      </c>
      <c r="AB536">
        <v>0</v>
      </c>
      <c r="AC536">
        <v>0</v>
      </c>
      <c r="AD536">
        <v>0</v>
      </c>
      <c r="AE536">
        <v>10749</v>
      </c>
      <c r="AF536">
        <v>0</v>
      </c>
      <c r="AG536">
        <v>0</v>
      </c>
      <c r="AH536">
        <v>0</v>
      </c>
      <c r="AI536">
        <v>1</v>
      </c>
      <c r="AJ536">
        <v>1</v>
      </c>
      <c r="AK536">
        <v>1</v>
      </c>
      <c r="AL536">
        <v>1</v>
      </c>
      <c r="AN536">
        <v>0</v>
      </c>
      <c r="AO536">
        <v>1</v>
      </c>
      <c r="AP536">
        <v>0</v>
      </c>
      <c r="AQ536">
        <v>0</v>
      </c>
      <c r="AR536">
        <v>0</v>
      </c>
      <c r="AS536" t="s">
        <v>6</v>
      </c>
      <c r="AT536">
        <v>1.4E-3</v>
      </c>
      <c r="AU536" t="s">
        <v>6</v>
      </c>
      <c r="AV536">
        <v>0</v>
      </c>
      <c r="AW536">
        <v>2</v>
      </c>
      <c r="AX536">
        <v>27711700</v>
      </c>
      <c r="AY536">
        <v>1</v>
      </c>
      <c r="AZ536">
        <v>0</v>
      </c>
      <c r="BA536">
        <v>552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CX536">
        <f>Y536*Source!I303</f>
        <v>2.6600000000000001E-4</v>
      </c>
      <c r="CY536">
        <f t="shared" si="42"/>
        <v>10749</v>
      </c>
      <c r="CZ536">
        <f t="shared" si="43"/>
        <v>10749</v>
      </c>
      <c r="DA536">
        <f t="shared" si="44"/>
        <v>1</v>
      </c>
      <c r="DB536">
        <v>0</v>
      </c>
    </row>
    <row r="537" spans="1:106" x14ac:dyDescent="0.2">
      <c r="A537">
        <f>ROW(Source!A303)</f>
        <v>303</v>
      </c>
      <c r="B537">
        <v>27703374</v>
      </c>
      <c r="C537">
        <v>27711671</v>
      </c>
      <c r="D537">
        <v>25152615</v>
      </c>
      <c r="E537">
        <v>1</v>
      </c>
      <c r="F537">
        <v>1</v>
      </c>
      <c r="G537">
        <v>1</v>
      </c>
      <c r="H537">
        <v>3</v>
      </c>
      <c r="I537" t="s">
        <v>530</v>
      </c>
      <c r="J537" t="s">
        <v>531</v>
      </c>
      <c r="K537" t="s">
        <v>532</v>
      </c>
      <c r="L537">
        <v>1348</v>
      </c>
      <c r="N537">
        <v>1009</v>
      </c>
      <c r="O537" t="s">
        <v>30</v>
      </c>
      <c r="P537" t="s">
        <v>30</v>
      </c>
      <c r="Q537">
        <v>1000</v>
      </c>
      <c r="W537">
        <v>0</v>
      </c>
      <c r="X537">
        <v>-437906794</v>
      </c>
      <c r="Y537">
        <v>3.3E-3</v>
      </c>
      <c r="AA537">
        <v>9040.01</v>
      </c>
      <c r="AB537">
        <v>0</v>
      </c>
      <c r="AC537">
        <v>0</v>
      </c>
      <c r="AD537">
        <v>0</v>
      </c>
      <c r="AE537">
        <v>9040.01</v>
      </c>
      <c r="AF537">
        <v>0</v>
      </c>
      <c r="AG537">
        <v>0</v>
      </c>
      <c r="AH537">
        <v>0</v>
      </c>
      <c r="AI537">
        <v>1</v>
      </c>
      <c r="AJ537">
        <v>1</v>
      </c>
      <c r="AK537">
        <v>1</v>
      </c>
      <c r="AL537">
        <v>1</v>
      </c>
      <c r="AN537">
        <v>0</v>
      </c>
      <c r="AO537">
        <v>1</v>
      </c>
      <c r="AP537">
        <v>0</v>
      </c>
      <c r="AQ537">
        <v>0</v>
      </c>
      <c r="AR537">
        <v>0</v>
      </c>
      <c r="AS537" t="s">
        <v>6</v>
      </c>
      <c r="AT537">
        <v>3.3E-3</v>
      </c>
      <c r="AU537" t="s">
        <v>6</v>
      </c>
      <c r="AV537">
        <v>0</v>
      </c>
      <c r="AW537">
        <v>2</v>
      </c>
      <c r="AX537">
        <v>27711701</v>
      </c>
      <c r="AY537">
        <v>1</v>
      </c>
      <c r="AZ537">
        <v>0</v>
      </c>
      <c r="BA537">
        <v>553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CX537">
        <f>Y537*Source!I303</f>
        <v>6.2699999999999995E-4</v>
      </c>
      <c r="CY537">
        <f t="shared" si="42"/>
        <v>9040.01</v>
      </c>
      <c r="CZ537">
        <f t="shared" si="43"/>
        <v>9040.01</v>
      </c>
      <c r="DA537">
        <f t="shared" si="44"/>
        <v>1</v>
      </c>
      <c r="DB537">
        <v>0</v>
      </c>
    </row>
    <row r="538" spans="1:106" x14ac:dyDescent="0.2">
      <c r="A538">
        <f>ROW(Source!A303)</f>
        <v>303</v>
      </c>
      <c r="B538">
        <v>27703374</v>
      </c>
      <c r="C538">
        <v>27711671</v>
      </c>
      <c r="D538">
        <v>25152713</v>
      </c>
      <c r="E538">
        <v>1</v>
      </c>
      <c r="F538">
        <v>1</v>
      </c>
      <c r="G538">
        <v>1</v>
      </c>
      <c r="H538">
        <v>3</v>
      </c>
      <c r="I538" t="s">
        <v>500</v>
      </c>
      <c r="J538" t="s">
        <v>501</v>
      </c>
      <c r="K538" t="s">
        <v>502</v>
      </c>
      <c r="L538">
        <v>1348</v>
      </c>
      <c r="N538">
        <v>1009</v>
      </c>
      <c r="O538" t="s">
        <v>30</v>
      </c>
      <c r="P538" t="s">
        <v>30</v>
      </c>
      <c r="Q538">
        <v>1000</v>
      </c>
      <c r="W538">
        <v>0</v>
      </c>
      <c r="X538">
        <v>1174701286</v>
      </c>
      <c r="Y538">
        <v>1.0000000000000001E-5</v>
      </c>
      <c r="AA538">
        <v>11978</v>
      </c>
      <c r="AB538">
        <v>0</v>
      </c>
      <c r="AC538">
        <v>0</v>
      </c>
      <c r="AD538">
        <v>0</v>
      </c>
      <c r="AE538">
        <v>11978</v>
      </c>
      <c r="AF538">
        <v>0</v>
      </c>
      <c r="AG538">
        <v>0</v>
      </c>
      <c r="AH538">
        <v>0</v>
      </c>
      <c r="AI538">
        <v>1</v>
      </c>
      <c r="AJ538">
        <v>1</v>
      </c>
      <c r="AK538">
        <v>1</v>
      </c>
      <c r="AL538">
        <v>1</v>
      </c>
      <c r="AN538">
        <v>0</v>
      </c>
      <c r="AO538">
        <v>1</v>
      </c>
      <c r="AP538">
        <v>0</v>
      </c>
      <c r="AQ538">
        <v>0</v>
      </c>
      <c r="AR538">
        <v>0</v>
      </c>
      <c r="AS538" t="s">
        <v>6</v>
      </c>
      <c r="AT538">
        <v>1.0000000000000001E-5</v>
      </c>
      <c r="AU538" t="s">
        <v>6</v>
      </c>
      <c r="AV538">
        <v>0</v>
      </c>
      <c r="AW538">
        <v>2</v>
      </c>
      <c r="AX538">
        <v>27711702</v>
      </c>
      <c r="AY538">
        <v>1</v>
      </c>
      <c r="AZ538">
        <v>0</v>
      </c>
      <c r="BA538">
        <v>554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CX538">
        <f>Y538*Source!I303</f>
        <v>1.9000000000000002E-6</v>
      </c>
      <c r="CY538">
        <f t="shared" si="42"/>
        <v>11978</v>
      </c>
      <c r="CZ538">
        <f t="shared" si="43"/>
        <v>11978</v>
      </c>
      <c r="DA538">
        <f t="shared" si="44"/>
        <v>1</v>
      </c>
      <c r="DB538">
        <v>0</v>
      </c>
    </row>
    <row r="539" spans="1:106" x14ac:dyDescent="0.2">
      <c r="A539">
        <f>ROW(Source!A303)</f>
        <v>303</v>
      </c>
      <c r="B539">
        <v>27703374</v>
      </c>
      <c r="C539">
        <v>27711671</v>
      </c>
      <c r="D539">
        <v>25153693</v>
      </c>
      <c r="E539">
        <v>1</v>
      </c>
      <c r="F539">
        <v>1</v>
      </c>
      <c r="G539">
        <v>1</v>
      </c>
      <c r="H539">
        <v>3</v>
      </c>
      <c r="I539" t="s">
        <v>533</v>
      </c>
      <c r="J539" t="s">
        <v>534</v>
      </c>
      <c r="K539" t="s">
        <v>535</v>
      </c>
      <c r="L539">
        <v>1348</v>
      </c>
      <c r="N539">
        <v>1009</v>
      </c>
      <c r="O539" t="s">
        <v>30</v>
      </c>
      <c r="P539" t="s">
        <v>30</v>
      </c>
      <c r="Q539">
        <v>1000</v>
      </c>
      <c r="W539">
        <v>0</v>
      </c>
      <c r="X539">
        <v>-2116243625</v>
      </c>
      <c r="Y539">
        <v>1E-4</v>
      </c>
      <c r="AA539">
        <v>37900</v>
      </c>
      <c r="AB539">
        <v>0</v>
      </c>
      <c r="AC539">
        <v>0</v>
      </c>
      <c r="AD539">
        <v>0</v>
      </c>
      <c r="AE539">
        <v>37900</v>
      </c>
      <c r="AF539">
        <v>0</v>
      </c>
      <c r="AG539">
        <v>0</v>
      </c>
      <c r="AH539">
        <v>0</v>
      </c>
      <c r="AI539">
        <v>1</v>
      </c>
      <c r="AJ539">
        <v>1</v>
      </c>
      <c r="AK539">
        <v>1</v>
      </c>
      <c r="AL539">
        <v>1</v>
      </c>
      <c r="AN539">
        <v>0</v>
      </c>
      <c r="AO539">
        <v>1</v>
      </c>
      <c r="AP539">
        <v>0</v>
      </c>
      <c r="AQ539">
        <v>0</v>
      </c>
      <c r="AR539">
        <v>0</v>
      </c>
      <c r="AS539" t="s">
        <v>6</v>
      </c>
      <c r="AT539">
        <v>1E-4</v>
      </c>
      <c r="AU539" t="s">
        <v>6</v>
      </c>
      <c r="AV539">
        <v>0</v>
      </c>
      <c r="AW539">
        <v>2</v>
      </c>
      <c r="AX539">
        <v>27711703</v>
      </c>
      <c r="AY539">
        <v>1</v>
      </c>
      <c r="AZ539">
        <v>0</v>
      </c>
      <c r="BA539">
        <v>555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CX539">
        <f>Y539*Source!I303</f>
        <v>1.9000000000000001E-5</v>
      </c>
      <c r="CY539">
        <f t="shared" si="42"/>
        <v>37900</v>
      </c>
      <c r="CZ539">
        <f t="shared" si="43"/>
        <v>37900</v>
      </c>
      <c r="DA539">
        <f t="shared" si="44"/>
        <v>1</v>
      </c>
      <c r="DB539">
        <v>0</v>
      </c>
    </row>
    <row r="540" spans="1:106" x14ac:dyDescent="0.2">
      <c r="A540">
        <f>ROW(Source!A303)</f>
        <v>303</v>
      </c>
      <c r="B540">
        <v>27703374</v>
      </c>
      <c r="C540">
        <v>27711671</v>
      </c>
      <c r="D540">
        <v>25173443</v>
      </c>
      <c r="E540">
        <v>1</v>
      </c>
      <c r="F540">
        <v>1</v>
      </c>
      <c r="G540">
        <v>1</v>
      </c>
      <c r="H540">
        <v>3</v>
      </c>
      <c r="I540" t="s">
        <v>536</v>
      </c>
      <c r="J540" t="s">
        <v>537</v>
      </c>
      <c r="K540" t="s">
        <v>538</v>
      </c>
      <c r="L540">
        <v>1302</v>
      </c>
      <c r="N540">
        <v>1003</v>
      </c>
      <c r="O540" t="s">
        <v>539</v>
      </c>
      <c r="P540" t="s">
        <v>539</v>
      </c>
      <c r="Q540">
        <v>10</v>
      </c>
      <c r="W540">
        <v>0</v>
      </c>
      <c r="X540">
        <v>-1640127157</v>
      </c>
      <c r="Y540">
        <v>1.8700000000000001E-2</v>
      </c>
      <c r="AA540">
        <v>50.24</v>
      </c>
      <c r="AB540">
        <v>0</v>
      </c>
      <c r="AC540">
        <v>0</v>
      </c>
      <c r="AD540">
        <v>0</v>
      </c>
      <c r="AE540">
        <v>50.24</v>
      </c>
      <c r="AF540">
        <v>0</v>
      </c>
      <c r="AG540">
        <v>0</v>
      </c>
      <c r="AH540">
        <v>0</v>
      </c>
      <c r="AI540">
        <v>1</v>
      </c>
      <c r="AJ540">
        <v>1</v>
      </c>
      <c r="AK540">
        <v>1</v>
      </c>
      <c r="AL540">
        <v>1</v>
      </c>
      <c r="AN540">
        <v>0</v>
      </c>
      <c r="AO540">
        <v>1</v>
      </c>
      <c r="AP540">
        <v>0</v>
      </c>
      <c r="AQ540">
        <v>0</v>
      </c>
      <c r="AR540">
        <v>0</v>
      </c>
      <c r="AS540" t="s">
        <v>6</v>
      </c>
      <c r="AT540">
        <v>1.8700000000000001E-2</v>
      </c>
      <c r="AU540" t="s">
        <v>6</v>
      </c>
      <c r="AV540">
        <v>0</v>
      </c>
      <c r="AW540">
        <v>2</v>
      </c>
      <c r="AX540">
        <v>27711705</v>
      </c>
      <c r="AY540">
        <v>1</v>
      </c>
      <c r="AZ540">
        <v>0</v>
      </c>
      <c r="BA540">
        <v>557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CX540">
        <f>Y540*Source!I303</f>
        <v>3.5530000000000002E-3</v>
      </c>
      <c r="CY540">
        <f t="shared" si="42"/>
        <v>50.24</v>
      </c>
      <c r="CZ540">
        <f t="shared" si="43"/>
        <v>50.24</v>
      </c>
      <c r="DA540">
        <f t="shared" si="44"/>
        <v>1</v>
      </c>
      <c r="DB540">
        <v>0</v>
      </c>
    </row>
    <row r="541" spans="1:106" x14ac:dyDescent="0.2">
      <c r="A541">
        <f>ROW(Source!A303)</f>
        <v>303</v>
      </c>
      <c r="B541">
        <v>27703374</v>
      </c>
      <c r="C541">
        <v>27711671</v>
      </c>
      <c r="D541">
        <v>25173801</v>
      </c>
      <c r="E541">
        <v>1</v>
      </c>
      <c r="F541">
        <v>1</v>
      </c>
      <c r="G541">
        <v>1</v>
      </c>
      <c r="H541">
        <v>3</v>
      </c>
      <c r="I541" t="s">
        <v>540</v>
      </c>
      <c r="J541" t="s">
        <v>541</v>
      </c>
      <c r="K541" t="s">
        <v>542</v>
      </c>
      <c r="L541">
        <v>1348</v>
      </c>
      <c r="N541">
        <v>1009</v>
      </c>
      <c r="O541" t="s">
        <v>30</v>
      </c>
      <c r="P541" t="s">
        <v>30</v>
      </c>
      <c r="Q541">
        <v>1000</v>
      </c>
      <c r="W541">
        <v>0</v>
      </c>
      <c r="X541">
        <v>-1396314973</v>
      </c>
      <c r="Y541">
        <v>3.0000000000000001E-5</v>
      </c>
      <c r="AA541">
        <v>4455.2</v>
      </c>
      <c r="AB541">
        <v>0</v>
      </c>
      <c r="AC541">
        <v>0</v>
      </c>
      <c r="AD541">
        <v>0</v>
      </c>
      <c r="AE541">
        <v>4455.2</v>
      </c>
      <c r="AF541">
        <v>0</v>
      </c>
      <c r="AG541">
        <v>0</v>
      </c>
      <c r="AH541">
        <v>0</v>
      </c>
      <c r="AI541">
        <v>1</v>
      </c>
      <c r="AJ541">
        <v>1</v>
      </c>
      <c r="AK541">
        <v>1</v>
      </c>
      <c r="AL541">
        <v>1</v>
      </c>
      <c r="AN541">
        <v>0</v>
      </c>
      <c r="AO541">
        <v>1</v>
      </c>
      <c r="AP541">
        <v>0</v>
      </c>
      <c r="AQ541">
        <v>0</v>
      </c>
      <c r="AR541">
        <v>0</v>
      </c>
      <c r="AS541" t="s">
        <v>6</v>
      </c>
      <c r="AT541">
        <v>3.0000000000000001E-5</v>
      </c>
      <c r="AU541" t="s">
        <v>6</v>
      </c>
      <c r="AV541">
        <v>0</v>
      </c>
      <c r="AW541">
        <v>2</v>
      </c>
      <c r="AX541">
        <v>27711706</v>
      </c>
      <c r="AY541">
        <v>1</v>
      </c>
      <c r="AZ541">
        <v>0</v>
      </c>
      <c r="BA541">
        <v>558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0</v>
      </c>
      <c r="BW541">
        <v>0</v>
      </c>
      <c r="CX541">
        <f>Y541*Source!I303</f>
        <v>5.7000000000000005E-6</v>
      </c>
      <c r="CY541">
        <f t="shared" si="42"/>
        <v>4455.2</v>
      </c>
      <c r="CZ541">
        <f t="shared" si="43"/>
        <v>4455.2</v>
      </c>
      <c r="DA541">
        <f t="shared" si="44"/>
        <v>1</v>
      </c>
      <c r="DB541">
        <v>0</v>
      </c>
    </row>
    <row r="542" spans="1:106" x14ac:dyDescent="0.2">
      <c r="A542">
        <f>ROW(Source!A303)</f>
        <v>303</v>
      </c>
      <c r="B542">
        <v>27703374</v>
      </c>
      <c r="C542">
        <v>27711671</v>
      </c>
      <c r="D542">
        <v>25174560</v>
      </c>
      <c r="E542">
        <v>1</v>
      </c>
      <c r="F542">
        <v>1</v>
      </c>
      <c r="G542">
        <v>1</v>
      </c>
      <c r="H542">
        <v>3</v>
      </c>
      <c r="I542" t="s">
        <v>543</v>
      </c>
      <c r="J542" t="s">
        <v>544</v>
      </c>
      <c r="K542" t="s">
        <v>545</v>
      </c>
      <c r="L542">
        <v>1348</v>
      </c>
      <c r="N542">
        <v>1009</v>
      </c>
      <c r="O542" t="s">
        <v>30</v>
      </c>
      <c r="P542" t="s">
        <v>30</v>
      </c>
      <c r="Q542">
        <v>1000</v>
      </c>
      <c r="W542">
        <v>0</v>
      </c>
      <c r="X542">
        <v>900832145</v>
      </c>
      <c r="Y542">
        <v>1.9400000000000001E-3</v>
      </c>
      <c r="AA542">
        <v>4920</v>
      </c>
      <c r="AB542">
        <v>0</v>
      </c>
      <c r="AC542">
        <v>0</v>
      </c>
      <c r="AD542">
        <v>0</v>
      </c>
      <c r="AE542">
        <v>4920</v>
      </c>
      <c r="AF542">
        <v>0</v>
      </c>
      <c r="AG542">
        <v>0</v>
      </c>
      <c r="AH542">
        <v>0</v>
      </c>
      <c r="AI542">
        <v>1</v>
      </c>
      <c r="AJ542">
        <v>1</v>
      </c>
      <c r="AK542">
        <v>1</v>
      </c>
      <c r="AL542">
        <v>1</v>
      </c>
      <c r="AN542">
        <v>0</v>
      </c>
      <c r="AO542">
        <v>1</v>
      </c>
      <c r="AP542">
        <v>0</v>
      </c>
      <c r="AQ542">
        <v>0</v>
      </c>
      <c r="AR542">
        <v>0</v>
      </c>
      <c r="AS542" t="s">
        <v>6</v>
      </c>
      <c r="AT542">
        <v>1.9400000000000001E-3</v>
      </c>
      <c r="AU542" t="s">
        <v>6</v>
      </c>
      <c r="AV542">
        <v>0</v>
      </c>
      <c r="AW542">
        <v>2</v>
      </c>
      <c r="AX542">
        <v>27711707</v>
      </c>
      <c r="AY542">
        <v>1</v>
      </c>
      <c r="AZ542">
        <v>0</v>
      </c>
      <c r="BA542">
        <v>559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CX542">
        <f>Y542*Source!I303</f>
        <v>3.6860000000000001E-4</v>
      </c>
      <c r="CY542">
        <f t="shared" si="42"/>
        <v>4920</v>
      </c>
      <c r="CZ542">
        <f t="shared" si="43"/>
        <v>4920</v>
      </c>
      <c r="DA542">
        <f t="shared" si="44"/>
        <v>1</v>
      </c>
      <c r="DB542">
        <v>0</v>
      </c>
    </row>
    <row r="543" spans="1:106" x14ac:dyDescent="0.2">
      <c r="A543">
        <f>ROW(Source!A303)</f>
        <v>303</v>
      </c>
      <c r="B543">
        <v>27703374</v>
      </c>
      <c r="C543">
        <v>27711671</v>
      </c>
      <c r="D543">
        <v>25186091</v>
      </c>
      <c r="E543">
        <v>1</v>
      </c>
      <c r="F543">
        <v>1</v>
      </c>
      <c r="G543">
        <v>1</v>
      </c>
      <c r="H543">
        <v>3</v>
      </c>
      <c r="I543" t="s">
        <v>546</v>
      </c>
      <c r="J543" t="s">
        <v>547</v>
      </c>
      <c r="K543" t="s">
        <v>548</v>
      </c>
      <c r="L543">
        <v>1348</v>
      </c>
      <c r="N543">
        <v>1009</v>
      </c>
      <c r="O543" t="s">
        <v>30</v>
      </c>
      <c r="P543" t="s">
        <v>30</v>
      </c>
      <c r="Q543">
        <v>1000</v>
      </c>
      <c r="W543">
        <v>0</v>
      </c>
      <c r="X543">
        <v>-1655298345</v>
      </c>
      <c r="Y543">
        <v>3.1E-4</v>
      </c>
      <c r="AA543">
        <v>15620</v>
      </c>
      <c r="AB543">
        <v>0</v>
      </c>
      <c r="AC543">
        <v>0</v>
      </c>
      <c r="AD543">
        <v>0</v>
      </c>
      <c r="AE543">
        <v>15620</v>
      </c>
      <c r="AF543">
        <v>0</v>
      </c>
      <c r="AG543">
        <v>0</v>
      </c>
      <c r="AH543">
        <v>0</v>
      </c>
      <c r="AI543">
        <v>1</v>
      </c>
      <c r="AJ543">
        <v>1</v>
      </c>
      <c r="AK543">
        <v>1</v>
      </c>
      <c r="AL543">
        <v>1</v>
      </c>
      <c r="AN543">
        <v>0</v>
      </c>
      <c r="AO543">
        <v>1</v>
      </c>
      <c r="AP543">
        <v>0</v>
      </c>
      <c r="AQ543">
        <v>0</v>
      </c>
      <c r="AR543">
        <v>0</v>
      </c>
      <c r="AS543" t="s">
        <v>6</v>
      </c>
      <c r="AT543">
        <v>3.1E-4</v>
      </c>
      <c r="AU543" t="s">
        <v>6</v>
      </c>
      <c r="AV543">
        <v>0</v>
      </c>
      <c r="AW543">
        <v>2</v>
      </c>
      <c r="AX543">
        <v>27711708</v>
      </c>
      <c r="AY543">
        <v>1</v>
      </c>
      <c r="AZ543">
        <v>0</v>
      </c>
      <c r="BA543">
        <v>560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CX543">
        <f>Y543*Source!I303</f>
        <v>5.8900000000000002E-5</v>
      </c>
      <c r="CY543">
        <f t="shared" si="42"/>
        <v>15620</v>
      </c>
      <c r="CZ543">
        <f t="shared" si="43"/>
        <v>15620</v>
      </c>
      <c r="DA543">
        <f t="shared" si="44"/>
        <v>1</v>
      </c>
      <c r="DB543">
        <v>0</v>
      </c>
    </row>
    <row r="544" spans="1:106" x14ac:dyDescent="0.2">
      <c r="A544">
        <f>ROW(Source!A303)</f>
        <v>303</v>
      </c>
      <c r="B544">
        <v>27703374</v>
      </c>
      <c r="C544">
        <v>27711671</v>
      </c>
      <c r="D544">
        <v>25187286</v>
      </c>
      <c r="E544">
        <v>1</v>
      </c>
      <c r="F544">
        <v>1</v>
      </c>
      <c r="G544">
        <v>1</v>
      </c>
      <c r="H544">
        <v>3</v>
      </c>
      <c r="I544" t="s">
        <v>549</v>
      </c>
      <c r="J544" t="s">
        <v>550</v>
      </c>
      <c r="K544" t="s">
        <v>551</v>
      </c>
      <c r="L544">
        <v>1348</v>
      </c>
      <c r="N544">
        <v>1009</v>
      </c>
      <c r="O544" t="s">
        <v>30</v>
      </c>
      <c r="P544" t="s">
        <v>30</v>
      </c>
      <c r="Q544">
        <v>1000</v>
      </c>
      <c r="W544">
        <v>0</v>
      </c>
      <c r="X544">
        <v>-639604785</v>
      </c>
      <c r="Y544">
        <v>5.9999999999999995E-4</v>
      </c>
      <c r="AA544">
        <v>9420</v>
      </c>
      <c r="AB544">
        <v>0</v>
      </c>
      <c r="AC544">
        <v>0</v>
      </c>
      <c r="AD544">
        <v>0</v>
      </c>
      <c r="AE544">
        <v>9420</v>
      </c>
      <c r="AF544">
        <v>0</v>
      </c>
      <c r="AG544">
        <v>0</v>
      </c>
      <c r="AH544">
        <v>0</v>
      </c>
      <c r="AI544">
        <v>1</v>
      </c>
      <c r="AJ544">
        <v>1</v>
      </c>
      <c r="AK544">
        <v>1</v>
      </c>
      <c r="AL544">
        <v>1</v>
      </c>
      <c r="AN544">
        <v>0</v>
      </c>
      <c r="AO544">
        <v>1</v>
      </c>
      <c r="AP544">
        <v>0</v>
      </c>
      <c r="AQ544">
        <v>0</v>
      </c>
      <c r="AR544">
        <v>0</v>
      </c>
      <c r="AS544" t="s">
        <v>6</v>
      </c>
      <c r="AT544">
        <v>5.9999999999999995E-4</v>
      </c>
      <c r="AU544" t="s">
        <v>6</v>
      </c>
      <c r="AV544">
        <v>0</v>
      </c>
      <c r="AW544">
        <v>2</v>
      </c>
      <c r="AX544">
        <v>27711709</v>
      </c>
      <c r="AY544">
        <v>1</v>
      </c>
      <c r="AZ544">
        <v>0</v>
      </c>
      <c r="BA544">
        <v>561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CX544">
        <f>Y544*Source!I303</f>
        <v>1.1399999999999999E-4</v>
      </c>
      <c r="CY544">
        <f t="shared" si="42"/>
        <v>9420</v>
      </c>
      <c r="CZ544">
        <f t="shared" si="43"/>
        <v>9420</v>
      </c>
      <c r="DA544">
        <f t="shared" si="44"/>
        <v>1</v>
      </c>
      <c r="DB544">
        <v>0</v>
      </c>
    </row>
    <row r="545" spans="1:106" x14ac:dyDescent="0.2">
      <c r="A545">
        <f>ROW(Source!A303)</f>
        <v>303</v>
      </c>
      <c r="B545">
        <v>27703374</v>
      </c>
      <c r="C545">
        <v>27711671</v>
      </c>
      <c r="D545">
        <v>25188063</v>
      </c>
      <c r="E545">
        <v>1</v>
      </c>
      <c r="F545">
        <v>1</v>
      </c>
      <c r="G545">
        <v>1</v>
      </c>
      <c r="H545">
        <v>3</v>
      </c>
      <c r="I545" t="s">
        <v>124</v>
      </c>
      <c r="J545" t="s">
        <v>127</v>
      </c>
      <c r="K545" t="s">
        <v>125</v>
      </c>
      <c r="L545">
        <v>2233</v>
      </c>
      <c r="N545">
        <v>1013</v>
      </c>
      <c r="O545" t="s">
        <v>126</v>
      </c>
      <c r="P545" t="s">
        <v>126</v>
      </c>
      <c r="Q545">
        <v>1</v>
      </c>
      <c r="W545">
        <v>0</v>
      </c>
      <c r="X545">
        <v>961102505</v>
      </c>
      <c r="Y545">
        <v>14.631579</v>
      </c>
      <c r="AA545">
        <v>662.71</v>
      </c>
      <c r="AB545">
        <v>0</v>
      </c>
      <c r="AC545">
        <v>0</v>
      </c>
      <c r="AD545">
        <v>0</v>
      </c>
      <c r="AE545">
        <v>662.71</v>
      </c>
      <c r="AF545">
        <v>0</v>
      </c>
      <c r="AG545">
        <v>0</v>
      </c>
      <c r="AH545">
        <v>0</v>
      </c>
      <c r="AI545">
        <v>1</v>
      </c>
      <c r="AJ545">
        <v>1</v>
      </c>
      <c r="AK545">
        <v>1</v>
      </c>
      <c r="AL545">
        <v>1</v>
      </c>
      <c r="AN545">
        <v>0</v>
      </c>
      <c r="AO545">
        <v>0</v>
      </c>
      <c r="AP545">
        <v>0</v>
      </c>
      <c r="AQ545">
        <v>0</v>
      </c>
      <c r="AR545">
        <v>0</v>
      </c>
      <c r="AS545" t="s">
        <v>6</v>
      </c>
      <c r="AT545">
        <v>14.631579</v>
      </c>
      <c r="AU545" t="s">
        <v>6</v>
      </c>
      <c r="AV545">
        <v>0</v>
      </c>
      <c r="AW545">
        <v>1</v>
      </c>
      <c r="AX545">
        <v>-1</v>
      </c>
      <c r="AY545">
        <v>0</v>
      </c>
      <c r="AZ545">
        <v>0</v>
      </c>
      <c r="BA545" t="s">
        <v>6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CX545">
        <f>Y545*Source!I303</f>
        <v>2.7800000100000002</v>
      </c>
      <c r="CY545">
        <f t="shared" si="42"/>
        <v>662.71</v>
      </c>
      <c r="CZ545">
        <f t="shared" si="43"/>
        <v>662.71</v>
      </c>
      <c r="DA545">
        <f t="shared" si="44"/>
        <v>1</v>
      </c>
      <c r="DB545">
        <v>0</v>
      </c>
    </row>
    <row r="546" spans="1:106" x14ac:dyDescent="0.2">
      <c r="A546">
        <f>ROW(Source!A304)</f>
        <v>304</v>
      </c>
      <c r="B546">
        <v>27703388</v>
      </c>
      <c r="C546">
        <v>27711671</v>
      </c>
      <c r="D546">
        <v>25413300</v>
      </c>
      <c r="E546">
        <v>1</v>
      </c>
      <c r="F546">
        <v>1</v>
      </c>
      <c r="G546">
        <v>1</v>
      </c>
      <c r="H546">
        <v>1</v>
      </c>
      <c r="I546" t="s">
        <v>484</v>
      </c>
      <c r="J546" t="s">
        <v>6</v>
      </c>
      <c r="K546" t="s">
        <v>485</v>
      </c>
      <c r="L546">
        <v>1191</v>
      </c>
      <c r="N546">
        <v>1013</v>
      </c>
      <c r="O546" t="s">
        <v>486</v>
      </c>
      <c r="P546" t="s">
        <v>486</v>
      </c>
      <c r="Q546">
        <v>1</v>
      </c>
      <c r="W546">
        <v>0</v>
      </c>
      <c r="X546">
        <v>-400197608</v>
      </c>
      <c r="Y546">
        <v>78.851474999999994</v>
      </c>
      <c r="AA546">
        <v>0</v>
      </c>
      <c r="AB546">
        <v>0</v>
      </c>
      <c r="AC546">
        <v>0</v>
      </c>
      <c r="AD546">
        <v>8.5299999999999994</v>
      </c>
      <c r="AE546">
        <v>0</v>
      </c>
      <c r="AF546">
        <v>0</v>
      </c>
      <c r="AG546">
        <v>0</v>
      </c>
      <c r="AH546">
        <v>8.5299999999999994</v>
      </c>
      <c r="AI546">
        <v>1</v>
      </c>
      <c r="AJ546">
        <v>1</v>
      </c>
      <c r="AK546">
        <v>1</v>
      </c>
      <c r="AL546">
        <v>1</v>
      </c>
      <c r="AN546">
        <v>0</v>
      </c>
      <c r="AO546">
        <v>1</v>
      </c>
      <c r="AP546">
        <v>1</v>
      </c>
      <c r="AQ546">
        <v>0</v>
      </c>
      <c r="AR546">
        <v>0</v>
      </c>
      <c r="AS546" t="s">
        <v>6</v>
      </c>
      <c r="AT546">
        <v>50.79</v>
      </c>
      <c r="AU546" t="s">
        <v>57</v>
      </c>
      <c r="AV546">
        <v>1</v>
      </c>
      <c r="AW546">
        <v>2</v>
      </c>
      <c r="AX546">
        <v>27711691</v>
      </c>
      <c r="AY546">
        <v>1</v>
      </c>
      <c r="AZ546">
        <v>0</v>
      </c>
      <c r="BA546">
        <v>562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CX546">
        <f>Y546*Source!I304</f>
        <v>14.981780249999998</v>
      </c>
      <c r="CY546">
        <f>AD546</f>
        <v>8.5299999999999994</v>
      </c>
      <c r="CZ546">
        <f>AH546</f>
        <v>8.5299999999999994</v>
      </c>
      <c r="DA546">
        <f>AL546</f>
        <v>1</v>
      </c>
      <c r="DB546">
        <v>0</v>
      </c>
    </row>
    <row r="547" spans="1:106" x14ac:dyDescent="0.2">
      <c r="A547">
        <f>ROW(Source!A304)</f>
        <v>304</v>
      </c>
      <c r="B547">
        <v>27703388</v>
      </c>
      <c r="C547">
        <v>27711671</v>
      </c>
      <c r="D547">
        <v>25412928</v>
      </c>
      <c r="E547">
        <v>1</v>
      </c>
      <c r="F547">
        <v>1</v>
      </c>
      <c r="G547">
        <v>1</v>
      </c>
      <c r="H547">
        <v>1</v>
      </c>
      <c r="I547" t="s">
        <v>487</v>
      </c>
      <c r="J547" t="s">
        <v>6</v>
      </c>
      <c r="K547" t="s">
        <v>488</v>
      </c>
      <c r="L547">
        <v>1191</v>
      </c>
      <c r="N547">
        <v>1013</v>
      </c>
      <c r="O547" t="s">
        <v>486</v>
      </c>
      <c r="P547" t="s">
        <v>486</v>
      </c>
      <c r="Q547">
        <v>1</v>
      </c>
      <c r="W547">
        <v>0</v>
      </c>
      <c r="X547">
        <v>-1417349443</v>
      </c>
      <c r="Y547">
        <v>0.31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1</v>
      </c>
      <c r="AJ547">
        <v>1</v>
      </c>
      <c r="AK547">
        <v>1</v>
      </c>
      <c r="AL547">
        <v>1</v>
      </c>
      <c r="AN547">
        <v>0</v>
      </c>
      <c r="AO547">
        <v>1</v>
      </c>
      <c r="AP547">
        <v>0</v>
      </c>
      <c r="AQ547">
        <v>0</v>
      </c>
      <c r="AR547">
        <v>0</v>
      </c>
      <c r="AS547" t="s">
        <v>6</v>
      </c>
      <c r="AT547">
        <v>0.31</v>
      </c>
      <c r="AU547" t="s">
        <v>6</v>
      </c>
      <c r="AV547">
        <v>2</v>
      </c>
      <c r="AW547">
        <v>2</v>
      </c>
      <c r="AX547">
        <v>27711692</v>
      </c>
      <c r="AY547">
        <v>1</v>
      </c>
      <c r="AZ547">
        <v>2048</v>
      </c>
      <c r="BA547">
        <v>563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CX547">
        <f>Y547*Source!I304</f>
        <v>5.8900000000000001E-2</v>
      </c>
      <c r="CY547">
        <f>AD547</f>
        <v>0</v>
      </c>
      <c r="CZ547">
        <f>AH547</f>
        <v>0</v>
      </c>
      <c r="DA547">
        <f>AL547</f>
        <v>1</v>
      </c>
      <c r="DB547">
        <v>0</v>
      </c>
    </row>
    <row r="548" spans="1:106" x14ac:dyDescent="0.2">
      <c r="A548">
        <f>ROW(Source!A304)</f>
        <v>304</v>
      </c>
      <c r="B548">
        <v>27703388</v>
      </c>
      <c r="C548">
        <v>27711671</v>
      </c>
      <c r="D548">
        <v>25230220</v>
      </c>
      <c r="E548">
        <v>1</v>
      </c>
      <c r="F548">
        <v>1</v>
      </c>
      <c r="G548">
        <v>1</v>
      </c>
      <c r="H548">
        <v>2</v>
      </c>
      <c r="I548" t="s">
        <v>509</v>
      </c>
      <c r="J548" t="s">
        <v>510</v>
      </c>
      <c r="K548" t="s">
        <v>511</v>
      </c>
      <c r="L548">
        <v>1368</v>
      </c>
      <c r="N548">
        <v>1011</v>
      </c>
      <c r="O548" t="s">
        <v>492</v>
      </c>
      <c r="P548" t="s">
        <v>492</v>
      </c>
      <c r="Q548">
        <v>1</v>
      </c>
      <c r="W548">
        <v>0</v>
      </c>
      <c r="X548">
        <v>-1718674368</v>
      </c>
      <c r="Y548">
        <v>0.20250000000000001</v>
      </c>
      <c r="AA548">
        <v>0</v>
      </c>
      <c r="AB548">
        <v>111.99</v>
      </c>
      <c r="AC548">
        <v>13.5</v>
      </c>
      <c r="AD548">
        <v>0</v>
      </c>
      <c r="AE548">
        <v>0</v>
      </c>
      <c r="AF548">
        <v>111.99</v>
      </c>
      <c r="AG548">
        <v>13.5</v>
      </c>
      <c r="AH548">
        <v>0</v>
      </c>
      <c r="AI548">
        <v>1</v>
      </c>
      <c r="AJ548">
        <v>1</v>
      </c>
      <c r="AK548">
        <v>1</v>
      </c>
      <c r="AL548">
        <v>1</v>
      </c>
      <c r="AN548">
        <v>0</v>
      </c>
      <c r="AO548">
        <v>1</v>
      </c>
      <c r="AP548">
        <v>1</v>
      </c>
      <c r="AQ548">
        <v>0</v>
      </c>
      <c r="AR548">
        <v>0</v>
      </c>
      <c r="AS548" t="s">
        <v>6</v>
      </c>
      <c r="AT548">
        <v>0.12</v>
      </c>
      <c r="AU548" t="s">
        <v>56</v>
      </c>
      <c r="AV548">
        <v>0</v>
      </c>
      <c r="AW548">
        <v>2</v>
      </c>
      <c r="AX548">
        <v>27711693</v>
      </c>
      <c r="AY548">
        <v>1</v>
      </c>
      <c r="AZ548">
        <v>0</v>
      </c>
      <c r="BA548">
        <v>564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CX548">
        <f>Y548*Source!I304</f>
        <v>3.8475000000000002E-2</v>
      </c>
      <c r="CY548">
        <f>AB548</f>
        <v>111.99</v>
      </c>
      <c r="CZ548">
        <f>AF548</f>
        <v>111.99</v>
      </c>
      <c r="DA548">
        <f>AJ548</f>
        <v>1</v>
      </c>
      <c r="DB548">
        <v>0</v>
      </c>
    </row>
    <row r="549" spans="1:106" x14ac:dyDescent="0.2">
      <c r="A549">
        <f>ROW(Source!A304)</f>
        <v>304</v>
      </c>
      <c r="B549">
        <v>27703388</v>
      </c>
      <c r="C549">
        <v>27711671</v>
      </c>
      <c r="D549">
        <v>25230420</v>
      </c>
      <c r="E549">
        <v>1</v>
      </c>
      <c r="F549">
        <v>1</v>
      </c>
      <c r="G549">
        <v>1</v>
      </c>
      <c r="H549">
        <v>2</v>
      </c>
      <c r="I549" t="s">
        <v>512</v>
      </c>
      <c r="J549" t="s">
        <v>513</v>
      </c>
      <c r="K549" t="s">
        <v>514</v>
      </c>
      <c r="L549">
        <v>1368</v>
      </c>
      <c r="N549">
        <v>1011</v>
      </c>
      <c r="O549" t="s">
        <v>492</v>
      </c>
      <c r="P549" t="s">
        <v>492</v>
      </c>
      <c r="Q549">
        <v>1</v>
      </c>
      <c r="W549">
        <v>0</v>
      </c>
      <c r="X549">
        <v>1544661785</v>
      </c>
      <c r="Y549">
        <v>17.769375</v>
      </c>
      <c r="AA549">
        <v>0</v>
      </c>
      <c r="AB549">
        <v>6.9</v>
      </c>
      <c r="AC549">
        <v>0</v>
      </c>
      <c r="AD549">
        <v>0</v>
      </c>
      <c r="AE549">
        <v>0</v>
      </c>
      <c r="AF549">
        <v>6.9</v>
      </c>
      <c r="AG549">
        <v>0</v>
      </c>
      <c r="AH549">
        <v>0</v>
      </c>
      <c r="AI549">
        <v>1</v>
      </c>
      <c r="AJ549">
        <v>1</v>
      </c>
      <c r="AK549">
        <v>1</v>
      </c>
      <c r="AL549">
        <v>1</v>
      </c>
      <c r="AN549">
        <v>0</v>
      </c>
      <c r="AO549">
        <v>1</v>
      </c>
      <c r="AP549">
        <v>1</v>
      </c>
      <c r="AQ549">
        <v>0</v>
      </c>
      <c r="AR549">
        <v>0</v>
      </c>
      <c r="AS549" t="s">
        <v>6</v>
      </c>
      <c r="AT549">
        <v>10.53</v>
      </c>
      <c r="AU549" t="s">
        <v>56</v>
      </c>
      <c r="AV549">
        <v>0</v>
      </c>
      <c r="AW549">
        <v>2</v>
      </c>
      <c r="AX549">
        <v>27711694</v>
      </c>
      <c r="AY549">
        <v>1</v>
      </c>
      <c r="AZ549">
        <v>0</v>
      </c>
      <c r="BA549">
        <v>565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CX549">
        <f>Y549*Source!I304</f>
        <v>3.3761812500000001</v>
      </c>
      <c r="CY549">
        <f>AB549</f>
        <v>6.9</v>
      </c>
      <c r="CZ549">
        <f>AF549</f>
        <v>6.9</v>
      </c>
      <c r="DA549">
        <f>AJ549</f>
        <v>1</v>
      </c>
      <c r="DB549">
        <v>0</v>
      </c>
    </row>
    <row r="550" spans="1:106" x14ac:dyDescent="0.2">
      <c r="A550">
        <f>ROW(Source!A304)</f>
        <v>304</v>
      </c>
      <c r="B550">
        <v>27703388</v>
      </c>
      <c r="C550">
        <v>27711671</v>
      </c>
      <c r="D550">
        <v>25231607</v>
      </c>
      <c r="E550">
        <v>1</v>
      </c>
      <c r="F550">
        <v>1</v>
      </c>
      <c r="G550">
        <v>1</v>
      </c>
      <c r="H550">
        <v>2</v>
      </c>
      <c r="I550" t="s">
        <v>497</v>
      </c>
      <c r="J550" t="s">
        <v>498</v>
      </c>
      <c r="K550" t="s">
        <v>499</v>
      </c>
      <c r="L550">
        <v>1368</v>
      </c>
      <c r="N550">
        <v>1011</v>
      </c>
      <c r="O550" t="s">
        <v>492</v>
      </c>
      <c r="P550" t="s">
        <v>492</v>
      </c>
      <c r="Q550">
        <v>1</v>
      </c>
      <c r="W550">
        <v>0</v>
      </c>
      <c r="X550">
        <v>1372534845</v>
      </c>
      <c r="Y550">
        <v>0.32062499999999999</v>
      </c>
      <c r="AA550">
        <v>0</v>
      </c>
      <c r="AB550">
        <v>65.709999999999994</v>
      </c>
      <c r="AC550">
        <v>11.6</v>
      </c>
      <c r="AD550">
        <v>0</v>
      </c>
      <c r="AE550">
        <v>0</v>
      </c>
      <c r="AF550">
        <v>65.709999999999994</v>
      </c>
      <c r="AG550">
        <v>11.6</v>
      </c>
      <c r="AH550">
        <v>0</v>
      </c>
      <c r="AI550">
        <v>1</v>
      </c>
      <c r="AJ550">
        <v>1</v>
      </c>
      <c r="AK550">
        <v>1</v>
      </c>
      <c r="AL550">
        <v>1</v>
      </c>
      <c r="AN550">
        <v>0</v>
      </c>
      <c r="AO550">
        <v>1</v>
      </c>
      <c r="AP550">
        <v>1</v>
      </c>
      <c r="AQ550">
        <v>0</v>
      </c>
      <c r="AR550">
        <v>0</v>
      </c>
      <c r="AS550" t="s">
        <v>6</v>
      </c>
      <c r="AT550">
        <v>0.19</v>
      </c>
      <c r="AU550" t="s">
        <v>56</v>
      </c>
      <c r="AV550">
        <v>0</v>
      </c>
      <c r="AW550">
        <v>2</v>
      </c>
      <c r="AX550">
        <v>27711695</v>
      </c>
      <c r="AY550">
        <v>1</v>
      </c>
      <c r="AZ550">
        <v>0</v>
      </c>
      <c r="BA550">
        <v>566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CX550">
        <f>Y550*Source!I304</f>
        <v>6.0918750000000001E-2</v>
      </c>
      <c r="CY550">
        <f>AB550</f>
        <v>65.709999999999994</v>
      </c>
      <c r="CZ550">
        <f>AF550</f>
        <v>65.709999999999994</v>
      </c>
      <c r="DA550">
        <f>AJ550</f>
        <v>1</v>
      </c>
      <c r="DB550">
        <v>0</v>
      </c>
    </row>
    <row r="551" spans="1:106" x14ac:dyDescent="0.2">
      <c r="A551">
        <f>ROW(Source!A304)</f>
        <v>304</v>
      </c>
      <c r="B551">
        <v>27703388</v>
      </c>
      <c r="C551">
        <v>27711671</v>
      </c>
      <c r="D551">
        <v>25231842</v>
      </c>
      <c r="E551">
        <v>1</v>
      </c>
      <c r="F551">
        <v>1</v>
      </c>
      <c r="G551">
        <v>1</v>
      </c>
      <c r="H551">
        <v>2</v>
      </c>
      <c r="I551" t="s">
        <v>515</v>
      </c>
      <c r="J551" t="s">
        <v>516</v>
      </c>
      <c r="K551" t="s">
        <v>517</v>
      </c>
      <c r="L551">
        <v>1368</v>
      </c>
      <c r="N551">
        <v>1011</v>
      </c>
      <c r="O551" t="s">
        <v>492</v>
      </c>
      <c r="P551" t="s">
        <v>492</v>
      </c>
      <c r="Q551">
        <v>1</v>
      </c>
      <c r="W551">
        <v>0</v>
      </c>
      <c r="X551">
        <v>-624296059</v>
      </c>
      <c r="Y551">
        <v>3.1387500000000004</v>
      </c>
      <c r="AA551">
        <v>0</v>
      </c>
      <c r="AB551">
        <v>1.2</v>
      </c>
      <c r="AC551">
        <v>0</v>
      </c>
      <c r="AD551">
        <v>0</v>
      </c>
      <c r="AE551">
        <v>0</v>
      </c>
      <c r="AF551">
        <v>1.2</v>
      </c>
      <c r="AG551">
        <v>0</v>
      </c>
      <c r="AH551">
        <v>0</v>
      </c>
      <c r="AI551">
        <v>1</v>
      </c>
      <c r="AJ551">
        <v>1</v>
      </c>
      <c r="AK551">
        <v>1</v>
      </c>
      <c r="AL551">
        <v>1</v>
      </c>
      <c r="AN551">
        <v>0</v>
      </c>
      <c r="AO551">
        <v>1</v>
      </c>
      <c r="AP551">
        <v>1</v>
      </c>
      <c r="AQ551">
        <v>0</v>
      </c>
      <c r="AR551">
        <v>0</v>
      </c>
      <c r="AS551" t="s">
        <v>6</v>
      </c>
      <c r="AT551">
        <v>1.86</v>
      </c>
      <c r="AU551" t="s">
        <v>56</v>
      </c>
      <c r="AV551">
        <v>0</v>
      </c>
      <c r="AW551">
        <v>2</v>
      </c>
      <c r="AX551">
        <v>27711696</v>
      </c>
      <c r="AY551">
        <v>1</v>
      </c>
      <c r="AZ551">
        <v>0</v>
      </c>
      <c r="BA551">
        <v>567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CX551">
        <f>Y551*Source!I304</f>
        <v>0.59636250000000013</v>
      </c>
      <c r="CY551">
        <f>AB551</f>
        <v>1.2</v>
      </c>
      <c r="CZ551">
        <f>AF551</f>
        <v>1.2</v>
      </c>
      <c r="DA551">
        <f>AJ551</f>
        <v>1</v>
      </c>
      <c r="DB551">
        <v>0</v>
      </c>
    </row>
    <row r="552" spans="1:106" x14ac:dyDescent="0.2">
      <c r="A552">
        <f>ROW(Source!A304)</f>
        <v>304</v>
      </c>
      <c r="B552">
        <v>27703388</v>
      </c>
      <c r="C552">
        <v>27711671</v>
      </c>
      <c r="D552">
        <v>25231889</v>
      </c>
      <c r="E552">
        <v>1</v>
      </c>
      <c r="F552">
        <v>1</v>
      </c>
      <c r="G552">
        <v>1</v>
      </c>
      <c r="H552">
        <v>2</v>
      </c>
      <c r="I552" t="s">
        <v>518</v>
      </c>
      <c r="J552" t="s">
        <v>519</v>
      </c>
      <c r="K552" t="s">
        <v>520</v>
      </c>
      <c r="L552">
        <v>1368</v>
      </c>
      <c r="N552">
        <v>1011</v>
      </c>
      <c r="O552" t="s">
        <v>492</v>
      </c>
      <c r="P552" t="s">
        <v>492</v>
      </c>
      <c r="Q552">
        <v>1</v>
      </c>
      <c r="W552">
        <v>0</v>
      </c>
      <c r="X552">
        <v>1061502546</v>
      </c>
      <c r="Y552">
        <v>3.4256249999999997</v>
      </c>
      <c r="AA552">
        <v>0</v>
      </c>
      <c r="AB552">
        <v>12.31</v>
      </c>
      <c r="AC552">
        <v>0</v>
      </c>
      <c r="AD552">
        <v>0</v>
      </c>
      <c r="AE552">
        <v>0</v>
      </c>
      <c r="AF552">
        <v>12.31</v>
      </c>
      <c r="AG552">
        <v>0</v>
      </c>
      <c r="AH552">
        <v>0</v>
      </c>
      <c r="AI552">
        <v>1</v>
      </c>
      <c r="AJ552">
        <v>1</v>
      </c>
      <c r="AK552">
        <v>1</v>
      </c>
      <c r="AL552">
        <v>1</v>
      </c>
      <c r="AN552">
        <v>0</v>
      </c>
      <c r="AO552">
        <v>1</v>
      </c>
      <c r="AP552">
        <v>1</v>
      </c>
      <c r="AQ552">
        <v>0</v>
      </c>
      <c r="AR552">
        <v>0</v>
      </c>
      <c r="AS552" t="s">
        <v>6</v>
      </c>
      <c r="AT552">
        <v>2.0299999999999998</v>
      </c>
      <c r="AU552" t="s">
        <v>56</v>
      </c>
      <c r="AV552">
        <v>0</v>
      </c>
      <c r="AW552">
        <v>2</v>
      </c>
      <c r="AX552">
        <v>27711697</v>
      </c>
      <c r="AY552">
        <v>1</v>
      </c>
      <c r="AZ552">
        <v>0</v>
      </c>
      <c r="BA552">
        <v>568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CX552">
        <f>Y552*Source!I304</f>
        <v>0.65086875</v>
      </c>
      <c r="CY552">
        <f>AB552</f>
        <v>12.31</v>
      </c>
      <c r="CZ552">
        <f>AF552</f>
        <v>12.31</v>
      </c>
      <c r="DA552">
        <f>AJ552</f>
        <v>1</v>
      </c>
      <c r="DB552">
        <v>0</v>
      </c>
    </row>
    <row r="553" spans="1:106" x14ac:dyDescent="0.2">
      <c r="A553">
        <f>ROW(Source!A304)</f>
        <v>304</v>
      </c>
      <c r="B553">
        <v>27703388</v>
      </c>
      <c r="C553">
        <v>27711671</v>
      </c>
      <c r="D553">
        <v>25148328</v>
      </c>
      <c r="E553">
        <v>1</v>
      </c>
      <c r="F553">
        <v>1</v>
      </c>
      <c r="G553">
        <v>1</v>
      </c>
      <c r="H553">
        <v>3</v>
      </c>
      <c r="I553" t="s">
        <v>521</v>
      </c>
      <c r="J553" t="s">
        <v>522</v>
      </c>
      <c r="K553" t="s">
        <v>523</v>
      </c>
      <c r="L553">
        <v>1339</v>
      </c>
      <c r="N553">
        <v>1007</v>
      </c>
      <c r="O553" t="s">
        <v>92</v>
      </c>
      <c r="P553" t="s">
        <v>92</v>
      </c>
      <c r="Q553">
        <v>1</v>
      </c>
      <c r="W553">
        <v>0</v>
      </c>
      <c r="X553">
        <v>1262771840</v>
      </c>
      <c r="Y553">
        <v>1.5</v>
      </c>
      <c r="AA553">
        <v>6.22</v>
      </c>
      <c r="AB553">
        <v>0</v>
      </c>
      <c r="AC553">
        <v>0</v>
      </c>
      <c r="AD553">
        <v>0</v>
      </c>
      <c r="AE553">
        <v>6.22</v>
      </c>
      <c r="AF553">
        <v>0</v>
      </c>
      <c r="AG553">
        <v>0</v>
      </c>
      <c r="AH553">
        <v>0</v>
      </c>
      <c r="AI553">
        <v>1</v>
      </c>
      <c r="AJ553">
        <v>1</v>
      </c>
      <c r="AK553">
        <v>1</v>
      </c>
      <c r="AL553">
        <v>1</v>
      </c>
      <c r="AN553">
        <v>0</v>
      </c>
      <c r="AO553">
        <v>1</v>
      </c>
      <c r="AP553">
        <v>0</v>
      </c>
      <c r="AQ553">
        <v>0</v>
      </c>
      <c r="AR553">
        <v>0</v>
      </c>
      <c r="AS553" t="s">
        <v>6</v>
      </c>
      <c r="AT553">
        <v>1.5</v>
      </c>
      <c r="AU553" t="s">
        <v>6</v>
      </c>
      <c r="AV553">
        <v>0</v>
      </c>
      <c r="AW553">
        <v>2</v>
      </c>
      <c r="AX553">
        <v>27711698</v>
      </c>
      <c r="AY553">
        <v>1</v>
      </c>
      <c r="AZ553">
        <v>0</v>
      </c>
      <c r="BA553">
        <v>569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CX553">
        <f>Y553*Source!I304</f>
        <v>0.28500000000000003</v>
      </c>
      <c r="CY553">
        <f t="shared" ref="CY553:CY564" si="45">AA553</f>
        <v>6.22</v>
      </c>
      <c r="CZ553">
        <f t="shared" ref="CZ553:CZ564" si="46">AE553</f>
        <v>6.22</v>
      </c>
      <c r="DA553">
        <f t="shared" ref="DA553:DA564" si="47">AI553</f>
        <v>1</v>
      </c>
      <c r="DB553">
        <v>0</v>
      </c>
    </row>
    <row r="554" spans="1:106" x14ac:dyDescent="0.2">
      <c r="A554">
        <f>ROW(Source!A304)</f>
        <v>304</v>
      </c>
      <c r="B554">
        <v>27703388</v>
      </c>
      <c r="C554">
        <v>27711671</v>
      </c>
      <c r="D554">
        <v>25148335</v>
      </c>
      <c r="E554">
        <v>1</v>
      </c>
      <c r="F554">
        <v>1</v>
      </c>
      <c r="G554">
        <v>1</v>
      </c>
      <c r="H554">
        <v>3</v>
      </c>
      <c r="I554" t="s">
        <v>524</v>
      </c>
      <c r="J554" t="s">
        <v>525</v>
      </c>
      <c r="K554" t="s">
        <v>526</v>
      </c>
      <c r="L554">
        <v>1346</v>
      </c>
      <c r="N554">
        <v>1009</v>
      </c>
      <c r="O554" t="s">
        <v>147</v>
      </c>
      <c r="P554" t="s">
        <v>147</v>
      </c>
      <c r="Q554">
        <v>1</v>
      </c>
      <c r="W554">
        <v>0</v>
      </c>
      <c r="X554">
        <v>1721895514</v>
      </c>
      <c r="Y554">
        <v>0.45</v>
      </c>
      <c r="AA554">
        <v>6.09</v>
      </c>
      <c r="AB554">
        <v>0</v>
      </c>
      <c r="AC554">
        <v>0</v>
      </c>
      <c r="AD554">
        <v>0</v>
      </c>
      <c r="AE554">
        <v>6.09</v>
      </c>
      <c r="AF554">
        <v>0</v>
      </c>
      <c r="AG554">
        <v>0</v>
      </c>
      <c r="AH554">
        <v>0</v>
      </c>
      <c r="AI554">
        <v>1</v>
      </c>
      <c r="AJ554">
        <v>1</v>
      </c>
      <c r="AK554">
        <v>1</v>
      </c>
      <c r="AL554">
        <v>1</v>
      </c>
      <c r="AN554">
        <v>0</v>
      </c>
      <c r="AO554">
        <v>1</v>
      </c>
      <c r="AP554">
        <v>0</v>
      </c>
      <c r="AQ554">
        <v>0</v>
      </c>
      <c r="AR554">
        <v>0</v>
      </c>
      <c r="AS554" t="s">
        <v>6</v>
      </c>
      <c r="AT554">
        <v>0.45</v>
      </c>
      <c r="AU554" t="s">
        <v>6</v>
      </c>
      <c r="AV554">
        <v>0</v>
      </c>
      <c r="AW554">
        <v>2</v>
      </c>
      <c r="AX554">
        <v>27711699</v>
      </c>
      <c r="AY554">
        <v>1</v>
      </c>
      <c r="AZ554">
        <v>0</v>
      </c>
      <c r="BA554">
        <v>570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CX554">
        <f>Y554*Source!I304</f>
        <v>8.5500000000000007E-2</v>
      </c>
      <c r="CY554">
        <f t="shared" si="45"/>
        <v>6.09</v>
      </c>
      <c r="CZ554">
        <f t="shared" si="46"/>
        <v>6.09</v>
      </c>
      <c r="DA554">
        <f t="shared" si="47"/>
        <v>1</v>
      </c>
      <c r="DB554">
        <v>0</v>
      </c>
    </row>
    <row r="555" spans="1:106" x14ac:dyDescent="0.2">
      <c r="A555">
        <f>ROW(Source!A304)</f>
        <v>304</v>
      </c>
      <c r="B555">
        <v>27703388</v>
      </c>
      <c r="C555">
        <v>27711671</v>
      </c>
      <c r="D555">
        <v>25151428</v>
      </c>
      <c r="E555">
        <v>1</v>
      </c>
      <c r="F555">
        <v>1</v>
      </c>
      <c r="G555">
        <v>1</v>
      </c>
      <c r="H555">
        <v>3</v>
      </c>
      <c r="I555" t="s">
        <v>527</v>
      </c>
      <c r="J555" t="s">
        <v>528</v>
      </c>
      <c r="K555" t="s">
        <v>529</v>
      </c>
      <c r="L555">
        <v>1348</v>
      </c>
      <c r="N555">
        <v>1009</v>
      </c>
      <c r="O555" t="s">
        <v>30</v>
      </c>
      <c r="P555" t="s">
        <v>30</v>
      </c>
      <c r="Q555">
        <v>1000</v>
      </c>
      <c r="W555">
        <v>0</v>
      </c>
      <c r="X555">
        <v>1225357214</v>
      </c>
      <c r="Y555">
        <v>1.4E-3</v>
      </c>
      <c r="AA555">
        <v>10749</v>
      </c>
      <c r="AB555">
        <v>0</v>
      </c>
      <c r="AC555">
        <v>0</v>
      </c>
      <c r="AD555">
        <v>0</v>
      </c>
      <c r="AE555">
        <v>10749</v>
      </c>
      <c r="AF555">
        <v>0</v>
      </c>
      <c r="AG555">
        <v>0</v>
      </c>
      <c r="AH555">
        <v>0</v>
      </c>
      <c r="AI555">
        <v>1</v>
      </c>
      <c r="AJ555">
        <v>1</v>
      </c>
      <c r="AK555">
        <v>1</v>
      </c>
      <c r="AL555">
        <v>1</v>
      </c>
      <c r="AN555">
        <v>0</v>
      </c>
      <c r="AO555">
        <v>1</v>
      </c>
      <c r="AP555">
        <v>0</v>
      </c>
      <c r="AQ555">
        <v>0</v>
      </c>
      <c r="AR555">
        <v>0</v>
      </c>
      <c r="AS555" t="s">
        <v>6</v>
      </c>
      <c r="AT555">
        <v>1.4E-3</v>
      </c>
      <c r="AU555" t="s">
        <v>6</v>
      </c>
      <c r="AV555">
        <v>0</v>
      </c>
      <c r="AW555">
        <v>2</v>
      </c>
      <c r="AX555">
        <v>27711700</v>
      </c>
      <c r="AY555">
        <v>1</v>
      </c>
      <c r="AZ555">
        <v>0</v>
      </c>
      <c r="BA555">
        <v>571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CX555">
        <f>Y555*Source!I304</f>
        <v>2.6600000000000001E-4</v>
      </c>
      <c r="CY555">
        <f t="shared" si="45"/>
        <v>10749</v>
      </c>
      <c r="CZ555">
        <f t="shared" si="46"/>
        <v>10749</v>
      </c>
      <c r="DA555">
        <f t="shared" si="47"/>
        <v>1</v>
      </c>
      <c r="DB555">
        <v>0</v>
      </c>
    </row>
    <row r="556" spans="1:106" x14ac:dyDescent="0.2">
      <c r="A556">
        <f>ROW(Source!A304)</f>
        <v>304</v>
      </c>
      <c r="B556">
        <v>27703388</v>
      </c>
      <c r="C556">
        <v>27711671</v>
      </c>
      <c r="D556">
        <v>25152615</v>
      </c>
      <c r="E556">
        <v>1</v>
      </c>
      <c r="F556">
        <v>1</v>
      </c>
      <c r="G556">
        <v>1</v>
      </c>
      <c r="H556">
        <v>3</v>
      </c>
      <c r="I556" t="s">
        <v>530</v>
      </c>
      <c r="J556" t="s">
        <v>531</v>
      </c>
      <c r="K556" t="s">
        <v>532</v>
      </c>
      <c r="L556">
        <v>1348</v>
      </c>
      <c r="N556">
        <v>1009</v>
      </c>
      <c r="O556" t="s">
        <v>30</v>
      </c>
      <c r="P556" t="s">
        <v>30</v>
      </c>
      <c r="Q556">
        <v>1000</v>
      </c>
      <c r="W556">
        <v>0</v>
      </c>
      <c r="X556">
        <v>-437906794</v>
      </c>
      <c r="Y556">
        <v>3.3E-3</v>
      </c>
      <c r="AA556">
        <v>9040.01</v>
      </c>
      <c r="AB556">
        <v>0</v>
      </c>
      <c r="AC556">
        <v>0</v>
      </c>
      <c r="AD556">
        <v>0</v>
      </c>
      <c r="AE556">
        <v>9040.01</v>
      </c>
      <c r="AF556">
        <v>0</v>
      </c>
      <c r="AG556">
        <v>0</v>
      </c>
      <c r="AH556">
        <v>0</v>
      </c>
      <c r="AI556">
        <v>1</v>
      </c>
      <c r="AJ556">
        <v>1</v>
      </c>
      <c r="AK556">
        <v>1</v>
      </c>
      <c r="AL556">
        <v>1</v>
      </c>
      <c r="AN556">
        <v>0</v>
      </c>
      <c r="AO556">
        <v>1</v>
      </c>
      <c r="AP556">
        <v>0</v>
      </c>
      <c r="AQ556">
        <v>0</v>
      </c>
      <c r="AR556">
        <v>0</v>
      </c>
      <c r="AS556" t="s">
        <v>6</v>
      </c>
      <c r="AT556">
        <v>3.3E-3</v>
      </c>
      <c r="AU556" t="s">
        <v>6</v>
      </c>
      <c r="AV556">
        <v>0</v>
      </c>
      <c r="AW556">
        <v>2</v>
      </c>
      <c r="AX556">
        <v>27711701</v>
      </c>
      <c r="AY556">
        <v>1</v>
      </c>
      <c r="AZ556">
        <v>0</v>
      </c>
      <c r="BA556">
        <v>572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CX556">
        <f>Y556*Source!I304</f>
        <v>6.2699999999999995E-4</v>
      </c>
      <c r="CY556">
        <f t="shared" si="45"/>
        <v>9040.01</v>
      </c>
      <c r="CZ556">
        <f t="shared" si="46"/>
        <v>9040.01</v>
      </c>
      <c r="DA556">
        <f t="shared" si="47"/>
        <v>1</v>
      </c>
      <c r="DB556">
        <v>0</v>
      </c>
    </row>
    <row r="557" spans="1:106" x14ac:dyDescent="0.2">
      <c r="A557">
        <f>ROW(Source!A304)</f>
        <v>304</v>
      </c>
      <c r="B557">
        <v>27703388</v>
      </c>
      <c r="C557">
        <v>27711671</v>
      </c>
      <c r="D557">
        <v>25152713</v>
      </c>
      <c r="E557">
        <v>1</v>
      </c>
      <c r="F557">
        <v>1</v>
      </c>
      <c r="G557">
        <v>1</v>
      </c>
      <c r="H557">
        <v>3</v>
      </c>
      <c r="I557" t="s">
        <v>500</v>
      </c>
      <c r="J557" t="s">
        <v>501</v>
      </c>
      <c r="K557" t="s">
        <v>502</v>
      </c>
      <c r="L557">
        <v>1348</v>
      </c>
      <c r="N557">
        <v>1009</v>
      </c>
      <c r="O557" t="s">
        <v>30</v>
      </c>
      <c r="P557" t="s">
        <v>30</v>
      </c>
      <c r="Q557">
        <v>1000</v>
      </c>
      <c r="W557">
        <v>0</v>
      </c>
      <c r="X557">
        <v>1174701286</v>
      </c>
      <c r="Y557">
        <v>1.0000000000000001E-5</v>
      </c>
      <c r="AA557">
        <v>11978</v>
      </c>
      <c r="AB557">
        <v>0</v>
      </c>
      <c r="AC557">
        <v>0</v>
      </c>
      <c r="AD557">
        <v>0</v>
      </c>
      <c r="AE557">
        <v>11978</v>
      </c>
      <c r="AF557">
        <v>0</v>
      </c>
      <c r="AG557">
        <v>0</v>
      </c>
      <c r="AH557">
        <v>0</v>
      </c>
      <c r="AI557">
        <v>1</v>
      </c>
      <c r="AJ557">
        <v>1</v>
      </c>
      <c r="AK557">
        <v>1</v>
      </c>
      <c r="AL557">
        <v>1</v>
      </c>
      <c r="AN557">
        <v>0</v>
      </c>
      <c r="AO557">
        <v>1</v>
      </c>
      <c r="AP557">
        <v>0</v>
      </c>
      <c r="AQ557">
        <v>0</v>
      </c>
      <c r="AR557">
        <v>0</v>
      </c>
      <c r="AS557" t="s">
        <v>6</v>
      </c>
      <c r="AT557">
        <v>1.0000000000000001E-5</v>
      </c>
      <c r="AU557" t="s">
        <v>6</v>
      </c>
      <c r="AV557">
        <v>0</v>
      </c>
      <c r="AW557">
        <v>2</v>
      </c>
      <c r="AX557">
        <v>27711702</v>
      </c>
      <c r="AY557">
        <v>1</v>
      </c>
      <c r="AZ557">
        <v>0</v>
      </c>
      <c r="BA557">
        <v>573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CX557">
        <f>Y557*Source!I304</f>
        <v>1.9000000000000002E-6</v>
      </c>
      <c r="CY557">
        <f t="shared" si="45"/>
        <v>11978</v>
      </c>
      <c r="CZ557">
        <f t="shared" si="46"/>
        <v>11978</v>
      </c>
      <c r="DA557">
        <f t="shared" si="47"/>
        <v>1</v>
      </c>
      <c r="DB557">
        <v>0</v>
      </c>
    </row>
    <row r="558" spans="1:106" x14ac:dyDescent="0.2">
      <c r="A558">
        <f>ROW(Source!A304)</f>
        <v>304</v>
      </c>
      <c r="B558">
        <v>27703388</v>
      </c>
      <c r="C558">
        <v>27711671</v>
      </c>
      <c r="D558">
        <v>25153693</v>
      </c>
      <c r="E558">
        <v>1</v>
      </c>
      <c r="F558">
        <v>1</v>
      </c>
      <c r="G558">
        <v>1</v>
      </c>
      <c r="H558">
        <v>3</v>
      </c>
      <c r="I558" t="s">
        <v>533</v>
      </c>
      <c r="J558" t="s">
        <v>534</v>
      </c>
      <c r="K558" t="s">
        <v>535</v>
      </c>
      <c r="L558">
        <v>1348</v>
      </c>
      <c r="N558">
        <v>1009</v>
      </c>
      <c r="O558" t="s">
        <v>30</v>
      </c>
      <c r="P558" t="s">
        <v>30</v>
      </c>
      <c r="Q558">
        <v>1000</v>
      </c>
      <c r="W558">
        <v>0</v>
      </c>
      <c r="X558">
        <v>-2116243625</v>
      </c>
      <c r="Y558">
        <v>1E-4</v>
      </c>
      <c r="AA558">
        <v>37900</v>
      </c>
      <c r="AB558">
        <v>0</v>
      </c>
      <c r="AC558">
        <v>0</v>
      </c>
      <c r="AD558">
        <v>0</v>
      </c>
      <c r="AE558">
        <v>37900</v>
      </c>
      <c r="AF558">
        <v>0</v>
      </c>
      <c r="AG558">
        <v>0</v>
      </c>
      <c r="AH558">
        <v>0</v>
      </c>
      <c r="AI558">
        <v>1</v>
      </c>
      <c r="AJ558">
        <v>1</v>
      </c>
      <c r="AK558">
        <v>1</v>
      </c>
      <c r="AL558">
        <v>1</v>
      </c>
      <c r="AN558">
        <v>0</v>
      </c>
      <c r="AO558">
        <v>1</v>
      </c>
      <c r="AP558">
        <v>0</v>
      </c>
      <c r="AQ558">
        <v>0</v>
      </c>
      <c r="AR558">
        <v>0</v>
      </c>
      <c r="AS558" t="s">
        <v>6</v>
      </c>
      <c r="AT558">
        <v>1E-4</v>
      </c>
      <c r="AU558" t="s">
        <v>6</v>
      </c>
      <c r="AV558">
        <v>0</v>
      </c>
      <c r="AW558">
        <v>2</v>
      </c>
      <c r="AX558">
        <v>27711703</v>
      </c>
      <c r="AY558">
        <v>1</v>
      </c>
      <c r="AZ558">
        <v>0</v>
      </c>
      <c r="BA558">
        <v>574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CX558">
        <f>Y558*Source!I304</f>
        <v>1.9000000000000001E-5</v>
      </c>
      <c r="CY558">
        <f t="shared" si="45"/>
        <v>37900</v>
      </c>
      <c r="CZ558">
        <f t="shared" si="46"/>
        <v>37900</v>
      </c>
      <c r="DA558">
        <f t="shared" si="47"/>
        <v>1</v>
      </c>
      <c r="DB558">
        <v>0</v>
      </c>
    </row>
    <row r="559" spans="1:106" x14ac:dyDescent="0.2">
      <c r="A559">
        <f>ROW(Source!A304)</f>
        <v>304</v>
      </c>
      <c r="B559">
        <v>27703388</v>
      </c>
      <c r="C559">
        <v>27711671</v>
      </c>
      <c r="D559">
        <v>25173443</v>
      </c>
      <c r="E559">
        <v>1</v>
      </c>
      <c r="F559">
        <v>1</v>
      </c>
      <c r="G559">
        <v>1</v>
      </c>
      <c r="H559">
        <v>3</v>
      </c>
      <c r="I559" t="s">
        <v>536</v>
      </c>
      <c r="J559" t="s">
        <v>537</v>
      </c>
      <c r="K559" t="s">
        <v>538</v>
      </c>
      <c r="L559">
        <v>1302</v>
      </c>
      <c r="N559">
        <v>1003</v>
      </c>
      <c r="O559" t="s">
        <v>539</v>
      </c>
      <c r="P559" t="s">
        <v>539</v>
      </c>
      <c r="Q559">
        <v>10</v>
      </c>
      <c r="W559">
        <v>0</v>
      </c>
      <c r="X559">
        <v>-1640127157</v>
      </c>
      <c r="Y559">
        <v>1.8700000000000001E-2</v>
      </c>
      <c r="AA559">
        <v>50.24</v>
      </c>
      <c r="AB559">
        <v>0</v>
      </c>
      <c r="AC559">
        <v>0</v>
      </c>
      <c r="AD559">
        <v>0</v>
      </c>
      <c r="AE559">
        <v>50.24</v>
      </c>
      <c r="AF559">
        <v>0</v>
      </c>
      <c r="AG559">
        <v>0</v>
      </c>
      <c r="AH559">
        <v>0</v>
      </c>
      <c r="AI559">
        <v>1</v>
      </c>
      <c r="AJ559">
        <v>1</v>
      </c>
      <c r="AK559">
        <v>1</v>
      </c>
      <c r="AL559">
        <v>1</v>
      </c>
      <c r="AN559">
        <v>0</v>
      </c>
      <c r="AO559">
        <v>1</v>
      </c>
      <c r="AP559">
        <v>0</v>
      </c>
      <c r="AQ559">
        <v>0</v>
      </c>
      <c r="AR559">
        <v>0</v>
      </c>
      <c r="AS559" t="s">
        <v>6</v>
      </c>
      <c r="AT559">
        <v>1.8700000000000001E-2</v>
      </c>
      <c r="AU559" t="s">
        <v>6</v>
      </c>
      <c r="AV559">
        <v>0</v>
      </c>
      <c r="AW559">
        <v>2</v>
      </c>
      <c r="AX559">
        <v>27711705</v>
      </c>
      <c r="AY559">
        <v>1</v>
      </c>
      <c r="AZ559">
        <v>0</v>
      </c>
      <c r="BA559">
        <v>576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CX559">
        <f>Y559*Source!I304</f>
        <v>3.5530000000000002E-3</v>
      </c>
      <c r="CY559">
        <f t="shared" si="45"/>
        <v>50.24</v>
      </c>
      <c r="CZ559">
        <f t="shared" si="46"/>
        <v>50.24</v>
      </c>
      <c r="DA559">
        <f t="shared" si="47"/>
        <v>1</v>
      </c>
      <c r="DB559">
        <v>0</v>
      </c>
    </row>
    <row r="560" spans="1:106" x14ac:dyDescent="0.2">
      <c r="A560">
        <f>ROW(Source!A304)</f>
        <v>304</v>
      </c>
      <c r="B560">
        <v>27703388</v>
      </c>
      <c r="C560">
        <v>27711671</v>
      </c>
      <c r="D560">
        <v>25173801</v>
      </c>
      <c r="E560">
        <v>1</v>
      </c>
      <c r="F560">
        <v>1</v>
      </c>
      <c r="G560">
        <v>1</v>
      </c>
      <c r="H560">
        <v>3</v>
      </c>
      <c r="I560" t="s">
        <v>540</v>
      </c>
      <c r="J560" t="s">
        <v>541</v>
      </c>
      <c r="K560" t="s">
        <v>542</v>
      </c>
      <c r="L560">
        <v>1348</v>
      </c>
      <c r="N560">
        <v>1009</v>
      </c>
      <c r="O560" t="s">
        <v>30</v>
      </c>
      <c r="P560" t="s">
        <v>30</v>
      </c>
      <c r="Q560">
        <v>1000</v>
      </c>
      <c r="W560">
        <v>0</v>
      </c>
      <c r="X560">
        <v>-1396314973</v>
      </c>
      <c r="Y560">
        <v>3.0000000000000001E-5</v>
      </c>
      <c r="AA560">
        <v>4455.2</v>
      </c>
      <c r="AB560">
        <v>0</v>
      </c>
      <c r="AC560">
        <v>0</v>
      </c>
      <c r="AD560">
        <v>0</v>
      </c>
      <c r="AE560">
        <v>4455.2</v>
      </c>
      <c r="AF560">
        <v>0</v>
      </c>
      <c r="AG560">
        <v>0</v>
      </c>
      <c r="AH560">
        <v>0</v>
      </c>
      <c r="AI560">
        <v>1</v>
      </c>
      <c r="AJ560">
        <v>1</v>
      </c>
      <c r="AK560">
        <v>1</v>
      </c>
      <c r="AL560">
        <v>1</v>
      </c>
      <c r="AN560">
        <v>0</v>
      </c>
      <c r="AO560">
        <v>1</v>
      </c>
      <c r="AP560">
        <v>0</v>
      </c>
      <c r="AQ560">
        <v>0</v>
      </c>
      <c r="AR560">
        <v>0</v>
      </c>
      <c r="AS560" t="s">
        <v>6</v>
      </c>
      <c r="AT560">
        <v>3.0000000000000001E-5</v>
      </c>
      <c r="AU560" t="s">
        <v>6</v>
      </c>
      <c r="AV560">
        <v>0</v>
      </c>
      <c r="AW560">
        <v>2</v>
      </c>
      <c r="AX560">
        <v>27711706</v>
      </c>
      <c r="AY560">
        <v>1</v>
      </c>
      <c r="AZ560">
        <v>0</v>
      </c>
      <c r="BA560">
        <v>577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CX560">
        <f>Y560*Source!I304</f>
        <v>5.7000000000000005E-6</v>
      </c>
      <c r="CY560">
        <f t="shared" si="45"/>
        <v>4455.2</v>
      </c>
      <c r="CZ560">
        <f t="shared" si="46"/>
        <v>4455.2</v>
      </c>
      <c r="DA560">
        <f t="shared" si="47"/>
        <v>1</v>
      </c>
      <c r="DB560">
        <v>0</v>
      </c>
    </row>
    <row r="561" spans="1:106" x14ac:dyDescent="0.2">
      <c r="A561">
        <f>ROW(Source!A304)</f>
        <v>304</v>
      </c>
      <c r="B561">
        <v>27703388</v>
      </c>
      <c r="C561">
        <v>27711671</v>
      </c>
      <c r="D561">
        <v>25174560</v>
      </c>
      <c r="E561">
        <v>1</v>
      </c>
      <c r="F561">
        <v>1</v>
      </c>
      <c r="G561">
        <v>1</v>
      </c>
      <c r="H561">
        <v>3</v>
      </c>
      <c r="I561" t="s">
        <v>543</v>
      </c>
      <c r="J561" t="s">
        <v>544</v>
      </c>
      <c r="K561" t="s">
        <v>545</v>
      </c>
      <c r="L561">
        <v>1348</v>
      </c>
      <c r="N561">
        <v>1009</v>
      </c>
      <c r="O561" t="s">
        <v>30</v>
      </c>
      <c r="P561" t="s">
        <v>30</v>
      </c>
      <c r="Q561">
        <v>1000</v>
      </c>
      <c r="W561">
        <v>0</v>
      </c>
      <c r="X561">
        <v>900832145</v>
      </c>
      <c r="Y561">
        <v>1.9400000000000001E-3</v>
      </c>
      <c r="AA561">
        <v>4920</v>
      </c>
      <c r="AB561">
        <v>0</v>
      </c>
      <c r="AC561">
        <v>0</v>
      </c>
      <c r="AD561">
        <v>0</v>
      </c>
      <c r="AE561">
        <v>4920</v>
      </c>
      <c r="AF561">
        <v>0</v>
      </c>
      <c r="AG561">
        <v>0</v>
      </c>
      <c r="AH561">
        <v>0</v>
      </c>
      <c r="AI561">
        <v>1</v>
      </c>
      <c r="AJ561">
        <v>1</v>
      </c>
      <c r="AK561">
        <v>1</v>
      </c>
      <c r="AL561">
        <v>1</v>
      </c>
      <c r="AN561">
        <v>0</v>
      </c>
      <c r="AO561">
        <v>1</v>
      </c>
      <c r="AP561">
        <v>0</v>
      </c>
      <c r="AQ561">
        <v>0</v>
      </c>
      <c r="AR561">
        <v>0</v>
      </c>
      <c r="AS561" t="s">
        <v>6</v>
      </c>
      <c r="AT561">
        <v>1.9400000000000001E-3</v>
      </c>
      <c r="AU561" t="s">
        <v>6</v>
      </c>
      <c r="AV561">
        <v>0</v>
      </c>
      <c r="AW561">
        <v>2</v>
      </c>
      <c r="AX561">
        <v>27711707</v>
      </c>
      <c r="AY561">
        <v>1</v>
      </c>
      <c r="AZ561">
        <v>0</v>
      </c>
      <c r="BA561">
        <v>578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CX561">
        <f>Y561*Source!I304</f>
        <v>3.6860000000000001E-4</v>
      </c>
      <c r="CY561">
        <f t="shared" si="45"/>
        <v>4920</v>
      </c>
      <c r="CZ561">
        <f t="shared" si="46"/>
        <v>4920</v>
      </c>
      <c r="DA561">
        <f t="shared" si="47"/>
        <v>1</v>
      </c>
      <c r="DB561">
        <v>0</v>
      </c>
    </row>
    <row r="562" spans="1:106" x14ac:dyDescent="0.2">
      <c r="A562">
        <f>ROW(Source!A304)</f>
        <v>304</v>
      </c>
      <c r="B562">
        <v>27703388</v>
      </c>
      <c r="C562">
        <v>27711671</v>
      </c>
      <c r="D562">
        <v>25186091</v>
      </c>
      <c r="E562">
        <v>1</v>
      </c>
      <c r="F562">
        <v>1</v>
      </c>
      <c r="G562">
        <v>1</v>
      </c>
      <c r="H562">
        <v>3</v>
      </c>
      <c r="I562" t="s">
        <v>546</v>
      </c>
      <c r="J562" t="s">
        <v>547</v>
      </c>
      <c r="K562" t="s">
        <v>548</v>
      </c>
      <c r="L562">
        <v>1348</v>
      </c>
      <c r="N562">
        <v>1009</v>
      </c>
      <c r="O562" t="s">
        <v>30</v>
      </c>
      <c r="P562" t="s">
        <v>30</v>
      </c>
      <c r="Q562">
        <v>1000</v>
      </c>
      <c r="W562">
        <v>0</v>
      </c>
      <c r="X562">
        <v>-1655298345</v>
      </c>
      <c r="Y562">
        <v>3.1E-4</v>
      </c>
      <c r="AA562">
        <v>15620</v>
      </c>
      <c r="AB562">
        <v>0</v>
      </c>
      <c r="AC562">
        <v>0</v>
      </c>
      <c r="AD562">
        <v>0</v>
      </c>
      <c r="AE562">
        <v>15620</v>
      </c>
      <c r="AF562">
        <v>0</v>
      </c>
      <c r="AG562">
        <v>0</v>
      </c>
      <c r="AH562">
        <v>0</v>
      </c>
      <c r="AI562">
        <v>1</v>
      </c>
      <c r="AJ562">
        <v>1</v>
      </c>
      <c r="AK562">
        <v>1</v>
      </c>
      <c r="AL562">
        <v>1</v>
      </c>
      <c r="AN562">
        <v>0</v>
      </c>
      <c r="AO562">
        <v>1</v>
      </c>
      <c r="AP562">
        <v>0</v>
      </c>
      <c r="AQ562">
        <v>0</v>
      </c>
      <c r="AR562">
        <v>0</v>
      </c>
      <c r="AS562" t="s">
        <v>6</v>
      </c>
      <c r="AT562">
        <v>3.1E-4</v>
      </c>
      <c r="AU562" t="s">
        <v>6</v>
      </c>
      <c r="AV562">
        <v>0</v>
      </c>
      <c r="AW562">
        <v>2</v>
      </c>
      <c r="AX562">
        <v>27711708</v>
      </c>
      <c r="AY562">
        <v>1</v>
      </c>
      <c r="AZ562">
        <v>0</v>
      </c>
      <c r="BA562">
        <v>579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0</v>
      </c>
      <c r="BW562">
        <v>0</v>
      </c>
      <c r="CX562">
        <f>Y562*Source!I304</f>
        <v>5.8900000000000002E-5</v>
      </c>
      <c r="CY562">
        <f t="shared" si="45"/>
        <v>15620</v>
      </c>
      <c r="CZ562">
        <f t="shared" si="46"/>
        <v>15620</v>
      </c>
      <c r="DA562">
        <f t="shared" si="47"/>
        <v>1</v>
      </c>
      <c r="DB562">
        <v>0</v>
      </c>
    </row>
    <row r="563" spans="1:106" x14ac:dyDescent="0.2">
      <c r="A563">
        <f>ROW(Source!A304)</f>
        <v>304</v>
      </c>
      <c r="B563">
        <v>27703388</v>
      </c>
      <c r="C563">
        <v>27711671</v>
      </c>
      <c r="D563">
        <v>25187286</v>
      </c>
      <c r="E563">
        <v>1</v>
      </c>
      <c r="F563">
        <v>1</v>
      </c>
      <c r="G563">
        <v>1</v>
      </c>
      <c r="H563">
        <v>3</v>
      </c>
      <c r="I563" t="s">
        <v>549</v>
      </c>
      <c r="J563" t="s">
        <v>550</v>
      </c>
      <c r="K563" t="s">
        <v>551</v>
      </c>
      <c r="L563">
        <v>1348</v>
      </c>
      <c r="N563">
        <v>1009</v>
      </c>
      <c r="O563" t="s">
        <v>30</v>
      </c>
      <c r="P563" t="s">
        <v>30</v>
      </c>
      <c r="Q563">
        <v>1000</v>
      </c>
      <c r="W563">
        <v>0</v>
      </c>
      <c r="X563">
        <v>-639604785</v>
      </c>
      <c r="Y563">
        <v>5.9999999999999995E-4</v>
      </c>
      <c r="AA563">
        <v>9420</v>
      </c>
      <c r="AB563">
        <v>0</v>
      </c>
      <c r="AC563">
        <v>0</v>
      </c>
      <c r="AD563">
        <v>0</v>
      </c>
      <c r="AE563">
        <v>9420</v>
      </c>
      <c r="AF563">
        <v>0</v>
      </c>
      <c r="AG563">
        <v>0</v>
      </c>
      <c r="AH563">
        <v>0</v>
      </c>
      <c r="AI563">
        <v>1</v>
      </c>
      <c r="AJ563">
        <v>1</v>
      </c>
      <c r="AK563">
        <v>1</v>
      </c>
      <c r="AL563">
        <v>1</v>
      </c>
      <c r="AN563">
        <v>0</v>
      </c>
      <c r="AO563">
        <v>1</v>
      </c>
      <c r="AP563">
        <v>0</v>
      </c>
      <c r="AQ563">
        <v>0</v>
      </c>
      <c r="AR563">
        <v>0</v>
      </c>
      <c r="AS563" t="s">
        <v>6</v>
      </c>
      <c r="AT563">
        <v>5.9999999999999995E-4</v>
      </c>
      <c r="AU563" t="s">
        <v>6</v>
      </c>
      <c r="AV563">
        <v>0</v>
      </c>
      <c r="AW563">
        <v>2</v>
      </c>
      <c r="AX563">
        <v>27711709</v>
      </c>
      <c r="AY563">
        <v>1</v>
      </c>
      <c r="AZ563">
        <v>0</v>
      </c>
      <c r="BA563">
        <v>580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CX563">
        <f>Y563*Source!I304</f>
        <v>1.1399999999999999E-4</v>
      </c>
      <c r="CY563">
        <f t="shared" si="45"/>
        <v>9420</v>
      </c>
      <c r="CZ563">
        <f t="shared" si="46"/>
        <v>9420</v>
      </c>
      <c r="DA563">
        <f t="shared" si="47"/>
        <v>1</v>
      </c>
      <c r="DB563">
        <v>0</v>
      </c>
    </row>
    <row r="564" spans="1:106" x14ac:dyDescent="0.2">
      <c r="A564">
        <f>ROW(Source!A304)</f>
        <v>304</v>
      </c>
      <c r="B564">
        <v>27703388</v>
      </c>
      <c r="C564">
        <v>27711671</v>
      </c>
      <c r="D564">
        <v>25188063</v>
      </c>
      <c r="E564">
        <v>1</v>
      </c>
      <c r="F564">
        <v>1</v>
      </c>
      <c r="G564">
        <v>1</v>
      </c>
      <c r="H564">
        <v>3</v>
      </c>
      <c r="I564" t="s">
        <v>124</v>
      </c>
      <c r="J564" t="s">
        <v>127</v>
      </c>
      <c r="K564" t="s">
        <v>125</v>
      </c>
      <c r="L564">
        <v>2233</v>
      </c>
      <c r="N564">
        <v>1013</v>
      </c>
      <c r="O564" t="s">
        <v>126</v>
      </c>
      <c r="P564" t="s">
        <v>126</v>
      </c>
      <c r="Q564">
        <v>1</v>
      </c>
      <c r="W564">
        <v>0</v>
      </c>
      <c r="X564">
        <v>961102505</v>
      </c>
      <c r="Y564">
        <v>14.631579</v>
      </c>
      <c r="AA564">
        <v>662.71</v>
      </c>
      <c r="AB564">
        <v>0</v>
      </c>
      <c r="AC564">
        <v>0</v>
      </c>
      <c r="AD564">
        <v>0</v>
      </c>
      <c r="AE564">
        <v>662.71</v>
      </c>
      <c r="AF564">
        <v>0</v>
      </c>
      <c r="AG564">
        <v>0</v>
      </c>
      <c r="AH564">
        <v>0</v>
      </c>
      <c r="AI564">
        <v>1</v>
      </c>
      <c r="AJ564">
        <v>1</v>
      </c>
      <c r="AK564">
        <v>1</v>
      </c>
      <c r="AL564">
        <v>1</v>
      </c>
      <c r="AN564">
        <v>0</v>
      </c>
      <c r="AO564">
        <v>0</v>
      </c>
      <c r="AP564">
        <v>0</v>
      </c>
      <c r="AQ564">
        <v>0</v>
      </c>
      <c r="AR564">
        <v>0</v>
      </c>
      <c r="AS564" t="s">
        <v>6</v>
      </c>
      <c r="AT564">
        <v>14.631579</v>
      </c>
      <c r="AU564" t="s">
        <v>6</v>
      </c>
      <c r="AV564">
        <v>0</v>
      </c>
      <c r="AW564">
        <v>1</v>
      </c>
      <c r="AX564">
        <v>-1</v>
      </c>
      <c r="AY564">
        <v>0</v>
      </c>
      <c r="AZ564">
        <v>0</v>
      </c>
      <c r="BA564" t="s">
        <v>6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CX564">
        <f>Y564*Source!I304</f>
        <v>2.7800000100000002</v>
      </c>
      <c r="CY564">
        <f t="shared" si="45"/>
        <v>662.71</v>
      </c>
      <c r="CZ564">
        <f t="shared" si="46"/>
        <v>662.71</v>
      </c>
      <c r="DA564">
        <f t="shared" si="47"/>
        <v>1</v>
      </c>
      <c r="DB564">
        <v>0</v>
      </c>
    </row>
    <row r="565" spans="1:106" x14ac:dyDescent="0.2">
      <c r="A565">
        <f>ROW(Source!A307)</f>
        <v>307</v>
      </c>
      <c r="B565">
        <v>27703374</v>
      </c>
      <c r="C565">
        <v>27711711</v>
      </c>
      <c r="D565">
        <v>25428833</v>
      </c>
      <c r="E565">
        <v>1</v>
      </c>
      <c r="F565">
        <v>1</v>
      </c>
      <c r="G565">
        <v>1</v>
      </c>
      <c r="H565">
        <v>1</v>
      </c>
      <c r="I565" t="s">
        <v>554</v>
      </c>
      <c r="J565" t="s">
        <v>6</v>
      </c>
      <c r="K565" t="s">
        <v>555</v>
      </c>
      <c r="L565">
        <v>1191</v>
      </c>
      <c r="N565">
        <v>1013</v>
      </c>
      <c r="O565" t="s">
        <v>486</v>
      </c>
      <c r="P565" t="s">
        <v>486</v>
      </c>
      <c r="Q565">
        <v>1</v>
      </c>
      <c r="W565">
        <v>0</v>
      </c>
      <c r="X565">
        <v>912892513</v>
      </c>
      <c r="Y565">
        <v>1.7232750000000001</v>
      </c>
      <c r="AA565">
        <v>0</v>
      </c>
      <c r="AB565">
        <v>0</v>
      </c>
      <c r="AC565">
        <v>0</v>
      </c>
      <c r="AD565">
        <v>9.92</v>
      </c>
      <c r="AE565">
        <v>0</v>
      </c>
      <c r="AF565">
        <v>0</v>
      </c>
      <c r="AG565">
        <v>0</v>
      </c>
      <c r="AH565">
        <v>9.92</v>
      </c>
      <c r="AI565">
        <v>1</v>
      </c>
      <c r="AJ565">
        <v>1</v>
      </c>
      <c r="AK565">
        <v>1</v>
      </c>
      <c r="AL565">
        <v>1</v>
      </c>
      <c r="AN565">
        <v>0</v>
      </c>
      <c r="AO565">
        <v>1</v>
      </c>
      <c r="AP565">
        <v>1</v>
      </c>
      <c r="AQ565">
        <v>0</v>
      </c>
      <c r="AR565">
        <v>0</v>
      </c>
      <c r="AS565" t="s">
        <v>6</v>
      </c>
      <c r="AT565">
        <v>1.1100000000000001</v>
      </c>
      <c r="AU565" t="s">
        <v>57</v>
      </c>
      <c r="AV565">
        <v>1</v>
      </c>
      <c r="AW565">
        <v>2</v>
      </c>
      <c r="AX565">
        <v>27711717</v>
      </c>
      <c r="AY565">
        <v>1</v>
      </c>
      <c r="AZ565">
        <v>0</v>
      </c>
      <c r="BA565">
        <v>581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CX565">
        <f>Y565*Source!I307</f>
        <v>13.786200000000001</v>
      </c>
      <c r="CY565">
        <f>AD565</f>
        <v>9.92</v>
      </c>
      <c r="CZ565">
        <f>AH565</f>
        <v>9.92</v>
      </c>
      <c r="DA565">
        <f>AL565</f>
        <v>1</v>
      </c>
      <c r="DB565">
        <v>0</v>
      </c>
    </row>
    <row r="566" spans="1:106" x14ac:dyDescent="0.2">
      <c r="A566">
        <f>ROW(Source!A307)</f>
        <v>307</v>
      </c>
      <c r="B566">
        <v>27703374</v>
      </c>
      <c r="C566">
        <v>27711711</v>
      </c>
      <c r="D566">
        <v>25231911</v>
      </c>
      <c r="E566">
        <v>1</v>
      </c>
      <c r="F566">
        <v>1</v>
      </c>
      <c r="G566">
        <v>1</v>
      </c>
      <c r="H566">
        <v>2</v>
      </c>
      <c r="I566" t="s">
        <v>556</v>
      </c>
      <c r="J566" t="s">
        <v>557</v>
      </c>
      <c r="K566" t="s">
        <v>558</v>
      </c>
      <c r="L566">
        <v>1368</v>
      </c>
      <c r="N566">
        <v>1011</v>
      </c>
      <c r="O566" t="s">
        <v>492</v>
      </c>
      <c r="P566" t="s">
        <v>492</v>
      </c>
      <c r="Q566">
        <v>1</v>
      </c>
      <c r="W566">
        <v>0</v>
      </c>
      <c r="X566">
        <v>-353815937</v>
      </c>
      <c r="Y566">
        <v>0.43875000000000003</v>
      </c>
      <c r="AA566">
        <v>0</v>
      </c>
      <c r="AB566">
        <v>8.1</v>
      </c>
      <c r="AC566">
        <v>0</v>
      </c>
      <c r="AD566">
        <v>0</v>
      </c>
      <c r="AE566">
        <v>0</v>
      </c>
      <c r="AF566">
        <v>8.1</v>
      </c>
      <c r="AG566">
        <v>0</v>
      </c>
      <c r="AH566">
        <v>0</v>
      </c>
      <c r="AI566">
        <v>1</v>
      </c>
      <c r="AJ566">
        <v>1</v>
      </c>
      <c r="AK566">
        <v>1</v>
      </c>
      <c r="AL566">
        <v>1</v>
      </c>
      <c r="AN566">
        <v>0</v>
      </c>
      <c r="AO566">
        <v>1</v>
      </c>
      <c r="AP566">
        <v>1</v>
      </c>
      <c r="AQ566">
        <v>0</v>
      </c>
      <c r="AR566">
        <v>0</v>
      </c>
      <c r="AS566" t="s">
        <v>6</v>
      </c>
      <c r="AT566">
        <v>0.26</v>
      </c>
      <c r="AU566" t="s">
        <v>56</v>
      </c>
      <c r="AV566">
        <v>0</v>
      </c>
      <c r="AW566">
        <v>2</v>
      </c>
      <c r="AX566">
        <v>27711718</v>
      </c>
      <c r="AY566">
        <v>1</v>
      </c>
      <c r="AZ566">
        <v>0</v>
      </c>
      <c r="BA566">
        <v>582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CX566">
        <f>Y566*Source!I307</f>
        <v>3.5100000000000002</v>
      </c>
      <c r="CY566">
        <f>AB566</f>
        <v>8.1</v>
      </c>
      <c r="CZ566">
        <f>AF566</f>
        <v>8.1</v>
      </c>
      <c r="DA566">
        <f>AJ566</f>
        <v>1</v>
      </c>
      <c r="DB566">
        <v>0</v>
      </c>
    </row>
    <row r="567" spans="1:106" x14ac:dyDescent="0.2">
      <c r="A567">
        <f>ROW(Source!A307)</f>
        <v>307</v>
      </c>
      <c r="B567">
        <v>27703374</v>
      </c>
      <c r="C567">
        <v>27711711</v>
      </c>
      <c r="D567">
        <v>25149982</v>
      </c>
      <c r="E567">
        <v>1</v>
      </c>
      <c r="F567">
        <v>1</v>
      </c>
      <c r="G567">
        <v>1</v>
      </c>
      <c r="H567">
        <v>3</v>
      </c>
      <c r="I567" t="s">
        <v>134</v>
      </c>
      <c r="J567" t="s">
        <v>137</v>
      </c>
      <c r="K567" t="s">
        <v>135</v>
      </c>
      <c r="L567">
        <v>1354</v>
      </c>
      <c r="N567">
        <v>1010</v>
      </c>
      <c r="O567" t="s">
        <v>136</v>
      </c>
      <c r="P567" t="s">
        <v>136</v>
      </c>
      <c r="Q567">
        <v>1</v>
      </c>
      <c r="W567">
        <v>0</v>
      </c>
      <c r="X567">
        <v>-1609859063</v>
      </c>
      <c r="Y567">
        <v>1</v>
      </c>
      <c r="AA567">
        <v>371.2</v>
      </c>
      <c r="AB567">
        <v>0</v>
      </c>
      <c r="AC567">
        <v>0</v>
      </c>
      <c r="AD567">
        <v>0</v>
      </c>
      <c r="AE567">
        <v>371.2</v>
      </c>
      <c r="AF567">
        <v>0</v>
      </c>
      <c r="AG567">
        <v>0</v>
      </c>
      <c r="AH567">
        <v>0</v>
      </c>
      <c r="AI567">
        <v>1</v>
      </c>
      <c r="AJ567">
        <v>1</v>
      </c>
      <c r="AK567">
        <v>1</v>
      </c>
      <c r="AL567">
        <v>1</v>
      </c>
      <c r="AN567">
        <v>0</v>
      </c>
      <c r="AO567">
        <v>0</v>
      </c>
      <c r="AP567">
        <v>0</v>
      </c>
      <c r="AQ567">
        <v>0</v>
      </c>
      <c r="AR567">
        <v>0</v>
      </c>
      <c r="AS567" t="s">
        <v>6</v>
      </c>
      <c r="AT567">
        <v>1</v>
      </c>
      <c r="AU567" t="s">
        <v>6</v>
      </c>
      <c r="AV567">
        <v>0</v>
      </c>
      <c r="AW567">
        <v>1</v>
      </c>
      <c r="AX567">
        <v>-1</v>
      </c>
      <c r="AY567">
        <v>0</v>
      </c>
      <c r="AZ567">
        <v>0</v>
      </c>
      <c r="BA567" t="s">
        <v>6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CX567">
        <f>Y567*Source!I307</f>
        <v>8</v>
      </c>
      <c r="CY567">
        <f>AA567</f>
        <v>371.2</v>
      </c>
      <c r="CZ567">
        <f>AE567</f>
        <v>371.2</v>
      </c>
      <c r="DA567">
        <f>AI567</f>
        <v>1</v>
      </c>
      <c r="DB567">
        <v>0</v>
      </c>
    </row>
    <row r="568" spans="1:106" x14ac:dyDescent="0.2">
      <c r="A568">
        <f>ROW(Source!A307)</f>
        <v>307</v>
      </c>
      <c r="B568">
        <v>27703374</v>
      </c>
      <c r="C568">
        <v>27711711</v>
      </c>
      <c r="D568">
        <v>25151425</v>
      </c>
      <c r="E568">
        <v>1</v>
      </c>
      <c r="F568">
        <v>1</v>
      </c>
      <c r="G568">
        <v>1</v>
      </c>
      <c r="H568">
        <v>3</v>
      </c>
      <c r="I568" t="s">
        <v>559</v>
      </c>
      <c r="J568" t="s">
        <v>560</v>
      </c>
      <c r="K568" t="s">
        <v>561</v>
      </c>
      <c r="L568">
        <v>1348</v>
      </c>
      <c r="N568">
        <v>1009</v>
      </c>
      <c r="O568" t="s">
        <v>30</v>
      </c>
      <c r="P568" t="s">
        <v>30</v>
      </c>
      <c r="Q568">
        <v>1000</v>
      </c>
      <c r="W568">
        <v>0</v>
      </c>
      <c r="X568">
        <v>-714836380</v>
      </c>
      <c r="Y568">
        <v>6.9999999999999994E-5</v>
      </c>
      <c r="AA568">
        <v>10315.01</v>
      </c>
      <c r="AB568">
        <v>0</v>
      </c>
      <c r="AC568">
        <v>0</v>
      </c>
      <c r="AD568">
        <v>0</v>
      </c>
      <c r="AE568">
        <v>10315.01</v>
      </c>
      <c r="AF568">
        <v>0</v>
      </c>
      <c r="AG568">
        <v>0</v>
      </c>
      <c r="AH568">
        <v>0</v>
      </c>
      <c r="AI568">
        <v>1</v>
      </c>
      <c r="AJ568">
        <v>1</v>
      </c>
      <c r="AK568">
        <v>1</v>
      </c>
      <c r="AL568">
        <v>1</v>
      </c>
      <c r="AN568">
        <v>0</v>
      </c>
      <c r="AO568">
        <v>1</v>
      </c>
      <c r="AP568">
        <v>0</v>
      </c>
      <c r="AQ568">
        <v>0</v>
      </c>
      <c r="AR568">
        <v>0</v>
      </c>
      <c r="AS568" t="s">
        <v>6</v>
      </c>
      <c r="AT568">
        <v>6.9999999999999994E-5</v>
      </c>
      <c r="AU568" t="s">
        <v>6</v>
      </c>
      <c r="AV568">
        <v>0</v>
      </c>
      <c r="AW568">
        <v>2</v>
      </c>
      <c r="AX568">
        <v>27711720</v>
      </c>
      <c r="AY568">
        <v>1</v>
      </c>
      <c r="AZ568">
        <v>0</v>
      </c>
      <c r="BA568">
        <v>584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CX568">
        <f>Y568*Source!I307</f>
        <v>5.5999999999999995E-4</v>
      </c>
      <c r="CY568">
        <f>AA568</f>
        <v>10315.01</v>
      </c>
      <c r="CZ568">
        <f>AE568</f>
        <v>10315.01</v>
      </c>
      <c r="DA568">
        <f>AI568</f>
        <v>1</v>
      </c>
      <c r="DB568">
        <v>0</v>
      </c>
    </row>
    <row r="569" spans="1:106" x14ac:dyDescent="0.2">
      <c r="A569">
        <f>ROW(Source!A307)</f>
        <v>307</v>
      </c>
      <c r="B569">
        <v>27703374</v>
      </c>
      <c r="C569">
        <v>27711711</v>
      </c>
      <c r="D569">
        <v>25152654</v>
      </c>
      <c r="E569">
        <v>1</v>
      </c>
      <c r="F569">
        <v>1</v>
      </c>
      <c r="G569">
        <v>1</v>
      </c>
      <c r="H569">
        <v>3</v>
      </c>
      <c r="I569" t="s">
        <v>575</v>
      </c>
      <c r="J569" t="s">
        <v>576</v>
      </c>
      <c r="K569" t="s">
        <v>577</v>
      </c>
      <c r="L569">
        <v>1355</v>
      </c>
      <c r="N569">
        <v>1010</v>
      </c>
      <c r="O569" t="s">
        <v>578</v>
      </c>
      <c r="P569" t="s">
        <v>578</v>
      </c>
      <c r="Q569">
        <v>100</v>
      </c>
      <c r="W569">
        <v>0</v>
      </c>
      <c r="X569">
        <v>-670451344</v>
      </c>
      <c r="Y569">
        <v>8.0000000000000007E-5</v>
      </c>
      <c r="AA569">
        <v>20</v>
      </c>
      <c r="AB569">
        <v>0</v>
      </c>
      <c r="AC569">
        <v>0</v>
      </c>
      <c r="AD569">
        <v>0</v>
      </c>
      <c r="AE569">
        <v>20</v>
      </c>
      <c r="AF569">
        <v>0</v>
      </c>
      <c r="AG569">
        <v>0</v>
      </c>
      <c r="AH569">
        <v>0</v>
      </c>
      <c r="AI569">
        <v>1</v>
      </c>
      <c r="AJ569">
        <v>1</v>
      </c>
      <c r="AK569">
        <v>1</v>
      </c>
      <c r="AL569">
        <v>1</v>
      </c>
      <c r="AN569">
        <v>0</v>
      </c>
      <c r="AO569">
        <v>1</v>
      </c>
      <c r="AP569">
        <v>0</v>
      </c>
      <c r="AQ569">
        <v>0</v>
      </c>
      <c r="AR569">
        <v>0</v>
      </c>
      <c r="AS569" t="s">
        <v>6</v>
      </c>
      <c r="AT569">
        <v>8.0000000000000007E-5</v>
      </c>
      <c r="AU569" t="s">
        <v>6</v>
      </c>
      <c r="AV569">
        <v>0</v>
      </c>
      <c r="AW569">
        <v>2</v>
      </c>
      <c r="AX569">
        <v>27711721</v>
      </c>
      <c r="AY569">
        <v>1</v>
      </c>
      <c r="AZ569">
        <v>0</v>
      </c>
      <c r="BA569">
        <v>585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CX569">
        <f>Y569*Source!I307</f>
        <v>6.4000000000000005E-4</v>
      </c>
      <c r="CY569">
        <f>AA569</f>
        <v>20</v>
      </c>
      <c r="CZ569">
        <f>AE569</f>
        <v>20</v>
      </c>
      <c r="DA569">
        <f>AI569</f>
        <v>1</v>
      </c>
      <c r="DB569">
        <v>0</v>
      </c>
    </row>
    <row r="570" spans="1:106" x14ac:dyDescent="0.2">
      <c r="A570">
        <f>ROW(Source!A308)</f>
        <v>308</v>
      </c>
      <c r="B570">
        <v>27703388</v>
      </c>
      <c r="C570">
        <v>27711711</v>
      </c>
      <c r="D570">
        <v>25428833</v>
      </c>
      <c r="E570">
        <v>1</v>
      </c>
      <c r="F570">
        <v>1</v>
      </c>
      <c r="G570">
        <v>1</v>
      </c>
      <c r="H570">
        <v>1</v>
      </c>
      <c r="I570" t="s">
        <v>554</v>
      </c>
      <c r="J570" t="s">
        <v>6</v>
      </c>
      <c r="K570" t="s">
        <v>555</v>
      </c>
      <c r="L570">
        <v>1191</v>
      </c>
      <c r="N570">
        <v>1013</v>
      </c>
      <c r="O570" t="s">
        <v>486</v>
      </c>
      <c r="P570" t="s">
        <v>486</v>
      </c>
      <c r="Q570">
        <v>1</v>
      </c>
      <c r="W570">
        <v>0</v>
      </c>
      <c r="X570">
        <v>912892513</v>
      </c>
      <c r="Y570">
        <v>1.7232750000000001</v>
      </c>
      <c r="AA570">
        <v>0</v>
      </c>
      <c r="AB570">
        <v>0</v>
      </c>
      <c r="AC570">
        <v>0</v>
      </c>
      <c r="AD570">
        <v>9.92</v>
      </c>
      <c r="AE570">
        <v>0</v>
      </c>
      <c r="AF570">
        <v>0</v>
      </c>
      <c r="AG570">
        <v>0</v>
      </c>
      <c r="AH570">
        <v>9.92</v>
      </c>
      <c r="AI570">
        <v>1</v>
      </c>
      <c r="AJ570">
        <v>1</v>
      </c>
      <c r="AK570">
        <v>1</v>
      </c>
      <c r="AL570">
        <v>1</v>
      </c>
      <c r="AN570">
        <v>0</v>
      </c>
      <c r="AO570">
        <v>1</v>
      </c>
      <c r="AP570">
        <v>1</v>
      </c>
      <c r="AQ570">
        <v>0</v>
      </c>
      <c r="AR570">
        <v>0</v>
      </c>
      <c r="AS570" t="s">
        <v>6</v>
      </c>
      <c r="AT570">
        <v>1.1100000000000001</v>
      </c>
      <c r="AU570" t="s">
        <v>57</v>
      </c>
      <c r="AV570">
        <v>1</v>
      </c>
      <c r="AW570">
        <v>2</v>
      </c>
      <c r="AX570">
        <v>27711717</v>
      </c>
      <c r="AY570">
        <v>1</v>
      </c>
      <c r="AZ570">
        <v>0</v>
      </c>
      <c r="BA570">
        <v>586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CX570">
        <f>Y570*Source!I308</f>
        <v>13.786200000000001</v>
      </c>
      <c r="CY570">
        <f>AD570</f>
        <v>9.92</v>
      </c>
      <c r="CZ570">
        <f>AH570</f>
        <v>9.92</v>
      </c>
      <c r="DA570">
        <f>AL570</f>
        <v>1</v>
      </c>
      <c r="DB570">
        <v>0</v>
      </c>
    </row>
    <row r="571" spans="1:106" x14ac:dyDescent="0.2">
      <c r="A571">
        <f>ROW(Source!A308)</f>
        <v>308</v>
      </c>
      <c r="B571">
        <v>27703388</v>
      </c>
      <c r="C571">
        <v>27711711</v>
      </c>
      <c r="D571">
        <v>25231911</v>
      </c>
      <c r="E571">
        <v>1</v>
      </c>
      <c r="F571">
        <v>1</v>
      </c>
      <c r="G571">
        <v>1</v>
      </c>
      <c r="H571">
        <v>2</v>
      </c>
      <c r="I571" t="s">
        <v>556</v>
      </c>
      <c r="J571" t="s">
        <v>557</v>
      </c>
      <c r="K571" t="s">
        <v>558</v>
      </c>
      <c r="L571">
        <v>1368</v>
      </c>
      <c r="N571">
        <v>1011</v>
      </c>
      <c r="O571" t="s">
        <v>492</v>
      </c>
      <c r="P571" t="s">
        <v>492</v>
      </c>
      <c r="Q571">
        <v>1</v>
      </c>
      <c r="W571">
        <v>0</v>
      </c>
      <c r="X571">
        <v>-353815937</v>
      </c>
      <c r="Y571">
        <v>0.43875000000000003</v>
      </c>
      <c r="AA571">
        <v>0</v>
      </c>
      <c r="AB571">
        <v>8.1</v>
      </c>
      <c r="AC571">
        <v>0</v>
      </c>
      <c r="AD571">
        <v>0</v>
      </c>
      <c r="AE571">
        <v>0</v>
      </c>
      <c r="AF571">
        <v>8.1</v>
      </c>
      <c r="AG571">
        <v>0</v>
      </c>
      <c r="AH571">
        <v>0</v>
      </c>
      <c r="AI571">
        <v>1</v>
      </c>
      <c r="AJ571">
        <v>1</v>
      </c>
      <c r="AK571">
        <v>1</v>
      </c>
      <c r="AL571">
        <v>1</v>
      </c>
      <c r="AN571">
        <v>0</v>
      </c>
      <c r="AO571">
        <v>1</v>
      </c>
      <c r="AP571">
        <v>1</v>
      </c>
      <c r="AQ571">
        <v>0</v>
      </c>
      <c r="AR571">
        <v>0</v>
      </c>
      <c r="AS571" t="s">
        <v>6</v>
      </c>
      <c r="AT571">
        <v>0.26</v>
      </c>
      <c r="AU571" t="s">
        <v>56</v>
      </c>
      <c r="AV571">
        <v>0</v>
      </c>
      <c r="AW571">
        <v>2</v>
      </c>
      <c r="AX571">
        <v>27711718</v>
      </c>
      <c r="AY571">
        <v>1</v>
      </c>
      <c r="AZ571">
        <v>0</v>
      </c>
      <c r="BA571">
        <v>587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CX571">
        <f>Y571*Source!I308</f>
        <v>3.5100000000000002</v>
      </c>
      <c r="CY571">
        <f>AB571</f>
        <v>8.1</v>
      </c>
      <c r="CZ571">
        <f>AF571</f>
        <v>8.1</v>
      </c>
      <c r="DA571">
        <f>AJ571</f>
        <v>1</v>
      </c>
      <c r="DB571">
        <v>0</v>
      </c>
    </row>
    <row r="572" spans="1:106" x14ac:dyDescent="0.2">
      <c r="A572">
        <f>ROW(Source!A308)</f>
        <v>308</v>
      </c>
      <c r="B572">
        <v>27703388</v>
      </c>
      <c r="C572">
        <v>27711711</v>
      </c>
      <c r="D572">
        <v>25149982</v>
      </c>
      <c r="E572">
        <v>1</v>
      </c>
      <c r="F572">
        <v>1</v>
      </c>
      <c r="G572">
        <v>1</v>
      </c>
      <c r="H572">
        <v>3</v>
      </c>
      <c r="I572" t="s">
        <v>134</v>
      </c>
      <c r="J572" t="s">
        <v>137</v>
      </c>
      <c r="K572" t="s">
        <v>135</v>
      </c>
      <c r="L572">
        <v>1354</v>
      </c>
      <c r="N572">
        <v>1010</v>
      </c>
      <c r="O572" t="s">
        <v>136</v>
      </c>
      <c r="P572" t="s">
        <v>136</v>
      </c>
      <c r="Q572">
        <v>1</v>
      </c>
      <c r="W572">
        <v>0</v>
      </c>
      <c r="X572">
        <v>-1609859063</v>
      </c>
      <c r="Y572">
        <v>1</v>
      </c>
      <c r="AA572">
        <v>371.2</v>
      </c>
      <c r="AB572">
        <v>0</v>
      </c>
      <c r="AC572">
        <v>0</v>
      </c>
      <c r="AD572">
        <v>0</v>
      </c>
      <c r="AE572">
        <v>371.2</v>
      </c>
      <c r="AF572">
        <v>0</v>
      </c>
      <c r="AG572">
        <v>0</v>
      </c>
      <c r="AH572">
        <v>0</v>
      </c>
      <c r="AI572">
        <v>1</v>
      </c>
      <c r="AJ572">
        <v>1</v>
      </c>
      <c r="AK572">
        <v>1</v>
      </c>
      <c r="AL572">
        <v>1</v>
      </c>
      <c r="AN572">
        <v>0</v>
      </c>
      <c r="AO572">
        <v>0</v>
      </c>
      <c r="AP572">
        <v>0</v>
      </c>
      <c r="AQ572">
        <v>0</v>
      </c>
      <c r="AR572">
        <v>0</v>
      </c>
      <c r="AS572" t="s">
        <v>6</v>
      </c>
      <c r="AT572">
        <v>1</v>
      </c>
      <c r="AU572" t="s">
        <v>6</v>
      </c>
      <c r="AV572">
        <v>0</v>
      </c>
      <c r="AW572">
        <v>1</v>
      </c>
      <c r="AX572">
        <v>-1</v>
      </c>
      <c r="AY572">
        <v>0</v>
      </c>
      <c r="AZ572">
        <v>0</v>
      </c>
      <c r="BA572" t="s">
        <v>6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CX572">
        <f>Y572*Source!I308</f>
        <v>8</v>
      </c>
      <c r="CY572">
        <f>AA572</f>
        <v>371.2</v>
      </c>
      <c r="CZ572">
        <f>AE572</f>
        <v>371.2</v>
      </c>
      <c r="DA572">
        <f>AI572</f>
        <v>1</v>
      </c>
      <c r="DB572">
        <v>0</v>
      </c>
    </row>
    <row r="573" spans="1:106" x14ac:dyDescent="0.2">
      <c r="A573">
        <f>ROW(Source!A308)</f>
        <v>308</v>
      </c>
      <c r="B573">
        <v>27703388</v>
      </c>
      <c r="C573">
        <v>27711711</v>
      </c>
      <c r="D573">
        <v>25151425</v>
      </c>
      <c r="E573">
        <v>1</v>
      </c>
      <c r="F573">
        <v>1</v>
      </c>
      <c r="G573">
        <v>1</v>
      </c>
      <c r="H573">
        <v>3</v>
      </c>
      <c r="I573" t="s">
        <v>559</v>
      </c>
      <c r="J573" t="s">
        <v>560</v>
      </c>
      <c r="K573" t="s">
        <v>561</v>
      </c>
      <c r="L573">
        <v>1348</v>
      </c>
      <c r="N573">
        <v>1009</v>
      </c>
      <c r="O573" t="s">
        <v>30</v>
      </c>
      <c r="P573" t="s">
        <v>30</v>
      </c>
      <c r="Q573">
        <v>1000</v>
      </c>
      <c r="W573">
        <v>0</v>
      </c>
      <c r="X573">
        <v>-714836380</v>
      </c>
      <c r="Y573">
        <v>6.9999999999999994E-5</v>
      </c>
      <c r="AA573">
        <v>10315.01</v>
      </c>
      <c r="AB573">
        <v>0</v>
      </c>
      <c r="AC573">
        <v>0</v>
      </c>
      <c r="AD573">
        <v>0</v>
      </c>
      <c r="AE573">
        <v>10315.01</v>
      </c>
      <c r="AF573">
        <v>0</v>
      </c>
      <c r="AG573">
        <v>0</v>
      </c>
      <c r="AH573">
        <v>0</v>
      </c>
      <c r="AI573">
        <v>1</v>
      </c>
      <c r="AJ573">
        <v>1</v>
      </c>
      <c r="AK573">
        <v>1</v>
      </c>
      <c r="AL573">
        <v>1</v>
      </c>
      <c r="AN573">
        <v>0</v>
      </c>
      <c r="AO573">
        <v>1</v>
      </c>
      <c r="AP573">
        <v>0</v>
      </c>
      <c r="AQ573">
        <v>0</v>
      </c>
      <c r="AR573">
        <v>0</v>
      </c>
      <c r="AS573" t="s">
        <v>6</v>
      </c>
      <c r="AT573">
        <v>6.9999999999999994E-5</v>
      </c>
      <c r="AU573" t="s">
        <v>6</v>
      </c>
      <c r="AV573">
        <v>0</v>
      </c>
      <c r="AW573">
        <v>2</v>
      </c>
      <c r="AX573">
        <v>27711720</v>
      </c>
      <c r="AY573">
        <v>1</v>
      </c>
      <c r="AZ573">
        <v>0</v>
      </c>
      <c r="BA573">
        <v>589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CX573">
        <f>Y573*Source!I308</f>
        <v>5.5999999999999995E-4</v>
      </c>
      <c r="CY573">
        <f>AA573</f>
        <v>10315.01</v>
      </c>
      <c r="CZ573">
        <f>AE573</f>
        <v>10315.01</v>
      </c>
      <c r="DA573">
        <f>AI573</f>
        <v>1</v>
      </c>
      <c r="DB573">
        <v>0</v>
      </c>
    </row>
    <row r="574" spans="1:106" x14ac:dyDescent="0.2">
      <c r="A574">
        <f>ROW(Source!A308)</f>
        <v>308</v>
      </c>
      <c r="B574">
        <v>27703388</v>
      </c>
      <c r="C574">
        <v>27711711</v>
      </c>
      <c r="D574">
        <v>25152654</v>
      </c>
      <c r="E574">
        <v>1</v>
      </c>
      <c r="F574">
        <v>1</v>
      </c>
      <c r="G574">
        <v>1</v>
      </c>
      <c r="H574">
        <v>3</v>
      </c>
      <c r="I574" t="s">
        <v>575</v>
      </c>
      <c r="J574" t="s">
        <v>576</v>
      </c>
      <c r="K574" t="s">
        <v>577</v>
      </c>
      <c r="L574">
        <v>1355</v>
      </c>
      <c r="N574">
        <v>1010</v>
      </c>
      <c r="O574" t="s">
        <v>578</v>
      </c>
      <c r="P574" t="s">
        <v>578</v>
      </c>
      <c r="Q574">
        <v>100</v>
      </c>
      <c r="W574">
        <v>0</v>
      </c>
      <c r="X574">
        <v>-670451344</v>
      </c>
      <c r="Y574">
        <v>8.0000000000000007E-5</v>
      </c>
      <c r="AA574">
        <v>20</v>
      </c>
      <c r="AB574">
        <v>0</v>
      </c>
      <c r="AC574">
        <v>0</v>
      </c>
      <c r="AD574">
        <v>0</v>
      </c>
      <c r="AE574">
        <v>20</v>
      </c>
      <c r="AF574">
        <v>0</v>
      </c>
      <c r="AG574">
        <v>0</v>
      </c>
      <c r="AH574">
        <v>0</v>
      </c>
      <c r="AI574">
        <v>1</v>
      </c>
      <c r="AJ574">
        <v>1</v>
      </c>
      <c r="AK574">
        <v>1</v>
      </c>
      <c r="AL574">
        <v>1</v>
      </c>
      <c r="AN574">
        <v>0</v>
      </c>
      <c r="AO574">
        <v>1</v>
      </c>
      <c r="AP574">
        <v>0</v>
      </c>
      <c r="AQ574">
        <v>0</v>
      </c>
      <c r="AR574">
        <v>0</v>
      </c>
      <c r="AS574" t="s">
        <v>6</v>
      </c>
      <c r="AT574">
        <v>8.0000000000000007E-5</v>
      </c>
      <c r="AU574" t="s">
        <v>6</v>
      </c>
      <c r="AV574">
        <v>0</v>
      </c>
      <c r="AW574">
        <v>2</v>
      </c>
      <c r="AX574">
        <v>27711721</v>
      </c>
      <c r="AY574">
        <v>1</v>
      </c>
      <c r="AZ574">
        <v>0</v>
      </c>
      <c r="BA574">
        <v>590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CX574">
        <f>Y574*Source!I308</f>
        <v>6.4000000000000005E-4</v>
      </c>
      <c r="CY574">
        <f>AA574</f>
        <v>20</v>
      </c>
      <c r="CZ574">
        <f>AE574</f>
        <v>20</v>
      </c>
      <c r="DA574">
        <f>AI574</f>
        <v>1</v>
      </c>
      <c r="DB574">
        <v>0</v>
      </c>
    </row>
    <row r="575" spans="1:106" x14ac:dyDescent="0.2">
      <c r="A575">
        <f>ROW(Source!A311)</f>
        <v>311</v>
      </c>
      <c r="B575">
        <v>27703374</v>
      </c>
      <c r="C575">
        <v>27711723</v>
      </c>
      <c r="D575">
        <v>25414791</v>
      </c>
      <c r="E575">
        <v>1</v>
      </c>
      <c r="F575">
        <v>1</v>
      </c>
      <c r="G575">
        <v>1</v>
      </c>
      <c r="H575">
        <v>1</v>
      </c>
      <c r="I575" t="s">
        <v>579</v>
      </c>
      <c r="J575" t="s">
        <v>6</v>
      </c>
      <c r="K575" t="s">
        <v>580</v>
      </c>
      <c r="L575">
        <v>1191</v>
      </c>
      <c r="N575">
        <v>1013</v>
      </c>
      <c r="O575" t="s">
        <v>486</v>
      </c>
      <c r="P575" t="s">
        <v>486</v>
      </c>
      <c r="Q575">
        <v>1</v>
      </c>
      <c r="W575">
        <v>0</v>
      </c>
      <c r="X575">
        <v>-608433632</v>
      </c>
      <c r="Y575">
        <v>100.05</v>
      </c>
      <c r="AA575">
        <v>0</v>
      </c>
      <c r="AB575">
        <v>0</v>
      </c>
      <c r="AC575">
        <v>0</v>
      </c>
      <c r="AD575">
        <v>8.4600000000000009</v>
      </c>
      <c r="AE575">
        <v>0</v>
      </c>
      <c r="AF575">
        <v>0</v>
      </c>
      <c r="AG575">
        <v>0</v>
      </c>
      <c r="AH575">
        <v>8.4600000000000009</v>
      </c>
      <c r="AI575">
        <v>1</v>
      </c>
      <c r="AJ575">
        <v>1</v>
      </c>
      <c r="AK575">
        <v>1</v>
      </c>
      <c r="AL575">
        <v>1</v>
      </c>
      <c r="AN575">
        <v>0</v>
      </c>
      <c r="AO575">
        <v>1</v>
      </c>
      <c r="AP575">
        <v>1</v>
      </c>
      <c r="AQ575">
        <v>0</v>
      </c>
      <c r="AR575">
        <v>0</v>
      </c>
      <c r="AS575" t="s">
        <v>6</v>
      </c>
      <c r="AT575">
        <v>87</v>
      </c>
      <c r="AU575" t="s">
        <v>22</v>
      </c>
      <c r="AV575">
        <v>1</v>
      </c>
      <c r="AW575">
        <v>2</v>
      </c>
      <c r="AX575">
        <v>27711732</v>
      </c>
      <c r="AY575">
        <v>1</v>
      </c>
      <c r="AZ575">
        <v>0</v>
      </c>
      <c r="BA575">
        <v>591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CX575">
        <f>Y575*Source!I311</f>
        <v>13.376685</v>
      </c>
      <c r="CY575">
        <f>AD575</f>
        <v>8.4600000000000009</v>
      </c>
      <c r="CZ575">
        <f>AH575</f>
        <v>8.4600000000000009</v>
      </c>
      <c r="DA575">
        <f>AL575</f>
        <v>1</v>
      </c>
      <c r="DB575">
        <v>0</v>
      </c>
    </row>
    <row r="576" spans="1:106" x14ac:dyDescent="0.2">
      <c r="A576">
        <f>ROW(Source!A311)</f>
        <v>311</v>
      </c>
      <c r="B576">
        <v>27703374</v>
      </c>
      <c r="C576">
        <v>27711723</v>
      </c>
      <c r="D576">
        <v>25412928</v>
      </c>
      <c r="E576">
        <v>1</v>
      </c>
      <c r="F576">
        <v>1</v>
      </c>
      <c r="G576">
        <v>1</v>
      </c>
      <c r="H576">
        <v>1</v>
      </c>
      <c r="I576" t="s">
        <v>487</v>
      </c>
      <c r="J576" t="s">
        <v>6</v>
      </c>
      <c r="K576" t="s">
        <v>488</v>
      </c>
      <c r="L576">
        <v>1191</v>
      </c>
      <c r="N576">
        <v>1013</v>
      </c>
      <c r="O576" t="s">
        <v>486</v>
      </c>
      <c r="P576" t="s">
        <v>486</v>
      </c>
      <c r="Q576">
        <v>1</v>
      </c>
      <c r="W576">
        <v>0</v>
      </c>
      <c r="X576">
        <v>-1417349443</v>
      </c>
      <c r="Y576">
        <v>1.34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1</v>
      </c>
      <c r="AJ576">
        <v>1</v>
      </c>
      <c r="AK576">
        <v>1</v>
      </c>
      <c r="AL576">
        <v>1</v>
      </c>
      <c r="AN576">
        <v>0</v>
      </c>
      <c r="AO576">
        <v>1</v>
      </c>
      <c r="AP576">
        <v>0</v>
      </c>
      <c r="AQ576">
        <v>0</v>
      </c>
      <c r="AR576">
        <v>0</v>
      </c>
      <c r="AS576" t="s">
        <v>6</v>
      </c>
      <c r="AT576">
        <v>1.34</v>
      </c>
      <c r="AU576" t="s">
        <v>6</v>
      </c>
      <c r="AV576">
        <v>2</v>
      </c>
      <c r="AW576">
        <v>2</v>
      </c>
      <c r="AX576">
        <v>27711733</v>
      </c>
      <c r="AY576">
        <v>1</v>
      </c>
      <c r="AZ576">
        <v>2048</v>
      </c>
      <c r="BA576">
        <v>592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0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CX576">
        <f>Y576*Source!I311</f>
        <v>0.17915800000000004</v>
      </c>
      <c r="CY576">
        <f>AD576</f>
        <v>0</v>
      </c>
      <c r="CZ576">
        <f>AH576</f>
        <v>0</v>
      </c>
      <c r="DA576">
        <f>AL576</f>
        <v>1</v>
      </c>
      <c r="DB576">
        <v>0</v>
      </c>
    </row>
    <row r="577" spans="1:106" x14ac:dyDescent="0.2">
      <c r="A577">
        <f>ROW(Source!A311)</f>
        <v>311</v>
      </c>
      <c r="B577">
        <v>27703374</v>
      </c>
      <c r="C577">
        <v>27711723</v>
      </c>
      <c r="D577">
        <v>25230445</v>
      </c>
      <c r="E577">
        <v>1</v>
      </c>
      <c r="F577">
        <v>1</v>
      </c>
      <c r="G577">
        <v>1</v>
      </c>
      <c r="H577">
        <v>2</v>
      </c>
      <c r="I577" t="s">
        <v>581</v>
      </c>
      <c r="J577" t="s">
        <v>582</v>
      </c>
      <c r="K577" t="s">
        <v>583</v>
      </c>
      <c r="L577">
        <v>1368</v>
      </c>
      <c r="N577">
        <v>1011</v>
      </c>
      <c r="O577" t="s">
        <v>492</v>
      </c>
      <c r="P577" t="s">
        <v>492</v>
      </c>
      <c r="Q577">
        <v>1</v>
      </c>
      <c r="W577">
        <v>0</v>
      </c>
      <c r="X577">
        <v>-665367104</v>
      </c>
      <c r="Y577">
        <v>2.3E-2</v>
      </c>
      <c r="AA577">
        <v>0</v>
      </c>
      <c r="AB577">
        <v>89.99</v>
      </c>
      <c r="AC577">
        <v>10.06</v>
      </c>
      <c r="AD577">
        <v>0</v>
      </c>
      <c r="AE577">
        <v>0</v>
      </c>
      <c r="AF577">
        <v>89.99</v>
      </c>
      <c r="AG577">
        <v>10.06</v>
      </c>
      <c r="AH577">
        <v>0</v>
      </c>
      <c r="AI577">
        <v>1</v>
      </c>
      <c r="AJ577">
        <v>1</v>
      </c>
      <c r="AK577">
        <v>1</v>
      </c>
      <c r="AL577">
        <v>1</v>
      </c>
      <c r="AN577">
        <v>0</v>
      </c>
      <c r="AO577">
        <v>1</v>
      </c>
      <c r="AP577">
        <v>1</v>
      </c>
      <c r="AQ577">
        <v>0</v>
      </c>
      <c r="AR577">
        <v>0</v>
      </c>
      <c r="AS577" t="s">
        <v>6</v>
      </c>
      <c r="AT577">
        <v>0.02</v>
      </c>
      <c r="AU577" t="s">
        <v>22</v>
      </c>
      <c r="AV577">
        <v>0</v>
      </c>
      <c r="AW577">
        <v>2</v>
      </c>
      <c r="AX577">
        <v>27711734</v>
      </c>
      <c r="AY577">
        <v>1</v>
      </c>
      <c r="AZ577">
        <v>0</v>
      </c>
      <c r="BA577">
        <v>593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CX577">
        <f>Y577*Source!I311</f>
        <v>3.0751000000000003E-3</v>
      </c>
      <c r="CY577">
        <f>AB577</f>
        <v>89.99</v>
      </c>
      <c r="CZ577">
        <f>AF577</f>
        <v>89.99</v>
      </c>
      <c r="DA577">
        <f>AJ577</f>
        <v>1</v>
      </c>
      <c r="DB577">
        <v>0</v>
      </c>
    </row>
    <row r="578" spans="1:106" x14ac:dyDescent="0.2">
      <c r="A578">
        <f>ROW(Source!A311)</f>
        <v>311</v>
      </c>
      <c r="B578">
        <v>27703374</v>
      </c>
      <c r="C578">
        <v>27711723</v>
      </c>
      <c r="D578">
        <v>25230514</v>
      </c>
      <c r="E578">
        <v>1</v>
      </c>
      <c r="F578">
        <v>1</v>
      </c>
      <c r="G578">
        <v>1</v>
      </c>
      <c r="H578">
        <v>2</v>
      </c>
      <c r="I578" t="s">
        <v>489</v>
      </c>
      <c r="J578" t="s">
        <v>490</v>
      </c>
      <c r="K578" t="s">
        <v>491</v>
      </c>
      <c r="L578">
        <v>1368</v>
      </c>
      <c r="N578">
        <v>1011</v>
      </c>
      <c r="O578" t="s">
        <v>492</v>
      </c>
      <c r="P578" t="s">
        <v>492</v>
      </c>
      <c r="Q578">
        <v>1</v>
      </c>
      <c r="W578">
        <v>0</v>
      </c>
      <c r="X578">
        <v>1188625873</v>
      </c>
      <c r="Y578">
        <v>0.34499999999999997</v>
      </c>
      <c r="AA578">
        <v>0</v>
      </c>
      <c r="AB578">
        <v>31.26</v>
      </c>
      <c r="AC578">
        <v>13.5</v>
      </c>
      <c r="AD578">
        <v>0</v>
      </c>
      <c r="AE578">
        <v>0</v>
      </c>
      <c r="AF578">
        <v>31.26</v>
      </c>
      <c r="AG578">
        <v>13.5</v>
      </c>
      <c r="AH578">
        <v>0</v>
      </c>
      <c r="AI578">
        <v>1</v>
      </c>
      <c r="AJ578">
        <v>1</v>
      </c>
      <c r="AK578">
        <v>1</v>
      </c>
      <c r="AL578">
        <v>1</v>
      </c>
      <c r="AN578">
        <v>0</v>
      </c>
      <c r="AO578">
        <v>1</v>
      </c>
      <c r="AP578">
        <v>1</v>
      </c>
      <c r="AQ578">
        <v>0</v>
      </c>
      <c r="AR578">
        <v>0</v>
      </c>
      <c r="AS578" t="s">
        <v>6</v>
      </c>
      <c r="AT578">
        <v>0.3</v>
      </c>
      <c r="AU578" t="s">
        <v>22</v>
      </c>
      <c r="AV578">
        <v>0</v>
      </c>
      <c r="AW578">
        <v>2</v>
      </c>
      <c r="AX578">
        <v>27711735</v>
      </c>
      <c r="AY578">
        <v>1</v>
      </c>
      <c r="AZ578">
        <v>0</v>
      </c>
      <c r="BA578">
        <v>594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CX578">
        <f>Y578*Source!I311</f>
        <v>4.6126500000000001E-2</v>
      </c>
      <c r="CY578">
        <f>AB578</f>
        <v>31.26</v>
      </c>
      <c r="CZ578">
        <f>AF578</f>
        <v>31.26</v>
      </c>
      <c r="DA578">
        <f>AJ578</f>
        <v>1</v>
      </c>
      <c r="DB578">
        <v>0</v>
      </c>
    </row>
    <row r="579" spans="1:106" x14ac:dyDescent="0.2">
      <c r="A579">
        <f>ROW(Source!A311)</f>
        <v>311</v>
      </c>
      <c r="B579">
        <v>27703374</v>
      </c>
      <c r="C579">
        <v>27711723</v>
      </c>
      <c r="D579">
        <v>25230679</v>
      </c>
      <c r="E579">
        <v>1</v>
      </c>
      <c r="F579">
        <v>1</v>
      </c>
      <c r="G579">
        <v>1</v>
      </c>
      <c r="H579">
        <v>2</v>
      </c>
      <c r="I579" t="s">
        <v>584</v>
      </c>
      <c r="J579" t="s">
        <v>585</v>
      </c>
      <c r="K579" t="s">
        <v>586</v>
      </c>
      <c r="L579">
        <v>1368</v>
      </c>
      <c r="N579">
        <v>1011</v>
      </c>
      <c r="O579" t="s">
        <v>492</v>
      </c>
      <c r="P579" t="s">
        <v>492</v>
      </c>
      <c r="Q579">
        <v>1</v>
      </c>
      <c r="W579">
        <v>0</v>
      </c>
      <c r="X579">
        <v>983187852</v>
      </c>
      <c r="Y579">
        <v>1.1729999999999998</v>
      </c>
      <c r="AA579">
        <v>0</v>
      </c>
      <c r="AB579">
        <v>12.39</v>
      </c>
      <c r="AC579">
        <v>10.06</v>
      </c>
      <c r="AD579">
        <v>0</v>
      </c>
      <c r="AE579">
        <v>0</v>
      </c>
      <c r="AF579">
        <v>12.39</v>
      </c>
      <c r="AG579">
        <v>10.06</v>
      </c>
      <c r="AH579">
        <v>0</v>
      </c>
      <c r="AI579">
        <v>1</v>
      </c>
      <c r="AJ579">
        <v>1</v>
      </c>
      <c r="AK579">
        <v>1</v>
      </c>
      <c r="AL579">
        <v>1</v>
      </c>
      <c r="AN579">
        <v>0</v>
      </c>
      <c r="AO579">
        <v>1</v>
      </c>
      <c r="AP579">
        <v>1</v>
      </c>
      <c r="AQ579">
        <v>0</v>
      </c>
      <c r="AR579">
        <v>0</v>
      </c>
      <c r="AS579" t="s">
        <v>6</v>
      </c>
      <c r="AT579">
        <v>1.02</v>
      </c>
      <c r="AU579" t="s">
        <v>22</v>
      </c>
      <c r="AV579">
        <v>0</v>
      </c>
      <c r="AW579">
        <v>2</v>
      </c>
      <c r="AX579">
        <v>27711736</v>
      </c>
      <c r="AY579">
        <v>1</v>
      </c>
      <c r="AZ579">
        <v>0</v>
      </c>
      <c r="BA579">
        <v>595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CX579">
        <f>Y579*Source!I311</f>
        <v>0.1568301</v>
      </c>
      <c r="CY579">
        <f>AB579</f>
        <v>12.39</v>
      </c>
      <c r="CZ579">
        <f>AF579</f>
        <v>12.39</v>
      </c>
      <c r="DA579">
        <f>AJ579</f>
        <v>1</v>
      </c>
      <c r="DB579">
        <v>0</v>
      </c>
    </row>
    <row r="580" spans="1:106" x14ac:dyDescent="0.2">
      <c r="A580">
        <f>ROW(Source!A311)</f>
        <v>311</v>
      </c>
      <c r="B580">
        <v>27703374</v>
      </c>
      <c r="C580">
        <v>27711723</v>
      </c>
      <c r="D580">
        <v>25149961</v>
      </c>
      <c r="E580">
        <v>1</v>
      </c>
      <c r="F580">
        <v>1</v>
      </c>
      <c r="G580">
        <v>1</v>
      </c>
      <c r="H580">
        <v>3</v>
      </c>
      <c r="I580" t="s">
        <v>587</v>
      </c>
      <c r="J580" t="s">
        <v>588</v>
      </c>
      <c r="K580" t="s">
        <v>589</v>
      </c>
      <c r="L580">
        <v>1339</v>
      </c>
      <c r="N580">
        <v>1007</v>
      </c>
      <c r="O580" t="s">
        <v>92</v>
      </c>
      <c r="P580" t="s">
        <v>92</v>
      </c>
      <c r="Q580">
        <v>1</v>
      </c>
      <c r="W580">
        <v>0</v>
      </c>
      <c r="X580">
        <v>-1660354250</v>
      </c>
      <c r="Y580">
        <v>0.74299999999999999</v>
      </c>
      <c r="AA580">
        <v>2.44</v>
      </c>
      <c r="AB580">
        <v>0</v>
      </c>
      <c r="AC580">
        <v>0</v>
      </c>
      <c r="AD580">
        <v>0</v>
      </c>
      <c r="AE580">
        <v>2.44</v>
      </c>
      <c r="AF580">
        <v>0</v>
      </c>
      <c r="AG580">
        <v>0</v>
      </c>
      <c r="AH580">
        <v>0</v>
      </c>
      <c r="AI580">
        <v>1</v>
      </c>
      <c r="AJ580">
        <v>1</v>
      </c>
      <c r="AK580">
        <v>1</v>
      </c>
      <c r="AL580">
        <v>1</v>
      </c>
      <c r="AN580">
        <v>0</v>
      </c>
      <c r="AO580">
        <v>1</v>
      </c>
      <c r="AP580">
        <v>0</v>
      </c>
      <c r="AQ580">
        <v>0</v>
      </c>
      <c r="AR580">
        <v>0</v>
      </c>
      <c r="AS580" t="s">
        <v>6</v>
      </c>
      <c r="AT580">
        <v>0.74299999999999999</v>
      </c>
      <c r="AU580" t="s">
        <v>6</v>
      </c>
      <c r="AV580">
        <v>0</v>
      </c>
      <c r="AW580">
        <v>2</v>
      </c>
      <c r="AX580">
        <v>27711737</v>
      </c>
      <c r="AY580">
        <v>1</v>
      </c>
      <c r="AZ580">
        <v>0</v>
      </c>
      <c r="BA580">
        <v>596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0</v>
      </c>
      <c r="BW580">
        <v>0</v>
      </c>
      <c r="CX580">
        <f>Y580*Source!I311</f>
        <v>9.9339100000000014E-2</v>
      </c>
      <c r="CY580">
        <f>AA580</f>
        <v>2.44</v>
      </c>
      <c r="CZ580">
        <f>AE580</f>
        <v>2.44</v>
      </c>
      <c r="DA580">
        <f>AI580</f>
        <v>1</v>
      </c>
      <c r="DB580">
        <v>0</v>
      </c>
    </row>
    <row r="581" spans="1:106" x14ac:dyDescent="0.2">
      <c r="A581">
        <f>ROW(Source!A311)</f>
        <v>311</v>
      </c>
      <c r="B581">
        <v>27703374</v>
      </c>
      <c r="C581">
        <v>27711723</v>
      </c>
      <c r="D581">
        <v>25155670</v>
      </c>
      <c r="E581">
        <v>1</v>
      </c>
      <c r="F581">
        <v>1</v>
      </c>
      <c r="G581">
        <v>1</v>
      </c>
      <c r="H581">
        <v>3</v>
      </c>
      <c r="I581" t="s">
        <v>145</v>
      </c>
      <c r="J581" t="s">
        <v>148</v>
      </c>
      <c r="K581" t="s">
        <v>146</v>
      </c>
      <c r="L581">
        <v>1346</v>
      </c>
      <c r="N581">
        <v>1009</v>
      </c>
      <c r="O581" t="s">
        <v>147</v>
      </c>
      <c r="P581" t="s">
        <v>147</v>
      </c>
      <c r="Q581">
        <v>1</v>
      </c>
      <c r="W581">
        <v>0</v>
      </c>
      <c r="X581">
        <v>-119095564</v>
      </c>
      <c r="Y581">
        <v>1235</v>
      </c>
      <c r="AA581">
        <v>2.0699999999999998</v>
      </c>
      <c r="AB581">
        <v>0</v>
      </c>
      <c r="AC581">
        <v>0</v>
      </c>
      <c r="AD581">
        <v>0</v>
      </c>
      <c r="AE581">
        <v>2.0699999999999998</v>
      </c>
      <c r="AF581">
        <v>0</v>
      </c>
      <c r="AG581">
        <v>0</v>
      </c>
      <c r="AH581">
        <v>0</v>
      </c>
      <c r="AI581">
        <v>1</v>
      </c>
      <c r="AJ581">
        <v>1</v>
      </c>
      <c r="AK581">
        <v>1</v>
      </c>
      <c r="AL581">
        <v>1</v>
      </c>
      <c r="AN581">
        <v>0</v>
      </c>
      <c r="AO581">
        <v>0</v>
      </c>
      <c r="AP581">
        <v>0</v>
      </c>
      <c r="AQ581">
        <v>0</v>
      </c>
      <c r="AR581">
        <v>0</v>
      </c>
      <c r="AS581" t="s">
        <v>6</v>
      </c>
      <c r="AT581">
        <v>1235</v>
      </c>
      <c r="AU581" t="s">
        <v>6</v>
      </c>
      <c r="AV581">
        <v>0</v>
      </c>
      <c r="AW581">
        <v>1</v>
      </c>
      <c r="AX581">
        <v>-1</v>
      </c>
      <c r="AY581">
        <v>0</v>
      </c>
      <c r="AZ581">
        <v>0</v>
      </c>
      <c r="BA581" t="s">
        <v>6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CX581">
        <f>Y581*Source!I311</f>
        <v>165.11950000000002</v>
      </c>
      <c r="CY581">
        <f>AA581</f>
        <v>2.0699999999999998</v>
      </c>
      <c r="CZ581">
        <f>AE581</f>
        <v>2.0699999999999998</v>
      </c>
      <c r="DA581">
        <f>AI581</f>
        <v>1</v>
      </c>
      <c r="DB581">
        <v>0</v>
      </c>
    </row>
    <row r="582" spans="1:106" x14ac:dyDescent="0.2">
      <c r="A582">
        <f>ROW(Source!A311)</f>
        <v>311</v>
      </c>
      <c r="B582">
        <v>27703374</v>
      </c>
      <c r="C582">
        <v>27711723</v>
      </c>
      <c r="D582">
        <v>25185843</v>
      </c>
      <c r="E582">
        <v>1</v>
      </c>
      <c r="F582">
        <v>1</v>
      </c>
      <c r="G582">
        <v>1</v>
      </c>
      <c r="H582">
        <v>3</v>
      </c>
      <c r="I582" t="s">
        <v>150</v>
      </c>
      <c r="J582" t="s">
        <v>152</v>
      </c>
      <c r="K582" t="s">
        <v>151</v>
      </c>
      <c r="L582">
        <v>1346</v>
      </c>
      <c r="N582">
        <v>1009</v>
      </c>
      <c r="O582" t="s">
        <v>147</v>
      </c>
      <c r="P582" t="s">
        <v>147</v>
      </c>
      <c r="Q582">
        <v>1</v>
      </c>
      <c r="W582">
        <v>0</v>
      </c>
      <c r="X582">
        <v>270253964</v>
      </c>
      <c r="Y582">
        <v>13</v>
      </c>
      <c r="AA582">
        <v>15.09</v>
      </c>
      <c r="AB582">
        <v>0</v>
      </c>
      <c r="AC582">
        <v>0</v>
      </c>
      <c r="AD582">
        <v>0</v>
      </c>
      <c r="AE582">
        <v>15.09</v>
      </c>
      <c r="AF582">
        <v>0</v>
      </c>
      <c r="AG582">
        <v>0</v>
      </c>
      <c r="AH582">
        <v>0</v>
      </c>
      <c r="AI582">
        <v>1</v>
      </c>
      <c r="AJ582">
        <v>1</v>
      </c>
      <c r="AK582">
        <v>1</v>
      </c>
      <c r="AL582">
        <v>1</v>
      </c>
      <c r="AN582">
        <v>0</v>
      </c>
      <c r="AO582">
        <v>0</v>
      </c>
      <c r="AP582">
        <v>0</v>
      </c>
      <c r="AQ582">
        <v>0</v>
      </c>
      <c r="AR582">
        <v>0</v>
      </c>
      <c r="AS582" t="s">
        <v>6</v>
      </c>
      <c r="AT582">
        <v>13</v>
      </c>
      <c r="AU582" t="s">
        <v>6</v>
      </c>
      <c r="AV582">
        <v>0</v>
      </c>
      <c r="AW582">
        <v>1</v>
      </c>
      <c r="AX582">
        <v>-1</v>
      </c>
      <c r="AY582">
        <v>0</v>
      </c>
      <c r="AZ582">
        <v>0</v>
      </c>
      <c r="BA582" t="s">
        <v>6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CX582">
        <f>Y582*Source!I311</f>
        <v>1.7381000000000002</v>
      </c>
      <c r="CY582">
        <f>AA582</f>
        <v>15.09</v>
      </c>
      <c r="CZ582">
        <f>AE582</f>
        <v>15.09</v>
      </c>
      <c r="DA582">
        <f>AI582</f>
        <v>1</v>
      </c>
      <c r="DB582">
        <v>0</v>
      </c>
    </row>
    <row r="583" spans="1:106" x14ac:dyDescent="0.2">
      <c r="A583">
        <f>ROW(Source!A312)</f>
        <v>312</v>
      </c>
      <c r="B583">
        <v>27703388</v>
      </c>
      <c r="C583">
        <v>27711723</v>
      </c>
      <c r="D583">
        <v>25414791</v>
      </c>
      <c r="E583">
        <v>1</v>
      </c>
      <c r="F583">
        <v>1</v>
      </c>
      <c r="G583">
        <v>1</v>
      </c>
      <c r="H583">
        <v>1</v>
      </c>
      <c r="I583" t="s">
        <v>579</v>
      </c>
      <c r="J583" t="s">
        <v>6</v>
      </c>
      <c r="K583" t="s">
        <v>580</v>
      </c>
      <c r="L583">
        <v>1191</v>
      </c>
      <c r="N583">
        <v>1013</v>
      </c>
      <c r="O583" t="s">
        <v>486</v>
      </c>
      <c r="P583" t="s">
        <v>486</v>
      </c>
      <c r="Q583">
        <v>1</v>
      </c>
      <c r="W583">
        <v>0</v>
      </c>
      <c r="X583">
        <v>-608433632</v>
      </c>
      <c r="Y583">
        <v>100.05</v>
      </c>
      <c r="AA583">
        <v>0</v>
      </c>
      <c r="AB583">
        <v>0</v>
      </c>
      <c r="AC583">
        <v>0</v>
      </c>
      <c r="AD583">
        <v>8.4600000000000009</v>
      </c>
      <c r="AE583">
        <v>0</v>
      </c>
      <c r="AF583">
        <v>0</v>
      </c>
      <c r="AG583">
        <v>0</v>
      </c>
      <c r="AH583">
        <v>8.4600000000000009</v>
      </c>
      <c r="AI583">
        <v>1</v>
      </c>
      <c r="AJ583">
        <v>1</v>
      </c>
      <c r="AK583">
        <v>1</v>
      </c>
      <c r="AL583">
        <v>1</v>
      </c>
      <c r="AN583">
        <v>0</v>
      </c>
      <c r="AO583">
        <v>1</v>
      </c>
      <c r="AP583">
        <v>1</v>
      </c>
      <c r="AQ583">
        <v>0</v>
      </c>
      <c r="AR583">
        <v>0</v>
      </c>
      <c r="AS583" t="s">
        <v>6</v>
      </c>
      <c r="AT583">
        <v>87</v>
      </c>
      <c r="AU583" t="s">
        <v>22</v>
      </c>
      <c r="AV583">
        <v>1</v>
      </c>
      <c r="AW583">
        <v>2</v>
      </c>
      <c r="AX583">
        <v>27711732</v>
      </c>
      <c r="AY583">
        <v>1</v>
      </c>
      <c r="AZ583">
        <v>0</v>
      </c>
      <c r="BA583">
        <v>599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CX583">
        <f>Y583*Source!I312</f>
        <v>13.376685</v>
      </c>
      <c r="CY583">
        <f>AD583</f>
        <v>8.4600000000000009</v>
      </c>
      <c r="CZ583">
        <f>AH583</f>
        <v>8.4600000000000009</v>
      </c>
      <c r="DA583">
        <f>AL583</f>
        <v>1</v>
      </c>
      <c r="DB583">
        <v>0</v>
      </c>
    </row>
    <row r="584" spans="1:106" x14ac:dyDescent="0.2">
      <c r="A584">
        <f>ROW(Source!A312)</f>
        <v>312</v>
      </c>
      <c r="B584">
        <v>27703388</v>
      </c>
      <c r="C584">
        <v>27711723</v>
      </c>
      <c r="D584">
        <v>25412928</v>
      </c>
      <c r="E584">
        <v>1</v>
      </c>
      <c r="F584">
        <v>1</v>
      </c>
      <c r="G584">
        <v>1</v>
      </c>
      <c r="H584">
        <v>1</v>
      </c>
      <c r="I584" t="s">
        <v>487</v>
      </c>
      <c r="J584" t="s">
        <v>6</v>
      </c>
      <c r="K584" t="s">
        <v>488</v>
      </c>
      <c r="L584">
        <v>1191</v>
      </c>
      <c r="N584">
        <v>1013</v>
      </c>
      <c r="O584" t="s">
        <v>486</v>
      </c>
      <c r="P584" t="s">
        <v>486</v>
      </c>
      <c r="Q584">
        <v>1</v>
      </c>
      <c r="W584">
        <v>0</v>
      </c>
      <c r="X584">
        <v>-1417349443</v>
      </c>
      <c r="Y584">
        <v>1.34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1</v>
      </c>
      <c r="AJ584">
        <v>1</v>
      </c>
      <c r="AK584">
        <v>1</v>
      </c>
      <c r="AL584">
        <v>1</v>
      </c>
      <c r="AN584">
        <v>0</v>
      </c>
      <c r="AO584">
        <v>1</v>
      </c>
      <c r="AP584">
        <v>0</v>
      </c>
      <c r="AQ584">
        <v>0</v>
      </c>
      <c r="AR584">
        <v>0</v>
      </c>
      <c r="AS584" t="s">
        <v>6</v>
      </c>
      <c r="AT584">
        <v>1.34</v>
      </c>
      <c r="AU584" t="s">
        <v>6</v>
      </c>
      <c r="AV584">
        <v>2</v>
      </c>
      <c r="AW584">
        <v>2</v>
      </c>
      <c r="AX584">
        <v>27711733</v>
      </c>
      <c r="AY584">
        <v>1</v>
      </c>
      <c r="AZ584">
        <v>2048</v>
      </c>
      <c r="BA584">
        <v>600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0</v>
      </c>
      <c r="CX584">
        <f>Y584*Source!I312</f>
        <v>0.17915800000000004</v>
      </c>
      <c r="CY584">
        <f>AD584</f>
        <v>0</v>
      </c>
      <c r="CZ584">
        <f>AH584</f>
        <v>0</v>
      </c>
      <c r="DA584">
        <f>AL584</f>
        <v>1</v>
      </c>
      <c r="DB584">
        <v>0</v>
      </c>
    </row>
    <row r="585" spans="1:106" x14ac:dyDescent="0.2">
      <c r="A585">
        <f>ROW(Source!A312)</f>
        <v>312</v>
      </c>
      <c r="B585">
        <v>27703388</v>
      </c>
      <c r="C585">
        <v>27711723</v>
      </c>
      <c r="D585">
        <v>25230445</v>
      </c>
      <c r="E585">
        <v>1</v>
      </c>
      <c r="F585">
        <v>1</v>
      </c>
      <c r="G585">
        <v>1</v>
      </c>
      <c r="H585">
        <v>2</v>
      </c>
      <c r="I585" t="s">
        <v>581</v>
      </c>
      <c r="J585" t="s">
        <v>582</v>
      </c>
      <c r="K585" t="s">
        <v>583</v>
      </c>
      <c r="L585">
        <v>1368</v>
      </c>
      <c r="N585">
        <v>1011</v>
      </c>
      <c r="O585" t="s">
        <v>492</v>
      </c>
      <c r="P585" t="s">
        <v>492</v>
      </c>
      <c r="Q585">
        <v>1</v>
      </c>
      <c r="W585">
        <v>0</v>
      </c>
      <c r="X585">
        <v>-665367104</v>
      </c>
      <c r="Y585">
        <v>2.3E-2</v>
      </c>
      <c r="AA585">
        <v>0</v>
      </c>
      <c r="AB585">
        <v>89.99</v>
      </c>
      <c r="AC585">
        <v>10.06</v>
      </c>
      <c r="AD585">
        <v>0</v>
      </c>
      <c r="AE585">
        <v>0</v>
      </c>
      <c r="AF585">
        <v>89.99</v>
      </c>
      <c r="AG585">
        <v>10.06</v>
      </c>
      <c r="AH585">
        <v>0</v>
      </c>
      <c r="AI585">
        <v>1</v>
      </c>
      <c r="AJ585">
        <v>1</v>
      </c>
      <c r="AK585">
        <v>1</v>
      </c>
      <c r="AL585">
        <v>1</v>
      </c>
      <c r="AN585">
        <v>0</v>
      </c>
      <c r="AO585">
        <v>1</v>
      </c>
      <c r="AP585">
        <v>1</v>
      </c>
      <c r="AQ585">
        <v>0</v>
      </c>
      <c r="AR585">
        <v>0</v>
      </c>
      <c r="AS585" t="s">
        <v>6</v>
      </c>
      <c r="AT585">
        <v>0.02</v>
      </c>
      <c r="AU585" t="s">
        <v>22</v>
      </c>
      <c r="AV585">
        <v>0</v>
      </c>
      <c r="AW585">
        <v>2</v>
      </c>
      <c r="AX585">
        <v>27711734</v>
      </c>
      <c r="AY585">
        <v>1</v>
      </c>
      <c r="AZ585">
        <v>0</v>
      </c>
      <c r="BA585">
        <v>601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CX585">
        <f>Y585*Source!I312</f>
        <v>3.0751000000000003E-3</v>
      </c>
      <c r="CY585">
        <f>AB585</f>
        <v>89.99</v>
      </c>
      <c r="CZ585">
        <f>AF585</f>
        <v>89.99</v>
      </c>
      <c r="DA585">
        <f>AJ585</f>
        <v>1</v>
      </c>
      <c r="DB585">
        <v>0</v>
      </c>
    </row>
    <row r="586" spans="1:106" x14ac:dyDescent="0.2">
      <c r="A586">
        <f>ROW(Source!A312)</f>
        <v>312</v>
      </c>
      <c r="B586">
        <v>27703388</v>
      </c>
      <c r="C586">
        <v>27711723</v>
      </c>
      <c r="D586">
        <v>25230514</v>
      </c>
      <c r="E586">
        <v>1</v>
      </c>
      <c r="F586">
        <v>1</v>
      </c>
      <c r="G586">
        <v>1</v>
      </c>
      <c r="H586">
        <v>2</v>
      </c>
      <c r="I586" t="s">
        <v>489</v>
      </c>
      <c r="J586" t="s">
        <v>490</v>
      </c>
      <c r="K586" t="s">
        <v>491</v>
      </c>
      <c r="L586">
        <v>1368</v>
      </c>
      <c r="N586">
        <v>1011</v>
      </c>
      <c r="O586" t="s">
        <v>492</v>
      </c>
      <c r="P586" t="s">
        <v>492</v>
      </c>
      <c r="Q586">
        <v>1</v>
      </c>
      <c r="W586">
        <v>0</v>
      </c>
      <c r="X586">
        <v>1188625873</v>
      </c>
      <c r="Y586">
        <v>0.34499999999999997</v>
      </c>
      <c r="AA586">
        <v>0</v>
      </c>
      <c r="AB586">
        <v>31.26</v>
      </c>
      <c r="AC586">
        <v>13.5</v>
      </c>
      <c r="AD586">
        <v>0</v>
      </c>
      <c r="AE586">
        <v>0</v>
      </c>
      <c r="AF586">
        <v>31.26</v>
      </c>
      <c r="AG586">
        <v>13.5</v>
      </c>
      <c r="AH586">
        <v>0</v>
      </c>
      <c r="AI586">
        <v>1</v>
      </c>
      <c r="AJ586">
        <v>1</v>
      </c>
      <c r="AK586">
        <v>1</v>
      </c>
      <c r="AL586">
        <v>1</v>
      </c>
      <c r="AN586">
        <v>0</v>
      </c>
      <c r="AO586">
        <v>1</v>
      </c>
      <c r="AP586">
        <v>1</v>
      </c>
      <c r="AQ586">
        <v>0</v>
      </c>
      <c r="AR586">
        <v>0</v>
      </c>
      <c r="AS586" t="s">
        <v>6</v>
      </c>
      <c r="AT586">
        <v>0.3</v>
      </c>
      <c r="AU586" t="s">
        <v>22</v>
      </c>
      <c r="AV586">
        <v>0</v>
      </c>
      <c r="AW586">
        <v>2</v>
      </c>
      <c r="AX586">
        <v>27711735</v>
      </c>
      <c r="AY586">
        <v>1</v>
      </c>
      <c r="AZ586">
        <v>0</v>
      </c>
      <c r="BA586">
        <v>602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CX586">
        <f>Y586*Source!I312</f>
        <v>4.6126500000000001E-2</v>
      </c>
      <c r="CY586">
        <f>AB586</f>
        <v>31.26</v>
      </c>
      <c r="CZ586">
        <f>AF586</f>
        <v>31.26</v>
      </c>
      <c r="DA586">
        <f>AJ586</f>
        <v>1</v>
      </c>
      <c r="DB586">
        <v>0</v>
      </c>
    </row>
    <row r="587" spans="1:106" x14ac:dyDescent="0.2">
      <c r="A587">
        <f>ROW(Source!A312)</f>
        <v>312</v>
      </c>
      <c r="B587">
        <v>27703388</v>
      </c>
      <c r="C587">
        <v>27711723</v>
      </c>
      <c r="D587">
        <v>25230679</v>
      </c>
      <c r="E587">
        <v>1</v>
      </c>
      <c r="F587">
        <v>1</v>
      </c>
      <c r="G587">
        <v>1</v>
      </c>
      <c r="H587">
        <v>2</v>
      </c>
      <c r="I587" t="s">
        <v>584</v>
      </c>
      <c r="J587" t="s">
        <v>585</v>
      </c>
      <c r="K587" t="s">
        <v>586</v>
      </c>
      <c r="L587">
        <v>1368</v>
      </c>
      <c r="N587">
        <v>1011</v>
      </c>
      <c r="O587" t="s">
        <v>492</v>
      </c>
      <c r="P587" t="s">
        <v>492</v>
      </c>
      <c r="Q587">
        <v>1</v>
      </c>
      <c r="W587">
        <v>0</v>
      </c>
      <c r="X587">
        <v>983187852</v>
      </c>
      <c r="Y587">
        <v>1.1729999999999998</v>
      </c>
      <c r="AA587">
        <v>0</v>
      </c>
      <c r="AB587">
        <v>12.39</v>
      </c>
      <c r="AC587">
        <v>10.06</v>
      </c>
      <c r="AD587">
        <v>0</v>
      </c>
      <c r="AE587">
        <v>0</v>
      </c>
      <c r="AF587">
        <v>12.39</v>
      </c>
      <c r="AG587">
        <v>10.06</v>
      </c>
      <c r="AH587">
        <v>0</v>
      </c>
      <c r="AI587">
        <v>1</v>
      </c>
      <c r="AJ587">
        <v>1</v>
      </c>
      <c r="AK587">
        <v>1</v>
      </c>
      <c r="AL587">
        <v>1</v>
      </c>
      <c r="AN587">
        <v>0</v>
      </c>
      <c r="AO587">
        <v>1</v>
      </c>
      <c r="AP587">
        <v>1</v>
      </c>
      <c r="AQ587">
        <v>0</v>
      </c>
      <c r="AR587">
        <v>0</v>
      </c>
      <c r="AS587" t="s">
        <v>6</v>
      </c>
      <c r="AT587">
        <v>1.02</v>
      </c>
      <c r="AU587" t="s">
        <v>22</v>
      </c>
      <c r="AV587">
        <v>0</v>
      </c>
      <c r="AW587">
        <v>2</v>
      </c>
      <c r="AX587">
        <v>27711736</v>
      </c>
      <c r="AY587">
        <v>1</v>
      </c>
      <c r="AZ587">
        <v>0</v>
      </c>
      <c r="BA587">
        <v>603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CX587">
        <f>Y587*Source!I312</f>
        <v>0.1568301</v>
      </c>
      <c r="CY587">
        <f>AB587</f>
        <v>12.39</v>
      </c>
      <c r="CZ587">
        <f>AF587</f>
        <v>12.39</v>
      </c>
      <c r="DA587">
        <f>AJ587</f>
        <v>1</v>
      </c>
      <c r="DB587">
        <v>0</v>
      </c>
    </row>
    <row r="588" spans="1:106" x14ac:dyDescent="0.2">
      <c r="A588">
        <f>ROW(Source!A312)</f>
        <v>312</v>
      </c>
      <c r="B588">
        <v>27703388</v>
      </c>
      <c r="C588">
        <v>27711723</v>
      </c>
      <c r="D588">
        <v>25149961</v>
      </c>
      <c r="E588">
        <v>1</v>
      </c>
      <c r="F588">
        <v>1</v>
      </c>
      <c r="G588">
        <v>1</v>
      </c>
      <c r="H588">
        <v>3</v>
      </c>
      <c r="I588" t="s">
        <v>587</v>
      </c>
      <c r="J588" t="s">
        <v>588</v>
      </c>
      <c r="K588" t="s">
        <v>589</v>
      </c>
      <c r="L588">
        <v>1339</v>
      </c>
      <c r="N588">
        <v>1007</v>
      </c>
      <c r="O588" t="s">
        <v>92</v>
      </c>
      <c r="P588" t="s">
        <v>92</v>
      </c>
      <c r="Q588">
        <v>1</v>
      </c>
      <c r="W588">
        <v>0</v>
      </c>
      <c r="X588">
        <v>-1660354250</v>
      </c>
      <c r="Y588">
        <v>0.74299999999999999</v>
      </c>
      <c r="AA588">
        <v>2.44</v>
      </c>
      <c r="AB588">
        <v>0</v>
      </c>
      <c r="AC588">
        <v>0</v>
      </c>
      <c r="AD588">
        <v>0</v>
      </c>
      <c r="AE588">
        <v>2.44</v>
      </c>
      <c r="AF588">
        <v>0</v>
      </c>
      <c r="AG588">
        <v>0</v>
      </c>
      <c r="AH588">
        <v>0</v>
      </c>
      <c r="AI588">
        <v>1</v>
      </c>
      <c r="AJ588">
        <v>1</v>
      </c>
      <c r="AK588">
        <v>1</v>
      </c>
      <c r="AL588">
        <v>1</v>
      </c>
      <c r="AN588">
        <v>0</v>
      </c>
      <c r="AO588">
        <v>1</v>
      </c>
      <c r="AP588">
        <v>0</v>
      </c>
      <c r="AQ588">
        <v>0</v>
      </c>
      <c r="AR588">
        <v>0</v>
      </c>
      <c r="AS588" t="s">
        <v>6</v>
      </c>
      <c r="AT588">
        <v>0.74299999999999999</v>
      </c>
      <c r="AU588" t="s">
        <v>6</v>
      </c>
      <c r="AV588">
        <v>0</v>
      </c>
      <c r="AW588">
        <v>2</v>
      </c>
      <c r="AX588">
        <v>27711737</v>
      </c>
      <c r="AY588">
        <v>1</v>
      </c>
      <c r="AZ588">
        <v>0</v>
      </c>
      <c r="BA588">
        <v>604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CX588">
        <f>Y588*Source!I312</f>
        <v>9.9339100000000014E-2</v>
      </c>
      <c r="CY588">
        <f>AA588</f>
        <v>2.44</v>
      </c>
      <c r="CZ588">
        <f>AE588</f>
        <v>2.44</v>
      </c>
      <c r="DA588">
        <f>AI588</f>
        <v>1</v>
      </c>
      <c r="DB588">
        <v>0</v>
      </c>
    </row>
    <row r="589" spans="1:106" x14ac:dyDescent="0.2">
      <c r="A589">
        <f>ROW(Source!A312)</f>
        <v>312</v>
      </c>
      <c r="B589">
        <v>27703388</v>
      </c>
      <c r="C589">
        <v>27711723</v>
      </c>
      <c r="D589">
        <v>25155670</v>
      </c>
      <c r="E589">
        <v>1</v>
      </c>
      <c r="F589">
        <v>1</v>
      </c>
      <c r="G589">
        <v>1</v>
      </c>
      <c r="H589">
        <v>3</v>
      </c>
      <c r="I589" t="s">
        <v>145</v>
      </c>
      <c r="J589" t="s">
        <v>148</v>
      </c>
      <c r="K589" t="s">
        <v>146</v>
      </c>
      <c r="L589">
        <v>1346</v>
      </c>
      <c r="N589">
        <v>1009</v>
      </c>
      <c r="O589" t="s">
        <v>147</v>
      </c>
      <c r="P589" t="s">
        <v>147</v>
      </c>
      <c r="Q589">
        <v>1</v>
      </c>
      <c r="W589">
        <v>0</v>
      </c>
      <c r="X589">
        <v>-119095564</v>
      </c>
      <c r="Y589">
        <v>1235</v>
      </c>
      <c r="AA589">
        <v>2.0699999999999998</v>
      </c>
      <c r="AB589">
        <v>0</v>
      </c>
      <c r="AC589">
        <v>0</v>
      </c>
      <c r="AD589">
        <v>0</v>
      </c>
      <c r="AE589">
        <v>2.0699999999999998</v>
      </c>
      <c r="AF589">
        <v>0</v>
      </c>
      <c r="AG589">
        <v>0</v>
      </c>
      <c r="AH589">
        <v>0</v>
      </c>
      <c r="AI589">
        <v>1</v>
      </c>
      <c r="AJ589">
        <v>1</v>
      </c>
      <c r="AK589">
        <v>1</v>
      </c>
      <c r="AL589">
        <v>1</v>
      </c>
      <c r="AN589">
        <v>0</v>
      </c>
      <c r="AO589">
        <v>0</v>
      </c>
      <c r="AP589">
        <v>0</v>
      </c>
      <c r="AQ589">
        <v>0</v>
      </c>
      <c r="AR589">
        <v>0</v>
      </c>
      <c r="AS589" t="s">
        <v>6</v>
      </c>
      <c r="AT589">
        <v>1235</v>
      </c>
      <c r="AU589" t="s">
        <v>6</v>
      </c>
      <c r="AV589">
        <v>0</v>
      </c>
      <c r="AW589">
        <v>1</v>
      </c>
      <c r="AX589">
        <v>-1</v>
      </c>
      <c r="AY589">
        <v>0</v>
      </c>
      <c r="AZ589">
        <v>0</v>
      </c>
      <c r="BA589" t="s">
        <v>6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CX589">
        <f>Y589*Source!I312</f>
        <v>165.11950000000002</v>
      </c>
      <c r="CY589">
        <f>AA589</f>
        <v>2.0699999999999998</v>
      </c>
      <c r="CZ589">
        <f>AE589</f>
        <v>2.0699999999999998</v>
      </c>
      <c r="DA589">
        <f>AI589</f>
        <v>1</v>
      </c>
      <c r="DB589">
        <v>0</v>
      </c>
    </row>
    <row r="590" spans="1:106" x14ac:dyDescent="0.2">
      <c r="A590">
        <f>ROW(Source!A312)</f>
        <v>312</v>
      </c>
      <c r="B590">
        <v>27703388</v>
      </c>
      <c r="C590">
        <v>27711723</v>
      </c>
      <c r="D590">
        <v>25185843</v>
      </c>
      <c r="E590">
        <v>1</v>
      </c>
      <c r="F590">
        <v>1</v>
      </c>
      <c r="G590">
        <v>1</v>
      </c>
      <c r="H590">
        <v>3</v>
      </c>
      <c r="I590" t="s">
        <v>150</v>
      </c>
      <c r="J590" t="s">
        <v>152</v>
      </c>
      <c r="K590" t="s">
        <v>151</v>
      </c>
      <c r="L590">
        <v>1346</v>
      </c>
      <c r="N590">
        <v>1009</v>
      </c>
      <c r="O590" t="s">
        <v>147</v>
      </c>
      <c r="P590" t="s">
        <v>147</v>
      </c>
      <c r="Q590">
        <v>1</v>
      </c>
      <c r="W590">
        <v>0</v>
      </c>
      <c r="X590">
        <v>270253964</v>
      </c>
      <c r="Y590">
        <v>13</v>
      </c>
      <c r="AA590">
        <v>15.09</v>
      </c>
      <c r="AB590">
        <v>0</v>
      </c>
      <c r="AC590">
        <v>0</v>
      </c>
      <c r="AD590">
        <v>0</v>
      </c>
      <c r="AE590">
        <v>15.09</v>
      </c>
      <c r="AF590">
        <v>0</v>
      </c>
      <c r="AG590">
        <v>0</v>
      </c>
      <c r="AH590">
        <v>0</v>
      </c>
      <c r="AI590">
        <v>1</v>
      </c>
      <c r="AJ590">
        <v>1</v>
      </c>
      <c r="AK590">
        <v>1</v>
      </c>
      <c r="AL590">
        <v>1</v>
      </c>
      <c r="AN590">
        <v>0</v>
      </c>
      <c r="AO590">
        <v>0</v>
      </c>
      <c r="AP590">
        <v>0</v>
      </c>
      <c r="AQ590">
        <v>0</v>
      </c>
      <c r="AR590">
        <v>0</v>
      </c>
      <c r="AS590" t="s">
        <v>6</v>
      </c>
      <c r="AT590">
        <v>13</v>
      </c>
      <c r="AU590" t="s">
        <v>6</v>
      </c>
      <c r="AV590">
        <v>0</v>
      </c>
      <c r="AW590">
        <v>1</v>
      </c>
      <c r="AX590">
        <v>-1</v>
      </c>
      <c r="AY590">
        <v>0</v>
      </c>
      <c r="AZ590">
        <v>0</v>
      </c>
      <c r="BA590" t="s">
        <v>6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CX590">
        <f>Y590*Source!I312</f>
        <v>1.7381000000000002</v>
      </c>
      <c r="CY590">
        <f>AA590</f>
        <v>15.09</v>
      </c>
      <c r="CZ590">
        <f>AE590</f>
        <v>15.09</v>
      </c>
      <c r="DA590">
        <f>AI590</f>
        <v>1</v>
      </c>
      <c r="DB590">
        <v>0</v>
      </c>
    </row>
    <row r="591" spans="1:106" x14ac:dyDescent="0.2">
      <c r="A591">
        <f>ROW(Source!A317)</f>
        <v>317</v>
      </c>
      <c r="B591">
        <v>27703374</v>
      </c>
      <c r="C591">
        <v>27711742</v>
      </c>
      <c r="D591">
        <v>25420819</v>
      </c>
      <c r="E591">
        <v>1</v>
      </c>
      <c r="F591">
        <v>1</v>
      </c>
      <c r="G591">
        <v>1</v>
      </c>
      <c r="H591">
        <v>1</v>
      </c>
      <c r="I591" t="s">
        <v>590</v>
      </c>
      <c r="J591" t="s">
        <v>6</v>
      </c>
      <c r="K591" t="s">
        <v>591</v>
      </c>
      <c r="L591">
        <v>1191</v>
      </c>
      <c r="N591">
        <v>1013</v>
      </c>
      <c r="O591" t="s">
        <v>486</v>
      </c>
      <c r="P591" t="s">
        <v>486</v>
      </c>
      <c r="Q591">
        <v>1</v>
      </c>
      <c r="W591">
        <v>0</v>
      </c>
      <c r="X591">
        <v>-1027537862</v>
      </c>
      <c r="Y591">
        <v>5.7287250000000007</v>
      </c>
      <c r="AA591">
        <v>0</v>
      </c>
      <c r="AB591">
        <v>0</v>
      </c>
      <c r="AC591">
        <v>0</v>
      </c>
      <c r="AD591">
        <v>9.18</v>
      </c>
      <c r="AE591">
        <v>0</v>
      </c>
      <c r="AF591">
        <v>0</v>
      </c>
      <c r="AG591">
        <v>0</v>
      </c>
      <c r="AH591">
        <v>9.18</v>
      </c>
      <c r="AI591">
        <v>1</v>
      </c>
      <c r="AJ591">
        <v>1</v>
      </c>
      <c r="AK591">
        <v>1</v>
      </c>
      <c r="AL591">
        <v>1</v>
      </c>
      <c r="AN591">
        <v>0</v>
      </c>
      <c r="AO591">
        <v>1</v>
      </c>
      <c r="AP591">
        <v>1</v>
      </c>
      <c r="AQ591">
        <v>0</v>
      </c>
      <c r="AR591">
        <v>0</v>
      </c>
      <c r="AS591" t="s">
        <v>6</v>
      </c>
      <c r="AT591">
        <v>3.69</v>
      </c>
      <c r="AU591" t="s">
        <v>57</v>
      </c>
      <c r="AV591">
        <v>1</v>
      </c>
      <c r="AW591">
        <v>2</v>
      </c>
      <c r="AX591">
        <v>27711751</v>
      </c>
      <c r="AY591">
        <v>1</v>
      </c>
      <c r="AZ591">
        <v>0</v>
      </c>
      <c r="BA591">
        <v>607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CX591">
        <f>Y591*Source!I317</f>
        <v>2.2914900000000005</v>
      </c>
      <c r="CY591">
        <f>AD591</f>
        <v>9.18</v>
      </c>
      <c r="CZ591">
        <f>AH591</f>
        <v>9.18</v>
      </c>
      <c r="DA591">
        <f>AL591</f>
        <v>1</v>
      </c>
      <c r="DB591">
        <v>0</v>
      </c>
    </row>
    <row r="592" spans="1:106" x14ac:dyDescent="0.2">
      <c r="A592">
        <f>ROW(Source!A317)</f>
        <v>317</v>
      </c>
      <c r="B592">
        <v>27703374</v>
      </c>
      <c r="C592">
        <v>27711742</v>
      </c>
      <c r="D592">
        <v>25412928</v>
      </c>
      <c r="E592">
        <v>1</v>
      </c>
      <c r="F592">
        <v>1</v>
      </c>
      <c r="G592">
        <v>1</v>
      </c>
      <c r="H592">
        <v>1</v>
      </c>
      <c r="I592" t="s">
        <v>487</v>
      </c>
      <c r="J592" t="s">
        <v>6</v>
      </c>
      <c r="K592" t="s">
        <v>488</v>
      </c>
      <c r="L592">
        <v>1191</v>
      </c>
      <c r="N592">
        <v>1013</v>
      </c>
      <c r="O592" t="s">
        <v>486</v>
      </c>
      <c r="P592" t="s">
        <v>486</v>
      </c>
      <c r="Q592">
        <v>1</v>
      </c>
      <c r="W592">
        <v>0</v>
      </c>
      <c r="X592">
        <v>-1417349443</v>
      </c>
      <c r="Y592">
        <v>0.05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1</v>
      </c>
      <c r="AJ592">
        <v>1</v>
      </c>
      <c r="AK592">
        <v>1</v>
      </c>
      <c r="AL592">
        <v>1</v>
      </c>
      <c r="AN592">
        <v>0</v>
      </c>
      <c r="AO592">
        <v>1</v>
      </c>
      <c r="AP592">
        <v>0</v>
      </c>
      <c r="AQ592">
        <v>0</v>
      </c>
      <c r="AR592">
        <v>0</v>
      </c>
      <c r="AS592" t="s">
        <v>6</v>
      </c>
      <c r="AT592">
        <v>0.05</v>
      </c>
      <c r="AU592" t="s">
        <v>6</v>
      </c>
      <c r="AV592">
        <v>2</v>
      </c>
      <c r="AW592">
        <v>2</v>
      </c>
      <c r="AX592">
        <v>27711752</v>
      </c>
      <c r="AY592">
        <v>1</v>
      </c>
      <c r="AZ592">
        <v>2048</v>
      </c>
      <c r="BA592">
        <v>608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CX592">
        <f>Y592*Source!I317</f>
        <v>2.0000000000000004E-2</v>
      </c>
      <c r="CY592">
        <f>AD592</f>
        <v>0</v>
      </c>
      <c r="CZ592">
        <f>AH592</f>
        <v>0</v>
      </c>
      <c r="DA592">
        <f>AL592</f>
        <v>1</v>
      </c>
      <c r="DB592">
        <v>0</v>
      </c>
    </row>
    <row r="593" spans="1:106" x14ac:dyDescent="0.2">
      <c r="A593">
        <f>ROW(Source!A317)</f>
        <v>317</v>
      </c>
      <c r="B593">
        <v>27703374</v>
      </c>
      <c r="C593">
        <v>27711742</v>
      </c>
      <c r="D593">
        <v>25230510</v>
      </c>
      <c r="E593">
        <v>1</v>
      </c>
      <c r="F593">
        <v>1</v>
      </c>
      <c r="G593">
        <v>1</v>
      </c>
      <c r="H593">
        <v>2</v>
      </c>
      <c r="I593" t="s">
        <v>592</v>
      </c>
      <c r="J593" t="s">
        <v>593</v>
      </c>
      <c r="K593" t="s">
        <v>594</v>
      </c>
      <c r="L593">
        <v>1368</v>
      </c>
      <c r="N593">
        <v>1011</v>
      </c>
      <c r="O593" t="s">
        <v>492</v>
      </c>
      <c r="P593" t="s">
        <v>492</v>
      </c>
      <c r="Q593">
        <v>1</v>
      </c>
      <c r="W593">
        <v>0</v>
      </c>
      <c r="X593">
        <v>368031958</v>
      </c>
      <c r="Y593">
        <v>1.6875000000000001E-2</v>
      </c>
      <c r="AA593">
        <v>0</v>
      </c>
      <c r="AB593">
        <v>27.66</v>
      </c>
      <c r="AC593">
        <v>11.6</v>
      </c>
      <c r="AD593">
        <v>0</v>
      </c>
      <c r="AE593">
        <v>0</v>
      </c>
      <c r="AF593">
        <v>27.66</v>
      </c>
      <c r="AG593">
        <v>11.6</v>
      </c>
      <c r="AH593">
        <v>0</v>
      </c>
      <c r="AI593">
        <v>1</v>
      </c>
      <c r="AJ593">
        <v>1</v>
      </c>
      <c r="AK593">
        <v>1</v>
      </c>
      <c r="AL593">
        <v>1</v>
      </c>
      <c r="AN593">
        <v>0</v>
      </c>
      <c r="AO593">
        <v>1</v>
      </c>
      <c r="AP593">
        <v>1</v>
      </c>
      <c r="AQ593">
        <v>0</v>
      </c>
      <c r="AR593">
        <v>0</v>
      </c>
      <c r="AS593" t="s">
        <v>6</v>
      </c>
      <c r="AT593">
        <v>0.01</v>
      </c>
      <c r="AU593" t="s">
        <v>56</v>
      </c>
      <c r="AV593">
        <v>0</v>
      </c>
      <c r="AW593">
        <v>2</v>
      </c>
      <c r="AX593">
        <v>27711753</v>
      </c>
      <c r="AY593">
        <v>1</v>
      </c>
      <c r="AZ593">
        <v>0</v>
      </c>
      <c r="BA593">
        <v>609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CX593">
        <f>Y593*Source!I317</f>
        <v>6.7500000000000008E-3</v>
      </c>
      <c r="CY593">
        <f>AB593</f>
        <v>27.66</v>
      </c>
      <c r="CZ593">
        <f>AF593</f>
        <v>27.66</v>
      </c>
      <c r="DA593">
        <f>AJ593</f>
        <v>1</v>
      </c>
      <c r="DB593">
        <v>0</v>
      </c>
    </row>
    <row r="594" spans="1:106" x14ac:dyDescent="0.2">
      <c r="A594">
        <f>ROW(Source!A317)</f>
        <v>317</v>
      </c>
      <c r="B594">
        <v>27703374</v>
      </c>
      <c r="C594">
        <v>27711742</v>
      </c>
      <c r="D594">
        <v>25231607</v>
      </c>
      <c r="E594">
        <v>1</v>
      </c>
      <c r="F594">
        <v>1</v>
      </c>
      <c r="G594">
        <v>1</v>
      </c>
      <c r="H594">
        <v>2</v>
      </c>
      <c r="I594" t="s">
        <v>497</v>
      </c>
      <c r="J594" t="s">
        <v>498</v>
      </c>
      <c r="K594" t="s">
        <v>499</v>
      </c>
      <c r="L594">
        <v>1368</v>
      </c>
      <c r="N594">
        <v>1011</v>
      </c>
      <c r="O594" t="s">
        <v>492</v>
      </c>
      <c r="P594" t="s">
        <v>492</v>
      </c>
      <c r="Q594">
        <v>1</v>
      </c>
      <c r="W594">
        <v>0</v>
      </c>
      <c r="X594">
        <v>1372534845</v>
      </c>
      <c r="Y594">
        <v>6.7500000000000004E-2</v>
      </c>
      <c r="AA594">
        <v>0</v>
      </c>
      <c r="AB594">
        <v>65.709999999999994</v>
      </c>
      <c r="AC594">
        <v>11.6</v>
      </c>
      <c r="AD594">
        <v>0</v>
      </c>
      <c r="AE594">
        <v>0</v>
      </c>
      <c r="AF594">
        <v>65.709999999999994</v>
      </c>
      <c r="AG594">
        <v>11.6</v>
      </c>
      <c r="AH594">
        <v>0</v>
      </c>
      <c r="AI594">
        <v>1</v>
      </c>
      <c r="AJ594">
        <v>1</v>
      </c>
      <c r="AK594">
        <v>1</v>
      </c>
      <c r="AL594">
        <v>1</v>
      </c>
      <c r="AN594">
        <v>0</v>
      </c>
      <c r="AO594">
        <v>1</v>
      </c>
      <c r="AP594">
        <v>1</v>
      </c>
      <c r="AQ594">
        <v>0</v>
      </c>
      <c r="AR594">
        <v>0</v>
      </c>
      <c r="AS594" t="s">
        <v>6</v>
      </c>
      <c r="AT594">
        <v>0.04</v>
      </c>
      <c r="AU594" t="s">
        <v>56</v>
      </c>
      <c r="AV594">
        <v>0</v>
      </c>
      <c r="AW594">
        <v>2</v>
      </c>
      <c r="AX594">
        <v>27711754</v>
      </c>
      <c r="AY594">
        <v>1</v>
      </c>
      <c r="AZ594">
        <v>0</v>
      </c>
      <c r="BA594">
        <v>610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CX594">
        <f>Y594*Source!I317</f>
        <v>2.7000000000000003E-2</v>
      </c>
      <c r="CY594">
        <f>AB594</f>
        <v>65.709999999999994</v>
      </c>
      <c r="CZ594">
        <f>AF594</f>
        <v>65.709999999999994</v>
      </c>
      <c r="DA594">
        <f>AJ594</f>
        <v>1</v>
      </c>
      <c r="DB594">
        <v>0</v>
      </c>
    </row>
    <row r="595" spans="1:106" x14ac:dyDescent="0.2">
      <c r="A595">
        <f>ROW(Source!A317)</f>
        <v>317</v>
      </c>
      <c r="B595">
        <v>27703374</v>
      </c>
      <c r="C595">
        <v>27711742</v>
      </c>
      <c r="D595">
        <v>25232466</v>
      </c>
      <c r="E595">
        <v>1</v>
      </c>
      <c r="F595">
        <v>1</v>
      </c>
      <c r="G595">
        <v>1</v>
      </c>
      <c r="H595">
        <v>2</v>
      </c>
      <c r="I595" t="s">
        <v>595</v>
      </c>
      <c r="J595" t="s">
        <v>596</v>
      </c>
      <c r="K595" t="s">
        <v>597</v>
      </c>
      <c r="L595">
        <v>1368</v>
      </c>
      <c r="N595">
        <v>1011</v>
      </c>
      <c r="O595" t="s">
        <v>492</v>
      </c>
      <c r="P595" t="s">
        <v>492</v>
      </c>
      <c r="Q595">
        <v>1</v>
      </c>
      <c r="W595">
        <v>0</v>
      </c>
      <c r="X595">
        <v>271748449</v>
      </c>
      <c r="Y595">
        <v>4.75875</v>
      </c>
      <c r="AA595">
        <v>0</v>
      </c>
      <c r="AB595">
        <v>6.82</v>
      </c>
      <c r="AC595">
        <v>0</v>
      </c>
      <c r="AD595">
        <v>0</v>
      </c>
      <c r="AE595">
        <v>0</v>
      </c>
      <c r="AF595">
        <v>6.82</v>
      </c>
      <c r="AG595">
        <v>0</v>
      </c>
      <c r="AH595">
        <v>0</v>
      </c>
      <c r="AI595">
        <v>1</v>
      </c>
      <c r="AJ595">
        <v>1</v>
      </c>
      <c r="AK595">
        <v>1</v>
      </c>
      <c r="AL595">
        <v>1</v>
      </c>
      <c r="AN595">
        <v>0</v>
      </c>
      <c r="AO595">
        <v>1</v>
      </c>
      <c r="AP595">
        <v>1</v>
      </c>
      <c r="AQ595">
        <v>0</v>
      </c>
      <c r="AR595">
        <v>0</v>
      </c>
      <c r="AS595" t="s">
        <v>6</v>
      </c>
      <c r="AT595">
        <v>2.82</v>
      </c>
      <c r="AU595" t="s">
        <v>56</v>
      </c>
      <c r="AV595">
        <v>0</v>
      </c>
      <c r="AW595">
        <v>2</v>
      </c>
      <c r="AX595">
        <v>27711755</v>
      </c>
      <c r="AY595">
        <v>1</v>
      </c>
      <c r="AZ595">
        <v>0</v>
      </c>
      <c r="BA595">
        <v>611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CX595">
        <f>Y595*Source!I317</f>
        <v>1.9035000000000002</v>
      </c>
      <c r="CY595">
        <f>AB595</f>
        <v>6.82</v>
      </c>
      <c r="CZ595">
        <f>AF595</f>
        <v>6.82</v>
      </c>
      <c r="DA595">
        <f>AJ595</f>
        <v>1</v>
      </c>
      <c r="DB595">
        <v>0</v>
      </c>
    </row>
    <row r="596" spans="1:106" x14ac:dyDescent="0.2">
      <c r="A596">
        <f>ROW(Source!A317)</f>
        <v>317</v>
      </c>
      <c r="B596">
        <v>27703374</v>
      </c>
      <c r="C596">
        <v>27711742</v>
      </c>
      <c r="D596">
        <v>25149961</v>
      </c>
      <c r="E596">
        <v>1</v>
      </c>
      <c r="F596">
        <v>1</v>
      </c>
      <c r="G596">
        <v>1</v>
      </c>
      <c r="H596">
        <v>3</v>
      </c>
      <c r="I596" t="s">
        <v>587</v>
      </c>
      <c r="J596" t="s">
        <v>588</v>
      </c>
      <c r="K596" t="s">
        <v>589</v>
      </c>
      <c r="L596">
        <v>1339</v>
      </c>
      <c r="N596">
        <v>1007</v>
      </c>
      <c r="O596" t="s">
        <v>92</v>
      </c>
      <c r="P596" t="s">
        <v>92</v>
      </c>
      <c r="Q596">
        <v>1</v>
      </c>
      <c r="W596">
        <v>0</v>
      </c>
      <c r="X596">
        <v>-1660354250</v>
      </c>
      <c r="Y596">
        <v>0.01</v>
      </c>
      <c r="AA596">
        <v>2.44</v>
      </c>
      <c r="AB596">
        <v>0</v>
      </c>
      <c r="AC596">
        <v>0</v>
      </c>
      <c r="AD596">
        <v>0</v>
      </c>
      <c r="AE596">
        <v>2.44</v>
      </c>
      <c r="AF596">
        <v>0</v>
      </c>
      <c r="AG596">
        <v>0</v>
      </c>
      <c r="AH596">
        <v>0</v>
      </c>
      <c r="AI596">
        <v>1</v>
      </c>
      <c r="AJ596">
        <v>1</v>
      </c>
      <c r="AK596">
        <v>1</v>
      </c>
      <c r="AL596">
        <v>1</v>
      </c>
      <c r="AN596">
        <v>0</v>
      </c>
      <c r="AO596">
        <v>1</v>
      </c>
      <c r="AP596">
        <v>0</v>
      </c>
      <c r="AQ596">
        <v>0</v>
      </c>
      <c r="AR596">
        <v>0</v>
      </c>
      <c r="AS596" t="s">
        <v>6</v>
      </c>
      <c r="AT596">
        <v>0.01</v>
      </c>
      <c r="AU596" t="s">
        <v>6</v>
      </c>
      <c r="AV596">
        <v>0</v>
      </c>
      <c r="AW596">
        <v>2</v>
      </c>
      <c r="AX596">
        <v>27711756</v>
      </c>
      <c r="AY596">
        <v>1</v>
      </c>
      <c r="AZ596">
        <v>0</v>
      </c>
      <c r="BA596">
        <v>612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0</v>
      </c>
      <c r="BW596">
        <v>0</v>
      </c>
      <c r="CX596">
        <f>Y596*Source!I317</f>
        <v>4.0000000000000001E-3</v>
      </c>
      <c r="CY596">
        <f>AA596</f>
        <v>2.44</v>
      </c>
      <c r="CZ596">
        <f>AE596</f>
        <v>2.44</v>
      </c>
      <c r="DA596">
        <f>AI596</f>
        <v>1</v>
      </c>
      <c r="DB596">
        <v>0</v>
      </c>
    </row>
    <row r="597" spans="1:106" x14ac:dyDescent="0.2">
      <c r="A597">
        <f>ROW(Source!A317)</f>
        <v>317</v>
      </c>
      <c r="B597">
        <v>27703374</v>
      </c>
      <c r="C597">
        <v>27711742</v>
      </c>
      <c r="D597">
        <v>25153690</v>
      </c>
      <c r="E597">
        <v>1</v>
      </c>
      <c r="F597">
        <v>1</v>
      </c>
      <c r="G597">
        <v>1</v>
      </c>
      <c r="H597">
        <v>3</v>
      </c>
      <c r="I597" t="s">
        <v>598</v>
      </c>
      <c r="J597" t="s">
        <v>599</v>
      </c>
      <c r="K597" t="s">
        <v>600</v>
      </c>
      <c r="L597">
        <v>1346</v>
      </c>
      <c r="N597">
        <v>1009</v>
      </c>
      <c r="O597" t="s">
        <v>147</v>
      </c>
      <c r="P597" t="s">
        <v>147</v>
      </c>
      <c r="Q597">
        <v>1</v>
      </c>
      <c r="W597">
        <v>0</v>
      </c>
      <c r="X597">
        <v>813963326</v>
      </c>
      <c r="Y597">
        <v>1</v>
      </c>
      <c r="AA597">
        <v>1.82</v>
      </c>
      <c r="AB597">
        <v>0</v>
      </c>
      <c r="AC597">
        <v>0</v>
      </c>
      <c r="AD597">
        <v>0</v>
      </c>
      <c r="AE597">
        <v>1.82</v>
      </c>
      <c r="AF597">
        <v>0</v>
      </c>
      <c r="AG597">
        <v>0</v>
      </c>
      <c r="AH597">
        <v>0</v>
      </c>
      <c r="AI597">
        <v>1</v>
      </c>
      <c r="AJ597">
        <v>1</v>
      </c>
      <c r="AK597">
        <v>1</v>
      </c>
      <c r="AL597">
        <v>1</v>
      </c>
      <c r="AN597">
        <v>0</v>
      </c>
      <c r="AO597">
        <v>1</v>
      </c>
      <c r="AP597">
        <v>0</v>
      </c>
      <c r="AQ597">
        <v>0</v>
      </c>
      <c r="AR597">
        <v>0</v>
      </c>
      <c r="AS597" t="s">
        <v>6</v>
      </c>
      <c r="AT597">
        <v>1</v>
      </c>
      <c r="AU597" t="s">
        <v>6</v>
      </c>
      <c r="AV597">
        <v>0</v>
      </c>
      <c r="AW597">
        <v>2</v>
      </c>
      <c r="AX597">
        <v>27711757</v>
      </c>
      <c r="AY597">
        <v>1</v>
      </c>
      <c r="AZ597">
        <v>0</v>
      </c>
      <c r="BA597">
        <v>613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CX597">
        <f>Y597*Source!I317</f>
        <v>0.4</v>
      </c>
      <c r="CY597">
        <f>AA597</f>
        <v>1.82</v>
      </c>
      <c r="CZ597">
        <f>AE597</f>
        <v>1.82</v>
      </c>
      <c r="DA597">
        <f>AI597</f>
        <v>1</v>
      </c>
      <c r="DB597">
        <v>0</v>
      </c>
    </row>
    <row r="598" spans="1:106" x14ac:dyDescent="0.2">
      <c r="A598">
        <f>ROW(Source!A317)</f>
        <v>317</v>
      </c>
      <c r="B598">
        <v>27703374</v>
      </c>
      <c r="C598">
        <v>27711742</v>
      </c>
      <c r="D598">
        <v>25186115</v>
      </c>
      <c r="E598">
        <v>1</v>
      </c>
      <c r="F598">
        <v>1</v>
      </c>
      <c r="G598">
        <v>1</v>
      </c>
      <c r="H598">
        <v>3</v>
      </c>
      <c r="I598" t="s">
        <v>179</v>
      </c>
      <c r="J598" t="s">
        <v>181</v>
      </c>
      <c r="K598" t="s">
        <v>180</v>
      </c>
      <c r="L598">
        <v>1346</v>
      </c>
      <c r="N598">
        <v>1009</v>
      </c>
      <c r="O598" t="s">
        <v>147</v>
      </c>
      <c r="P598" t="s">
        <v>147</v>
      </c>
      <c r="Q598">
        <v>1</v>
      </c>
      <c r="W598">
        <v>0</v>
      </c>
      <c r="X598">
        <v>303141801</v>
      </c>
      <c r="Y598">
        <v>13.8</v>
      </c>
      <c r="AA598">
        <v>15.25</v>
      </c>
      <c r="AB598">
        <v>0</v>
      </c>
      <c r="AC598">
        <v>0</v>
      </c>
      <c r="AD598">
        <v>0</v>
      </c>
      <c r="AE598">
        <v>15.25</v>
      </c>
      <c r="AF598">
        <v>0</v>
      </c>
      <c r="AG598">
        <v>0</v>
      </c>
      <c r="AH598">
        <v>0</v>
      </c>
      <c r="AI598">
        <v>1</v>
      </c>
      <c r="AJ598">
        <v>1</v>
      </c>
      <c r="AK598">
        <v>1</v>
      </c>
      <c r="AL598">
        <v>1</v>
      </c>
      <c r="AN598">
        <v>0</v>
      </c>
      <c r="AO598">
        <v>1</v>
      </c>
      <c r="AP598">
        <v>0</v>
      </c>
      <c r="AQ598">
        <v>0</v>
      </c>
      <c r="AR598">
        <v>0</v>
      </c>
      <c r="AS598" t="s">
        <v>6</v>
      </c>
      <c r="AT598">
        <v>13.8</v>
      </c>
      <c r="AU598" t="s">
        <v>6</v>
      </c>
      <c r="AV598">
        <v>0</v>
      </c>
      <c r="AW598">
        <v>2</v>
      </c>
      <c r="AX598">
        <v>27711758</v>
      </c>
      <c r="AY598">
        <v>1</v>
      </c>
      <c r="AZ598">
        <v>0</v>
      </c>
      <c r="BA598">
        <v>614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CX598">
        <f>Y598*Source!I317</f>
        <v>5.5200000000000005</v>
      </c>
      <c r="CY598">
        <f>AA598</f>
        <v>15.25</v>
      </c>
      <c r="CZ598">
        <f>AE598</f>
        <v>15.25</v>
      </c>
      <c r="DA598">
        <f>AI598</f>
        <v>1</v>
      </c>
      <c r="DB598">
        <v>0</v>
      </c>
    </row>
    <row r="599" spans="1:106" x14ac:dyDescent="0.2">
      <c r="A599">
        <f>ROW(Source!A318)</f>
        <v>318</v>
      </c>
      <c r="B599">
        <v>27703388</v>
      </c>
      <c r="C599">
        <v>27711742</v>
      </c>
      <c r="D599">
        <v>25420819</v>
      </c>
      <c r="E599">
        <v>1</v>
      </c>
      <c r="F599">
        <v>1</v>
      </c>
      <c r="G599">
        <v>1</v>
      </c>
      <c r="H599">
        <v>1</v>
      </c>
      <c r="I599" t="s">
        <v>590</v>
      </c>
      <c r="J599" t="s">
        <v>6</v>
      </c>
      <c r="K599" t="s">
        <v>591</v>
      </c>
      <c r="L599">
        <v>1191</v>
      </c>
      <c r="N599">
        <v>1013</v>
      </c>
      <c r="O599" t="s">
        <v>486</v>
      </c>
      <c r="P599" t="s">
        <v>486</v>
      </c>
      <c r="Q599">
        <v>1</v>
      </c>
      <c r="W599">
        <v>0</v>
      </c>
      <c r="X599">
        <v>-1027537862</v>
      </c>
      <c r="Y599">
        <v>5.7287250000000007</v>
      </c>
      <c r="AA599">
        <v>0</v>
      </c>
      <c r="AB599">
        <v>0</v>
      </c>
      <c r="AC599">
        <v>0</v>
      </c>
      <c r="AD599">
        <v>9.18</v>
      </c>
      <c r="AE599">
        <v>0</v>
      </c>
      <c r="AF599">
        <v>0</v>
      </c>
      <c r="AG599">
        <v>0</v>
      </c>
      <c r="AH599">
        <v>9.18</v>
      </c>
      <c r="AI599">
        <v>1</v>
      </c>
      <c r="AJ599">
        <v>1</v>
      </c>
      <c r="AK599">
        <v>1</v>
      </c>
      <c r="AL599">
        <v>1</v>
      </c>
      <c r="AN599">
        <v>0</v>
      </c>
      <c r="AO599">
        <v>1</v>
      </c>
      <c r="AP599">
        <v>1</v>
      </c>
      <c r="AQ599">
        <v>0</v>
      </c>
      <c r="AR599">
        <v>0</v>
      </c>
      <c r="AS599" t="s">
        <v>6</v>
      </c>
      <c r="AT599">
        <v>3.69</v>
      </c>
      <c r="AU599" t="s">
        <v>57</v>
      </c>
      <c r="AV599">
        <v>1</v>
      </c>
      <c r="AW599">
        <v>2</v>
      </c>
      <c r="AX599">
        <v>27711751</v>
      </c>
      <c r="AY599">
        <v>1</v>
      </c>
      <c r="AZ599">
        <v>0</v>
      </c>
      <c r="BA599">
        <v>615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CX599">
        <f>Y599*Source!I318</f>
        <v>2.2914900000000005</v>
      </c>
      <c r="CY599">
        <f>AD599</f>
        <v>9.18</v>
      </c>
      <c r="CZ599">
        <f>AH599</f>
        <v>9.18</v>
      </c>
      <c r="DA599">
        <f>AL599</f>
        <v>1</v>
      </c>
      <c r="DB599">
        <v>0</v>
      </c>
    </row>
    <row r="600" spans="1:106" x14ac:dyDescent="0.2">
      <c r="A600">
        <f>ROW(Source!A318)</f>
        <v>318</v>
      </c>
      <c r="B600">
        <v>27703388</v>
      </c>
      <c r="C600">
        <v>27711742</v>
      </c>
      <c r="D600">
        <v>25412928</v>
      </c>
      <c r="E600">
        <v>1</v>
      </c>
      <c r="F600">
        <v>1</v>
      </c>
      <c r="G600">
        <v>1</v>
      </c>
      <c r="H600">
        <v>1</v>
      </c>
      <c r="I600" t="s">
        <v>487</v>
      </c>
      <c r="J600" t="s">
        <v>6</v>
      </c>
      <c r="K600" t="s">
        <v>488</v>
      </c>
      <c r="L600">
        <v>1191</v>
      </c>
      <c r="N600">
        <v>1013</v>
      </c>
      <c r="O600" t="s">
        <v>486</v>
      </c>
      <c r="P600" t="s">
        <v>486</v>
      </c>
      <c r="Q600">
        <v>1</v>
      </c>
      <c r="W600">
        <v>0</v>
      </c>
      <c r="X600">
        <v>-1417349443</v>
      </c>
      <c r="Y600">
        <v>0.05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1</v>
      </c>
      <c r="AJ600">
        <v>1</v>
      </c>
      <c r="AK600">
        <v>1</v>
      </c>
      <c r="AL600">
        <v>1</v>
      </c>
      <c r="AN600">
        <v>0</v>
      </c>
      <c r="AO600">
        <v>1</v>
      </c>
      <c r="AP600">
        <v>0</v>
      </c>
      <c r="AQ600">
        <v>0</v>
      </c>
      <c r="AR600">
        <v>0</v>
      </c>
      <c r="AS600" t="s">
        <v>6</v>
      </c>
      <c r="AT600">
        <v>0.05</v>
      </c>
      <c r="AU600" t="s">
        <v>6</v>
      </c>
      <c r="AV600">
        <v>2</v>
      </c>
      <c r="AW600">
        <v>2</v>
      </c>
      <c r="AX600">
        <v>27711752</v>
      </c>
      <c r="AY600">
        <v>1</v>
      </c>
      <c r="AZ600">
        <v>2048</v>
      </c>
      <c r="BA600">
        <v>616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CX600">
        <f>Y600*Source!I318</f>
        <v>2.0000000000000004E-2</v>
      </c>
      <c r="CY600">
        <f>AD600</f>
        <v>0</v>
      </c>
      <c r="CZ600">
        <f>AH600</f>
        <v>0</v>
      </c>
      <c r="DA600">
        <f>AL600</f>
        <v>1</v>
      </c>
      <c r="DB600">
        <v>0</v>
      </c>
    </row>
    <row r="601" spans="1:106" x14ac:dyDescent="0.2">
      <c r="A601">
        <f>ROW(Source!A318)</f>
        <v>318</v>
      </c>
      <c r="B601">
        <v>27703388</v>
      </c>
      <c r="C601">
        <v>27711742</v>
      </c>
      <c r="D601">
        <v>25230510</v>
      </c>
      <c r="E601">
        <v>1</v>
      </c>
      <c r="F601">
        <v>1</v>
      </c>
      <c r="G601">
        <v>1</v>
      </c>
      <c r="H601">
        <v>2</v>
      </c>
      <c r="I601" t="s">
        <v>592</v>
      </c>
      <c r="J601" t="s">
        <v>593</v>
      </c>
      <c r="K601" t="s">
        <v>594</v>
      </c>
      <c r="L601">
        <v>1368</v>
      </c>
      <c r="N601">
        <v>1011</v>
      </c>
      <c r="O601" t="s">
        <v>492</v>
      </c>
      <c r="P601" t="s">
        <v>492</v>
      </c>
      <c r="Q601">
        <v>1</v>
      </c>
      <c r="W601">
        <v>0</v>
      </c>
      <c r="X601">
        <v>368031958</v>
      </c>
      <c r="Y601">
        <v>1.6875000000000001E-2</v>
      </c>
      <c r="AA601">
        <v>0</v>
      </c>
      <c r="AB601">
        <v>27.66</v>
      </c>
      <c r="AC601">
        <v>11.6</v>
      </c>
      <c r="AD601">
        <v>0</v>
      </c>
      <c r="AE601">
        <v>0</v>
      </c>
      <c r="AF601">
        <v>27.66</v>
      </c>
      <c r="AG601">
        <v>11.6</v>
      </c>
      <c r="AH601">
        <v>0</v>
      </c>
      <c r="AI601">
        <v>1</v>
      </c>
      <c r="AJ601">
        <v>1</v>
      </c>
      <c r="AK601">
        <v>1</v>
      </c>
      <c r="AL601">
        <v>1</v>
      </c>
      <c r="AN601">
        <v>0</v>
      </c>
      <c r="AO601">
        <v>1</v>
      </c>
      <c r="AP601">
        <v>1</v>
      </c>
      <c r="AQ601">
        <v>0</v>
      </c>
      <c r="AR601">
        <v>0</v>
      </c>
      <c r="AS601" t="s">
        <v>6</v>
      </c>
      <c r="AT601">
        <v>0.01</v>
      </c>
      <c r="AU601" t="s">
        <v>56</v>
      </c>
      <c r="AV601">
        <v>0</v>
      </c>
      <c r="AW601">
        <v>2</v>
      </c>
      <c r="AX601">
        <v>27711753</v>
      </c>
      <c r="AY601">
        <v>1</v>
      </c>
      <c r="AZ601">
        <v>0</v>
      </c>
      <c r="BA601">
        <v>617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0</v>
      </c>
      <c r="BW601">
        <v>0</v>
      </c>
      <c r="CX601">
        <f>Y601*Source!I318</f>
        <v>6.7500000000000008E-3</v>
      </c>
      <c r="CY601">
        <f>AB601</f>
        <v>27.66</v>
      </c>
      <c r="CZ601">
        <f>AF601</f>
        <v>27.66</v>
      </c>
      <c r="DA601">
        <f>AJ601</f>
        <v>1</v>
      </c>
      <c r="DB601">
        <v>0</v>
      </c>
    </row>
    <row r="602" spans="1:106" x14ac:dyDescent="0.2">
      <c r="A602">
        <f>ROW(Source!A318)</f>
        <v>318</v>
      </c>
      <c r="B602">
        <v>27703388</v>
      </c>
      <c r="C602">
        <v>27711742</v>
      </c>
      <c r="D602">
        <v>25231607</v>
      </c>
      <c r="E602">
        <v>1</v>
      </c>
      <c r="F602">
        <v>1</v>
      </c>
      <c r="G602">
        <v>1</v>
      </c>
      <c r="H602">
        <v>2</v>
      </c>
      <c r="I602" t="s">
        <v>497</v>
      </c>
      <c r="J602" t="s">
        <v>498</v>
      </c>
      <c r="K602" t="s">
        <v>499</v>
      </c>
      <c r="L602">
        <v>1368</v>
      </c>
      <c r="N602">
        <v>1011</v>
      </c>
      <c r="O602" t="s">
        <v>492</v>
      </c>
      <c r="P602" t="s">
        <v>492</v>
      </c>
      <c r="Q602">
        <v>1</v>
      </c>
      <c r="W602">
        <v>0</v>
      </c>
      <c r="X602">
        <v>1372534845</v>
      </c>
      <c r="Y602">
        <v>6.7500000000000004E-2</v>
      </c>
      <c r="AA602">
        <v>0</v>
      </c>
      <c r="AB602">
        <v>65.709999999999994</v>
      </c>
      <c r="AC602">
        <v>11.6</v>
      </c>
      <c r="AD602">
        <v>0</v>
      </c>
      <c r="AE602">
        <v>0</v>
      </c>
      <c r="AF602">
        <v>65.709999999999994</v>
      </c>
      <c r="AG602">
        <v>11.6</v>
      </c>
      <c r="AH602">
        <v>0</v>
      </c>
      <c r="AI602">
        <v>1</v>
      </c>
      <c r="AJ602">
        <v>1</v>
      </c>
      <c r="AK602">
        <v>1</v>
      </c>
      <c r="AL602">
        <v>1</v>
      </c>
      <c r="AN602">
        <v>0</v>
      </c>
      <c r="AO602">
        <v>1</v>
      </c>
      <c r="AP602">
        <v>1</v>
      </c>
      <c r="AQ602">
        <v>0</v>
      </c>
      <c r="AR602">
        <v>0</v>
      </c>
      <c r="AS602" t="s">
        <v>6</v>
      </c>
      <c r="AT602">
        <v>0.04</v>
      </c>
      <c r="AU602" t="s">
        <v>56</v>
      </c>
      <c r="AV602">
        <v>0</v>
      </c>
      <c r="AW602">
        <v>2</v>
      </c>
      <c r="AX602">
        <v>27711754</v>
      </c>
      <c r="AY602">
        <v>1</v>
      </c>
      <c r="AZ602">
        <v>0</v>
      </c>
      <c r="BA602">
        <v>618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CX602">
        <f>Y602*Source!I318</f>
        <v>2.7000000000000003E-2</v>
      </c>
      <c r="CY602">
        <f>AB602</f>
        <v>65.709999999999994</v>
      </c>
      <c r="CZ602">
        <f>AF602</f>
        <v>65.709999999999994</v>
      </c>
      <c r="DA602">
        <f>AJ602</f>
        <v>1</v>
      </c>
      <c r="DB602">
        <v>0</v>
      </c>
    </row>
    <row r="603" spans="1:106" x14ac:dyDescent="0.2">
      <c r="A603">
        <f>ROW(Source!A318)</f>
        <v>318</v>
      </c>
      <c r="B603">
        <v>27703388</v>
      </c>
      <c r="C603">
        <v>27711742</v>
      </c>
      <c r="D603">
        <v>25232466</v>
      </c>
      <c r="E603">
        <v>1</v>
      </c>
      <c r="F603">
        <v>1</v>
      </c>
      <c r="G603">
        <v>1</v>
      </c>
      <c r="H603">
        <v>2</v>
      </c>
      <c r="I603" t="s">
        <v>595</v>
      </c>
      <c r="J603" t="s">
        <v>596</v>
      </c>
      <c r="K603" t="s">
        <v>597</v>
      </c>
      <c r="L603">
        <v>1368</v>
      </c>
      <c r="N603">
        <v>1011</v>
      </c>
      <c r="O603" t="s">
        <v>492</v>
      </c>
      <c r="P603" t="s">
        <v>492</v>
      </c>
      <c r="Q603">
        <v>1</v>
      </c>
      <c r="W603">
        <v>0</v>
      </c>
      <c r="X603">
        <v>271748449</v>
      </c>
      <c r="Y603">
        <v>4.75875</v>
      </c>
      <c r="AA603">
        <v>0</v>
      </c>
      <c r="AB603">
        <v>6.82</v>
      </c>
      <c r="AC603">
        <v>0</v>
      </c>
      <c r="AD603">
        <v>0</v>
      </c>
      <c r="AE603">
        <v>0</v>
      </c>
      <c r="AF603">
        <v>6.82</v>
      </c>
      <c r="AG603">
        <v>0</v>
      </c>
      <c r="AH603">
        <v>0</v>
      </c>
      <c r="AI603">
        <v>1</v>
      </c>
      <c r="AJ603">
        <v>1</v>
      </c>
      <c r="AK603">
        <v>1</v>
      </c>
      <c r="AL603">
        <v>1</v>
      </c>
      <c r="AN603">
        <v>0</v>
      </c>
      <c r="AO603">
        <v>1</v>
      </c>
      <c r="AP603">
        <v>1</v>
      </c>
      <c r="AQ603">
        <v>0</v>
      </c>
      <c r="AR603">
        <v>0</v>
      </c>
      <c r="AS603" t="s">
        <v>6</v>
      </c>
      <c r="AT603">
        <v>2.82</v>
      </c>
      <c r="AU603" t="s">
        <v>56</v>
      </c>
      <c r="AV603">
        <v>0</v>
      </c>
      <c r="AW603">
        <v>2</v>
      </c>
      <c r="AX603">
        <v>27711755</v>
      </c>
      <c r="AY603">
        <v>1</v>
      </c>
      <c r="AZ603">
        <v>0</v>
      </c>
      <c r="BA603">
        <v>619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CX603">
        <f>Y603*Source!I318</f>
        <v>1.9035000000000002</v>
      </c>
      <c r="CY603">
        <f>AB603</f>
        <v>6.82</v>
      </c>
      <c r="CZ603">
        <f>AF603</f>
        <v>6.82</v>
      </c>
      <c r="DA603">
        <f>AJ603</f>
        <v>1</v>
      </c>
      <c r="DB603">
        <v>0</v>
      </c>
    </row>
    <row r="604" spans="1:106" x14ac:dyDescent="0.2">
      <c r="A604">
        <f>ROW(Source!A318)</f>
        <v>318</v>
      </c>
      <c r="B604">
        <v>27703388</v>
      </c>
      <c r="C604">
        <v>27711742</v>
      </c>
      <c r="D604">
        <v>25149961</v>
      </c>
      <c r="E604">
        <v>1</v>
      </c>
      <c r="F604">
        <v>1</v>
      </c>
      <c r="G604">
        <v>1</v>
      </c>
      <c r="H604">
        <v>3</v>
      </c>
      <c r="I604" t="s">
        <v>587</v>
      </c>
      <c r="J604" t="s">
        <v>588</v>
      </c>
      <c r="K604" t="s">
        <v>589</v>
      </c>
      <c r="L604">
        <v>1339</v>
      </c>
      <c r="N604">
        <v>1007</v>
      </c>
      <c r="O604" t="s">
        <v>92</v>
      </c>
      <c r="P604" t="s">
        <v>92</v>
      </c>
      <c r="Q604">
        <v>1</v>
      </c>
      <c r="W604">
        <v>0</v>
      </c>
      <c r="X604">
        <v>-1660354250</v>
      </c>
      <c r="Y604">
        <v>0.01</v>
      </c>
      <c r="AA604">
        <v>2.44</v>
      </c>
      <c r="AB604">
        <v>0</v>
      </c>
      <c r="AC604">
        <v>0</v>
      </c>
      <c r="AD604">
        <v>0</v>
      </c>
      <c r="AE604">
        <v>2.44</v>
      </c>
      <c r="AF604">
        <v>0</v>
      </c>
      <c r="AG604">
        <v>0</v>
      </c>
      <c r="AH604">
        <v>0</v>
      </c>
      <c r="AI604">
        <v>1</v>
      </c>
      <c r="AJ604">
        <v>1</v>
      </c>
      <c r="AK604">
        <v>1</v>
      </c>
      <c r="AL604">
        <v>1</v>
      </c>
      <c r="AN604">
        <v>0</v>
      </c>
      <c r="AO604">
        <v>1</v>
      </c>
      <c r="AP604">
        <v>0</v>
      </c>
      <c r="AQ604">
        <v>0</v>
      </c>
      <c r="AR604">
        <v>0</v>
      </c>
      <c r="AS604" t="s">
        <v>6</v>
      </c>
      <c r="AT604">
        <v>0.01</v>
      </c>
      <c r="AU604" t="s">
        <v>6</v>
      </c>
      <c r="AV604">
        <v>0</v>
      </c>
      <c r="AW604">
        <v>2</v>
      </c>
      <c r="AX604">
        <v>27711756</v>
      </c>
      <c r="AY604">
        <v>1</v>
      </c>
      <c r="AZ604">
        <v>0</v>
      </c>
      <c r="BA604">
        <v>620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CX604">
        <f>Y604*Source!I318</f>
        <v>4.0000000000000001E-3</v>
      </c>
      <c r="CY604">
        <f>AA604</f>
        <v>2.44</v>
      </c>
      <c r="CZ604">
        <f>AE604</f>
        <v>2.44</v>
      </c>
      <c r="DA604">
        <f>AI604</f>
        <v>1</v>
      </c>
      <c r="DB604">
        <v>0</v>
      </c>
    </row>
    <row r="605" spans="1:106" x14ac:dyDescent="0.2">
      <c r="A605">
        <f>ROW(Source!A318)</f>
        <v>318</v>
      </c>
      <c r="B605">
        <v>27703388</v>
      </c>
      <c r="C605">
        <v>27711742</v>
      </c>
      <c r="D605">
        <v>25153690</v>
      </c>
      <c r="E605">
        <v>1</v>
      </c>
      <c r="F605">
        <v>1</v>
      </c>
      <c r="G605">
        <v>1</v>
      </c>
      <c r="H605">
        <v>3</v>
      </c>
      <c r="I605" t="s">
        <v>598</v>
      </c>
      <c r="J605" t="s">
        <v>599</v>
      </c>
      <c r="K605" t="s">
        <v>600</v>
      </c>
      <c r="L605">
        <v>1346</v>
      </c>
      <c r="N605">
        <v>1009</v>
      </c>
      <c r="O605" t="s">
        <v>147</v>
      </c>
      <c r="P605" t="s">
        <v>147</v>
      </c>
      <c r="Q605">
        <v>1</v>
      </c>
      <c r="W605">
        <v>0</v>
      </c>
      <c r="X605">
        <v>813963326</v>
      </c>
      <c r="Y605">
        <v>1</v>
      </c>
      <c r="AA605">
        <v>1.82</v>
      </c>
      <c r="AB605">
        <v>0</v>
      </c>
      <c r="AC605">
        <v>0</v>
      </c>
      <c r="AD605">
        <v>0</v>
      </c>
      <c r="AE605">
        <v>1.82</v>
      </c>
      <c r="AF605">
        <v>0</v>
      </c>
      <c r="AG605">
        <v>0</v>
      </c>
      <c r="AH605">
        <v>0</v>
      </c>
      <c r="AI605">
        <v>1</v>
      </c>
      <c r="AJ605">
        <v>1</v>
      </c>
      <c r="AK605">
        <v>1</v>
      </c>
      <c r="AL605">
        <v>1</v>
      </c>
      <c r="AN605">
        <v>0</v>
      </c>
      <c r="AO605">
        <v>1</v>
      </c>
      <c r="AP605">
        <v>0</v>
      </c>
      <c r="AQ605">
        <v>0</v>
      </c>
      <c r="AR605">
        <v>0</v>
      </c>
      <c r="AS605" t="s">
        <v>6</v>
      </c>
      <c r="AT605">
        <v>1</v>
      </c>
      <c r="AU605" t="s">
        <v>6</v>
      </c>
      <c r="AV605">
        <v>0</v>
      </c>
      <c r="AW605">
        <v>2</v>
      </c>
      <c r="AX605">
        <v>27711757</v>
      </c>
      <c r="AY605">
        <v>1</v>
      </c>
      <c r="AZ605">
        <v>0</v>
      </c>
      <c r="BA605">
        <v>621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CX605">
        <f>Y605*Source!I318</f>
        <v>0.4</v>
      </c>
      <c r="CY605">
        <f>AA605</f>
        <v>1.82</v>
      </c>
      <c r="CZ605">
        <f>AE605</f>
        <v>1.82</v>
      </c>
      <c r="DA605">
        <f>AI605</f>
        <v>1</v>
      </c>
      <c r="DB605">
        <v>0</v>
      </c>
    </row>
    <row r="606" spans="1:106" x14ac:dyDescent="0.2">
      <c r="A606">
        <f>ROW(Source!A318)</f>
        <v>318</v>
      </c>
      <c r="B606">
        <v>27703388</v>
      </c>
      <c r="C606">
        <v>27711742</v>
      </c>
      <c r="D606">
        <v>25186115</v>
      </c>
      <c r="E606">
        <v>1</v>
      </c>
      <c r="F606">
        <v>1</v>
      </c>
      <c r="G606">
        <v>1</v>
      </c>
      <c r="H606">
        <v>3</v>
      </c>
      <c r="I606" t="s">
        <v>179</v>
      </c>
      <c r="J606" t="s">
        <v>181</v>
      </c>
      <c r="K606" t="s">
        <v>180</v>
      </c>
      <c r="L606">
        <v>1346</v>
      </c>
      <c r="N606">
        <v>1009</v>
      </c>
      <c r="O606" t="s">
        <v>147</v>
      </c>
      <c r="P606" t="s">
        <v>147</v>
      </c>
      <c r="Q606">
        <v>1</v>
      </c>
      <c r="W606">
        <v>0</v>
      </c>
      <c r="X606">
        <v>303141801</v>
      </c>
      <c r="Y606">
        <v>13.8</v>
      </c>
      <c r="AA606">
        <v>15.25</v>
      </c>
      <c r="AB606">
        <v>0</v>
      </c>
      <c r="AC606">
        <v>0</v>
      </c>
      <c r="AD606">
        <v>0</v>
      </c>
      <c r="AE606">
        <v>15.25</v>
      </c>
      <c r="AF606">
        <v>0</v>
      </c>
      <c r="AG606">
        <v>0</v>
      </c>
      <c r="AH606">
        <v>0</v>
      </c>
      <c r="AI606">
        <v>1</v>
      </c>
      <c r="AJ606">
        <v>1</v>
      </c>
      <c r="AK606">
        <v>1</v>
      </c>
      <c r="AL606">
        <v>1</v>
      </c>
      <c r="AN606">
        <v>0</v>
      </c>
      <c r="AO606">
        <v>1</v>
      </c>
      <c r="AP606">
        <v>0</v>
      </c>
      <c r="AQ606">
        <v>0</v>
      </c>
      <c r="AR606">
        <v>0</v>
      </c>
      <c r="AS606" t="s">
        <v>6</v>
      </c>
      <c r="AT606">
        <v>13.8</v>
      </c>
      <c r="AU606" t="s">
        <v>6</v>
      </c>
      <c r="AV606">
        <v>0</v>
      </c>
      <c r="AW606">
        <v>2</v>
      </c>
      <c r="AX606">
        <v>27711758</v>
      </c>
      <c r="AY606">
        <v>1</v>
      </c>
      <c r="AZ606">
        <v>0</v>
      </c>
      <c r="BA606">
        <v>622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CX606">
        <f>Y606*Source!I318</f>
        <v>5.5200000000000005</v>
      </c>
      <c r="CY606">
        <f>AA606</f>
        <v>15.25</v>
      </c>
      <c r="CZ606">
        <f>AE606</f>
        <v>15.25</v>
      </c>
      <c r="DA606">
        <f>AI606</f>
        <v>1</v>
      </c>
      <c r="DB606">
        <v>0</v>
      </c>
    </row>
    <row r="607" spans="1:106" x14ac:dyDescent="0.2">
      <c r="A607">
        <f>ROW(Source!A319)</f>
        <v>319</v>
      </c>
      <c r="B607">
        <v>27703374</v>
      </c>
      <c r="C607">
        <v>27711759</v>
      </c>
      <c r="D607">
        <v>25413300</v>
      </c>
      <c r="E607">
        <v>1</v>
      </c>
      <c r="F607">
        <v>1</v>
      </c>
      <c r="G607">
        <v>1</v>
      </c>
      <c r="H607">
        <v>1</v>
      </c>
      <c r="I607" t="s">
        <v>484</v>
      </c>
      <c r="J607" t="s">
        <v>6</v>
      </c>
      <c r="K607" t="s">
        <v>485</v>
      </c>
      <c r="L607">
        <v>1191</v>
      </c>
      <c r="N607">
        <v>1013</v>
      </c>
      <c r="O607" t="s">
        <v>486</v>
      </c>
      <c r="P607" t="s">
        <v>486</v>
      </c>
      <c r="Q607">
        <v>1</v>
      </c>
      <c r="W607">
        <v>0</v>
      </c>
      <c r="X607">
        <v>-400197608</v>
      </c>
      <c r="Y607">
        <v>142.86449999999999</v>
      </c>
      <c r="AA607">
        <v>0</v>
      </c>
      <c r="AB607">
        <v>0</v>
      </c>
      <c r="AC607">
        <v>0</v>
      </c>
      <c r="AD607">
        <v>8.5299999999999994</v>
      </c>
      <c r="AE607">
        <v>0</v>
      </c>
      <c r="AF607">
        <v>0</v>
      </c>
      <c r="AG607">
        <v>0</v>
      </c>
      <c r="AH607">
        <v>8.5299999999999994</v>
      </c>
      <c r="AI607">
        <v>1</v>
      </c>
      <c r="AJ607">
        <v>1</v>
      </c>
      <c r="AK607">
        <v>1</v>
      </c>
      <c r="AL607">
        <v>1</v>
      </c>
      <c r="AN607">
        <v>0</v>
      </c>
      <c r="AO607">
        <v>1</v>
      </c>
      <c r="AP607">
        <v>1</v>
      </c>
      <c r="AQ607">
        <v>0</v>
      </c>
      <c r="AR607">
        <v>0</v>
      </c>
      <c r="AS607" t="s">
        <v>6</v>
      </c>
      <c r="AT607">
        <v>124.23</v>
      </c>
      <c r="AU607" t="s">
        <v>22</v>
      </c>
      <c r="AV607">
        <v>1</v>
      </c>
      <c r="AW607">
        <v>2</v>
      </c>
      <c r="AX607">
        <v>27711767</v>
      </c>
      <c r="AY607">
        <v>1</v>
      </c>
      <c r="AZ607">
        <v>0</v>
      </c>
      <c r="BA607">
        <v>623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CX607">
        <f>Y607*Source!I319</f>
        <v>7.1432250000000002</v>
      </c>
      <c r="CY607">
        <f>AD607</f>
        <v>8.5299999999999994</v>
      </c>
      <c r="CZ607">
        <f>AH607</f>
        <v>8.5299999999999994</v>
      </c>
      <c r="DA607">
        <f>AL607</f>
        <v>1</v>
      </c>
      <c r="DB607">
        <v>0</v>
      </c>
    </row>
    <row r="608" spans="1:106" x14ac:dyDescent="0.2">
      <c r="A608">
        <f>ROW(Source!A319)</f>
        <v>319</v>
      </c>
      <c r="B608">
        <v>27703374</v>
      </c>
      <c r="C608">
        <v>27711759</v>
      </c>
      <c r="D608">
        <v>25231936</v>
      </c>
      <c r="E608">
        <v>1</v>
      </c>
      <c r="F608">
        <v>1</v>
      </c>
      <c r="G608">
        <v>1</v>
      </c>
      <c r="H608">
        <v>2</v>
      </c>
      <c r="I608" t="s">
        <v>601</v>
      </c>
      <c r="J608" t="s">
        <v>602</v>
      </c>
      <c r="K608" t="s">
        <v>603</v>
      </c>
      <c r="L608">
        <v>1368</v>
      </c>
      <c r="N608">
        <v>1011</v>
      </c>
      <c r="O608" t="s">
        <v>492</v>
      </c>
      <c r="P608" t="s">
        <v>492</v>
      </c>
      <c r="Q608">
        <v>1</v>
      </c>
      <c r="W608">
        <v>0</v>
      </c>
      <c r="X608">
        <v>-2111251057</v>
      </c>
      <c r="Y608">
        <v>1.5869999999999997</v>
      </c>
      <c r="AA608">
        <v>0</v>
      </c>
      <c r="AB608">
        <v>32.5</v>
      </c>
      <c r="AC608">
        <v>0</v>
      </c>
      <c r="AD608">
        <v>0</v>
      </c>
      <c r="AE608">
        <v>0</v>
      </c>
      <c r="AF608">
        <v>32.5</v>
      </c>
      <c r="AG608">
        <v>0</v>
      </c>
      <c r="AH608">
        <v>0</v>
      </c>
      <c r="AI608">
        <v>1</v>
      </c>
      <c r="AJ608">
        <v>1</v>
      </c>
      <c r="AK608">
        <v>1</v>
      </c>
      <c r="AL608">
        <v>1</v>
      </c>
      <c r="AN608">
        <v>0</v>
      </c>
      <c r="AO608">
        <v>1</v>
      </c>
      <c r="AP608">
        <v>1</v>
      </c>
      <c r="AQ608">
        <v>0</v>
      </c>
      <c r="AR608">
        <v>0</v>
      </c>
      <c r="AS608" t="s">
        <v>6</v>
      </c>
      <c r="AT608">
        <v>1.38</v>
      </c>
      <c r="AU608" t="s">
        <v>22</v>
      </c>
      <c r="AV608">
        <v>0</v>
      </c>
      <c r="AW608">
        <v>2</v>
      </c>
      <c r="AX608">
        <v>27711768</v>
      </c>
      <c r="AY608">
        <v>1</v>
      </c>
      <c r="AZ608">
        <v>0</v>
      </c>
      <c r="BA608">
        <v>624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CX608">
        <f>Y608*Source!I319</f>
        <v>7.934999999999999E-2</v>
      </c>
      <c r="CY608">
        <f>AB608</f>
        <v>32.5</v>
      </c>
      <c r="CZ608">
        <f>AF608</f>
        <v>32.5</v>
      </c>
      <c r="DA608">
        <f>AJ608</f>
        <v>1</v>
      </c>
      <c r="DB608">
        <v>0</v>
      </c>
    </row>
    <row r="609" spans="1:106" x14ac:dyDescent="0.2">
      <c r="A609">
        <f>ROW(Source!A319)</f>
        <v>319</v>
      </c>
      <c r="B609">
        <v>27703374</v>
      </c>
      <c r="C609">
        <v>27711759</v>
      </c>
      <c r="D609">
        <v>25232531</v>
      </c>
      <c r="E609">
        <v>1</v>
      </c>
      <c r="F609">
        <v>1</v>
      </c>
      <c r="G609">
        <v>1</v>
      </c>
      <c r="H609">
        <v>2</v>
      </c>
      <c r="I609" t="s">
        <v>604</v>
      </c>
      <c r="J609" t="s">
        <v>605</v>
      </c>
      <c r="K609" t="s">
        <v>606</v>
      </c>
      <c r="L609">
        <v>1368</v>
      </c>
      <c r="N609">
        <v>1011</v>
      </c>
      <c r="O609" t="s">
        <v>492</v>
      </c>
      <c r="P609" t="s">
        <v>492</v>
      </c>
      <c r="Q609">
        <v>1</v>
      </c>
      <c r="W609">
        <v>0</v>
      </c>
      <c r="X609">
        <v>1518765163</v>
      </c>
      <c r="Y609">
        <v>1.5869999999999997</v>
      </c>
      <c r="AA609">
        <v>0</v>
      </c>
      <c r="AB609">
        <v>1.53</v>
      </c>
      <c r="AC609">
        <v>0</v>
      </c>
      <c r="AD609">
        <v>0</v>
      </c>
      <c r="AE609">
        <v>0</v>
      </c>
      <c r="AF609">
        <v>1.53</v>
      </c>
      <c r="AG609">
        <v>0</v>
      </c>
      <c r="AH609">
        <v>0</v>
      </c>
      <c r="AI609">
        <v>1</v>
      </c>
      <c r="AJ609">
        <v>1</v>
      </c>
      <c r="AK609">
        <v>1</v>
      </c>
      <c r="AL609">
        <v>1</v>
      </c>
      <c r="AN609">
        <v>0</v>
      </c>
      <c r="AO609">
        <v>1</v>
      </c>
      <c r="AP609">
        <v>1</v>
      </c>
      <c r="AQ609">
        <v>0</v>
      </c>
      <c r="AR609">
        <v>0</v>
      </c>
      <c r="AS609" t="s">
        <v>6</v>
      </c>
      <c r="AT609">
        <v>1.38</v>
      </c>
      <c r="AU609" t="s">
        <v>22</v>
      </c>
      <c r="AV609">
        <v>0</v>
      </c>
      <c r="AW609">
        <v>2</v>
      </c>
      <c r="AX609">
        <v>27711769</v>
      </c>
      <c r="AY609">
        <v>1</v>
      </c>
      <c r="AZ609">
        <v>0</v>
      </c>
      <c r="BA609">
        <v>625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CX609">
        <f>Y609*Source!I319</f>
        <v>7.934999999999999E-2</v>
      </c>
      <c r="CY609">
        <f>AB609</f>
        <v>1.53</v>
      </c>
      <c r="CZ609">
        <f>AF609</f>
        <v>1.53</v>
      </c>
      <c r="DA609">
        <f>AJ609</f>
        <v>1</v>
      </c>
      <c r="DB609">
        <v>0</v>
      </c>
    </row>
    <row r="610" spans="1:106" x14ac:dyDescent="0.2">
      <c r="A610">
        <f>ROW(Source!A319)</f>
        <v>319</v>
      </c>
      <c r="B610">
        <v>27703374</v>
      </c>
      <c r="C610">
        <v>27711759</v>
      </c>
      <c r="D610">
        <v>25149961</v>
      </c>
      <c r="E610">
        <v>1</v>
      </c>
      <c r="F610">
        <v>1</v>
      </c>
      <c r="G610">
        <v>1</v>
      </c>
      <c r="H610">
        <v>3</v>
      </c>
      <c r="I610" t="s">
        <v>587</v>
      </c>
      <c r="J610" t="s">
        <v>588</v>
      </c>
      <c r="K610" t="s">
        <v>589</v>
      </c>
      <c r="L610">
        <v>1339</v>
      </c>
      <c r="N610">
        <v>1007</v>
      </c>
      <c r="O610" t="s">
        <v>92</v>
      </c>
      <c r="P610" t="s">
        <v>92</v>
      </c>
      <c r="Q610">
        <v>1</v>
      </c>
      <c r="W610">
        <v>0</v>
      </c>
      <c r="X610">
        <v>-1660354250</v>
      </c>
      <c r="Y610">
        <v>0.1</v>
      </c>
      <c r="AA610">
        <v>2.44</v>
      </c>
      <c r="AB610">
        <v>0</v>
      </c>
      <c r="AC610">
        <v>0</v>
      </c>
      <c r="AD610">
        <v>0</v>
      </c>
      <c r="AE610">
        <v>2.44</v>
      </c>
      <c r="AF610">
        <v>0</v>
      </c>
      <c r="AG610">
        <v>0</v>
      </c>
      <c r="AH610">
        <v>0</v>
      </c>
      <c r="AI610">
        <v>1</v>
      </c>
      <c r="AJ610">
        <v>1</v>
      </c>
      <c r="AK610">
        <v>1</v>
      </c>
      <c r="AL610">
        <v>1</v>
      </c>
      <c r="AN610">
        <v>0</v>
      </c>
      <c r="AO610">
        <v>1</v>
      </c>
      <c r="AP610">
        <v>0</v>
      </c>
      <c r="AQ610">
        <v>0</v>
      </c>
      <c r="AR610">
        <v>0</v>
      </c>
      <c r="AS610" t="s">
        <v>6</v>
      </c>
      <c r="AT610">
        <v>0.1</v>
      </c>
      <c r="AU610" t="s">
        <v>6</v>
      </c>
      <c r="AV610">
        <v>0</v>
      </c>
      <c r="AW610">
        <v>2</v>
      </c>
      <c r="AX610">
        <v>27711770</v>
      </c>
      <c r="AY610">
        <v>1</v>
      </c>
      <c r="AZ610">
        <v>0</v>
      </c>
      <c r="BA610">
        <v>626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CX610">
        <f>Y610*Source!I319</f>
        <v>5.000000000000001E-3</v>
      </c>
      <c r="CY610">
        <f>AA610</f>
        <v>2.44</v>
      </c>
      <c r="CZ610">
        <f>AE610</f>
        <v>2.44</v>
      </c>
      <c r="DA610">
        <f>AI610</f>
        <v>1</v>
      </c>
      <c r="DB610">
        <v>0</v>
      </c>
    </row>
    <row r="611" spans="1:106" x14ac:dyDescent="0.2">
      <c r="A611">
        <f>ROW(Source!A319)</f>
        <v>319</v>
      </c>
      <c r="B611">
        <v>27703374</v>
      </c>
      <c r="C611">
        <v>27711759</v>
      </c>
      <c r="D611">
        <v>25147242</v>
      </c>
      <c r="E611">
        <v>17</v>
      </c>
      <c r="F611">
        <v>1</v>
      </c>
      <c r="G611">
        <v>1</v>
      </c>
      <c r="H611">
        <v>3</v>
      </c>
      <c r="I611" t="s">
        <v>28</v>
      </c>
      <c r="J611" t="s">
        <v>6</v>
      </c>
      <c r="K611" t="s">
        <v>29</v>
      </c>
      <c r="L611">
        <v>1348</v>
      </c>
      <c r="N611">
        <v>1009</v>
      </c>
      <c r="O611" t="s">
        <v>30</v>
      </c>
      <c r="P611" t="s">
        <v>30</v>
      </c>
      <c r="Q611">
        <v>1000</v>
      </c>
      <c r="W611">
        <v>0</v>
      </c>
      <c r="X611">
        <v>-179832266</v>
      </c>
      <c r="Y611">
        <v>1.48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1</v>
      </c>
      <c r="AJ611">
        <v>1</v>
      </c>
      <c r="AK611">
        <v>1</v>
      </c>
      <c r="AL611">
        <v>1</v>
      </c>
      <c r="AN611">
        <v>0</v>
      </c>
      <c r="AO611">
        <v>0</v>
      </c>
      <c r="AP611">
        <v>0</v>
      </c>
      <c r="AQ611">
        <v>0</v>
      </c>
      <c r="AR611">
        <v>0</v>
      </c>
      <c r="AS611" t="s">
        <v>6</v>
      </c>
      <c r="AT611">
        <v>1.48</v>
      </c>
      <c r="AU611" t="s">
        <v>6</v>
      </c>
      <c r="AV611">
        <v>0</v>
      </c>
      <c r="AW611">
        <v>2</v>
      </c>
      <c r="AX611">
        <v>27711771</v>
      </c>
      <c r="AY611">
        <v>1</v>
      </c>
      <c r="AZ611">
        <v>0</v>
      </c>
      <c r="BA611">
        <v>627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CX611">
        <f>Y611*Source!I319</f>
        <v>7.3999999999999996E-2</v>
      </c>
      <c r="CY611">
        <f>AA611</f>
        <v>0</v>
      </c>
      <c r="CZ611">
        <f>AE611</f>
        <v>0</v>
      </c>
      <c r="DA611">
        <f>AI611</f>
        <v>1</v>
      </c>
      <c r="DB611">
        <v>0</v>
      </c>
    </row>
    <row r="612" spans="1:106" x14ac:dyDescent="0.2">
      <c r="A612">
        <f>ROW(Source!A319)</f>
        <v>319</v>
      </c>
      <c r="B612">
        <v>27703374</v>
      </c>
      <c r="C612">
        <v>27711759</v>
      </c>
      <c r="D612">
        <v>25154802</v>
      </c>
      <c r="E612">
        <v>1</v>
      </c>
      <c r="F612">
        <v>1</v>
      </c>
      <c r="G612">
        <v>1</v>
      </c>
      <c r="H612">
        <v>3</v>
      </c>
      <c r="I612" t="s">
        <v>166</v>
      </c>
      <c r="J612" t="s">
        <v>168</v>
      </c>
      <c r="K612" t="s">
        <v>167</v>
      </c>
      <c r="L612">
        <v>1348</v>
      </c>
      <c r="N612">
        <v>1009</v>
      </c>
      <c r="O612" t="s">
        <v>30</v>
      </c>
      <c r="P612" t="s">
        <v>30</v>
      </c>
      <c r="Q612">
        <v>1000</v>
      </c>
      <c r="W612">
        <v>0</v>
      </c>
      <c r="X612">
        <v>390874757</v>
      </c>
      <c r="Y612">
        <v>4.4999999999999998E-2</v>
      </c>
      <c r="AA612">
        <v>220.04</v>
      </c>
      <c r="AB612">
        <v>0</v>
      </c>
      <c r="AC612">
        <v>0</v>
      </c>
      <c r="AD612">
        <v>0</v>
      </c>
      <c r="AE612">
        <v>220.04</v>
      </c>
      <c r="AF612">
        <v>0</v>
      </c>
      <c r="AG612">
        <v>0</v>
      </c>
      <c r="AH612">
        <v>0</v>
      </c>
      <c r="AI612">
        <v>1</v>
      </c>
      <c r="AJ612">
        <v>1</v>
      </c>
      <c r="AK612">
        <v>1</v>
      </c>
      <c r="AL612">
        <v>1</v>
      </c>
      <c r="AN612">
        <v>0</v>
      </c>
      <c r="AO612">
        <v>0</v>
      </c>
      <c r="AP612">
        <v>0</v>
      </c>
      <c r="AQ612">
        <v>0</v>
      </c>
      <c r="AR612">
        <v>0</v>
      </c>
      <c r="AS612" t="s">
        <v>6</v>
      </c>
      <c r="AT612">
        <v>4.4999999999999998E-2</v>
      </c>
      <c r="AU612" t="s">
        <v>6</v>
      </c>
      <c r="AV612">
        <v>0</v>
      </c>
      <c r="AW612">
        <v>1</v>
      </c>
      <c r="AX612">
        <v>-1</v>
      </c>
      <c r="AY612">
        <v>0</v>
      </c>
      <c r="AZ612">
        <v>0</v>
      </c>
      <c r="BA612" t="s">
        <v>6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CX612">
        <f>Y612*Source!I319</f>
        <v>2.2499999999999998E-3</v>
      </c>
      <c r="CY612">
        <f>AA612</f>
        <v>220.04</v>
      </c>
      <c r="CZ612">
        <f>AE612</f>
        <v>220.04</v>
      </c>
      <c r="DA612">
        <f>AI612</f>
        <v>1</v>
      </c>
      <c r="DB612">
        <v>0</v>
      </c>
    </row>
    <row r="613" spans="1:106" x14ac:dyDescent="0.2">
      <c r="A613">
        <f>ROW(Source!A319)</f>
        <v>319</v>
      </c>
      <c r="B613">
        <v>27703374</v>
      </c>
      <c r="C613">
        <v>27711759</v>
      </c>
      <c r="D613">
        <v>25155505</v>
      </c>
      <c r="E613">
        <v>1</v>
      </c>
      <c r="F613">
        <v>1</v>
      </c>
      <c r="G613">
        <v>1</v>
      </c>
      <c r="H613">
        <v>3</v>
      </c>
      <c r="I613" t="s">
        <v>170</v>
      </c>
      <c r="J613" t="s">
        <v>172</v>
      </c>
      <c r="K613" t="s">
        <v>171</v>
      </c>
      <c r="L613">
        <v>1339</v>
      </c>
      <c r="N613">
        <v>1007</v>
      </c>
      <c r="O613" t="s">
        <v>92</v>
      </c>
      <c r="P613" t="s">
        <v>92</v>
      </c>
      <c r="Q613">
        <v>1</v>
      </c>
      <c r="W613">
        <v>0</v>
      </c>
      <c r="X613">
        <v>519185539</v>
      </c>
      <c r="Y613">
        <v>2.14</v>
      </c>
      <c r="AA613">
        <v>519.79999999999995</v>
      </c>
      <c r="AB613">
        <v>0</v>
      </c>
      <c r="AC613">
        <v>0</v>
      </c>
      <c r="AD613">
        <v>0</v>
      </c>
      <c r="AE613">
        <v>519.79999999999995</v>
      </c>
      <c r="AF613">
        <v>0</v>
      </c>
      <c r="AG613">
        <v>0</v>
      </c>
      <c r="AH613">
        <v>0</v>
      </c>
      <c r="AI613">
        <v>1</v>
      </c>
      <c r="AJ613">
        <v>1</v>
      </c>
      <c r="AK613">
        <v>1</v>
      </c>
      <c r="AL613">
        <v>1</v>
      </c>
      <c r="AN613">
        <v>0</v>
      </c>
      <c r="AO613">
        <v>0</v>
      </c>
      <c r="AP613">
        <v>0</v>
      </c>
      <c r="AQ613">
        <v>0</v>
      </c>
      <c r="AR613">
        <v>0</v>
      </c>
      <c r="AS613" t="s">
        <v>6</v>
      </c>
      <c r="AT613">
        <v>2.14</v>
      </c>
      <c r="AU613" t="s">
        <v>6</v>
      </c>
      <c r="AV613">
        <v>0</v>
      </c>
      <c r="AW613">
        <v>1</v>
      </c>
      <c r="AX613">
        <v>-1</v>
      </c>
      <c r="AY613">
        <v>0</v>
      </c>
      <c r="AZ613">
        <v>0</v>
      </c>
      <c r="BA613" t="s">
        <v>6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CX613">
        <f>Y613*Source!I319</f>
        <v>0.10700000000000001</v>
      </c>
      <c r="CY613">
        <f>AA613</f>
        <v>519.79999999999995</v>
      </c>
      <c r="CZ613">
        <f>AE613</f>
        <v>519.79999999999995</v>
      </c>
      <c r="DA613">
        <f>AI613</f>
        <v>1</v>
      </c>
      <c r="DB613">
        <v>0</v>
      </c>
    </row>
    <row r="614" spans="1:106" x14ac:dyDescent="0.2">
      <c r="A614">
        <f>ROW(Source!A320)</f>
        <v>320</v>
      </c>
      <c r="B614">
        <v>27703388</v>
      </c>
      <c r="C614">
        <v>27711759</v>
      </c>
      <c r="D614">
        <v>25413300</v>
      </c>
      <c r="E614">
        <v>1</v>
      </c>
      <c r="F614">
        <v>1</v>
      </c>
      <c r="G614">
        <v>1</v>
      </c>
      <c r="H614">
        <v>1</v>
      </c>
      <c r="I614" t="s">
        <v>484</v>
      </c>
      <c r="J614" t="s">
        <v>6</v>
      </c>
      <c r="K614" t="s">
        <v>485</v>
      </c>
      <c r="L614">
        <v>1191</v>
      </c>
      <c r="N614">
        <v>1013</v>
      </c>
      <c r="O614" t="s">
        <v>486</v>
      </c>
      <c r="P614" t="s">
        <v>486</v>
      </c>
      <c r="Q614">
        <v>1</v>
      </c>
      <c r="W614">
        <v>0</v>
      </c>
      <c r="X614">
        <v>-400197608</v>
      </c>
      <c r="Y614">
        <v>142.86449999999999</v>
      </c>
      <c r="AA614">
        <v>0</v>
      </c>
      <c r="AB614">
        <v>0</v>
      </c>
      <c r="AC614">
        <v>0</v>
      </c>
      <c r="AD614">
        <v>8.5299999999999994</v>
      </c>
      <c r="AE614">
        <v>0</v>
      </c>
      <c r="AF614">
        <v>0</v>
      </c>
      <c r="AG614">
        <v>0</v>
      </c>
      <c r="AH614">
        <v>8.5299999999999994</v>
      </c>
      <c r="AI614">
        <v>1</v>
      </c>
      <c r="AJ614">
        <v>1</v>
      </c>
      <c r="AK614">
        <v>1</v>
      </c>
      <c r="AL614">
        <v>1</v>
      </c>
      <c r="AN614">
        <v>0</v>
      </c>
      <c r="AO614">
        <v>1</v>
      </c>
      <c r="AP614">
        <v>1</v>
      </c>
      <c r="AQ614">
        <v>0</v>
      </c>
      <c r="AR614">
        <v>0</v>
      </c>
      <c r="AS614" t="s">
        <v>6</v>
      </c>
      <c r="AT614">
        <v>124.23</v>
      </c>
      <c r="AU614" t="s">
        <v>22</v>
      </c>
      <c r="AV614">
        <v>1</v>
      </c>
      <c r="AW614">
        <v>2</v>
      </c>
      <c r="AX614">
        <v>27711767</v>
      </c>
      <c r="AY614">
        <v>1</v>
      </c>
      <c r="AZ614">
        <v>0</v>
      </c>
      <c r="BA614">
        <v>630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CX614">
        <f>Y614*Source!I320</f>
        <v>7.1432250000000002</v>
      </c>
      <c r="CY614">
        <f>AD614</f>
        <v>8.5299999999999994</v>
      </c>
      <c r="CZ614">
        <f>AH614</f>
        <v>8.5299999999999994</v>
      </c>
      <c r="DA614">
        <f>AL614</f>
        <v>1</v>
      </c>
      <c r="DB614">
        <v>0</v>
      </c>
    </row>
    <row r="615" spans="1:106" x14ac:dyDescent="0.2">
      <c r="A615">
        <f>ROW(Source!A320)</f>
        <v>320</v>
      </c>
      <c r="B615">
        <v>27703388</v>
      </c>
      <c r="C615">
        <v>27711759</v>
      </c>
      <c r="D615">
        <v>25231936</v>
      </c>
      <c r="E615">
        <v>1</v>
      </c>
      <c r="F615">
        <v>1</v>
      </c>
      <c r="G615">
        <v>1</v>
      </c>
      <c r="H615">
        <v>2</v>
      </c>
      <c r="I615" t="s">
        <v>601</v>
      </c>
      <c r="J615" t="s">
        <v>602</v>
      </c>
      <c r="K615" t="s">
        <v>603</v>
      </c>
      <c r="L615">
        <v>1368</v>
      </c>
      <c r="N615">
        <v>1011</v>
      </c>
      <c r="O615" t="s">
        <v>492</v>
      </c>
      <c r="P615" t="s">
        <v>492</v>
      </c>
      <c r="Q615">
        <v>1</v>
      </c>
      <c r="W615">
        <v>0</v>
      </c>
      <c r="X615">
        <v>-2111251057</v>
      </c>
      <c r="Y615">
        <v>1.5869999999999997</v>
      </c>
      <c r="AA615">
        <v>0</v>
      </c>
      <c r="AB615">
        <v>32.5</v>
      </c>
      <c r="AC615">
        <v>0</v>
      </c>
      <c r="AD615">
        <v>0</v>
      </c>
      <c r="AE615">
        <v>0</v>
      </c>
      <c r="AF615">
        <v>32.5</v>
      </c>
      <c r="AG615">
        <v>0</v>
      </c>
      <c r="AH615">
        <v>0</v>
      </c>
      <c r="AI615">
        <v>1</v>
      </c>
      <c r="AJ615">
        <v>1</v>
      </c>
      <c r="AK615">
        <v>1</v>
      </c>
      <c r="AL615">
        <v>1</v>
      </c>
      <c r="AN615">
        <v>0</v>
      </c>
      <c r="AO615">
        <v>1</v>
      </c>
      <c r="AP615">
        <v>1</v>
      </c>
      <c r="AQ615">
        <v>0</v>
      </c>
      <c r="AR615">
        <v>0</v>
      </c>
      <c r="AS615" t="s">
        <v>6</v>
      </c>
      <c r="AT615">
        <v>1.38</v>
      </c>
      <c r="AU615" t="s">
        <v>22</v>
      </c>
      <c r="AV615">
        <v>0</v>
      </c>
      <c r="AW615">
        <v>2</v>
      </c>
      <c r="AX615">
        <v>27711768</v>
      </c>
      <c r="AY615">
        <v>1</v>
      </c>
      <c r="AZ615">
        <v>0</v>
      </c>
      <c r="BA615">
        <v>631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CX615">
        <f>Y615*Source!I320</f>
        <v>7.934999999999999E-2</v>
      </c>
      <c r="CY615">
        <f>AB615</f>
        <v>32.5</v>
      </c>
      <c r="CZ615">
        <f>AF615</f>
        <v>32.5</v>
      </c>
      <c r="DA615">
        <f>AJ615</f>
        <v>1</v>
      </c>
      <c r="DB615">
        <v>0</v>
      </c>
    </row>
    <row r="616" spans="1:106" x14ac:dyDescent="0.2">
      <c r="A616">
        <f>ROW(Source!A320)</f>
        <v>320</v>
      </c>
      <c r="B616">
        <v>27703388</v>
      </c>
      <c r="C616">
        <v>27711759</v>
      </c>
      <c r="D616">
        <v>25232531</v>
      </c>
      <c r="E616">
        <v>1</v>
      </c>
      <c r="F616">
        <v>1</v>
      </c>
      <c r="G616">
        <v>1</v>
      </c>
      <c r="H616">
        <v>2</v>
      </c>
      <c r="I616" t="s">
        <v>604</v>
      </c>
      <c r="J616" t="s">
        <v>605</v>
      </c>
      <c r="K616" t="s">
        <v>606</v>
      </c>
      <c r="L616">
        <v>1368</v>
      </c>
      <c r="N616">
        <v>1011</v>
      </c>
      <c r="O616" t="s">
        <v>492</v>
      </c>
      <c r="P616" t="s">
        <v>492</v>
      </c>
      <c r="Q616">
        <v>1</v>
      </c>
      <c r="W616">
        <v>0</v>
      </c>
      <c r="X616">
        <v>1518765163</v>
      </c>
      <c r="Y616">
        <v>1.5869999999999997</v>
      </c>
      <c r="AA616">
        <v>0</v>
      </c>
      <c r="AB616">
        <v>1.53</v>
      </c>
      <c r="AC616">
        <v>0</v>
      </c>
      <c r="AD616">
        <v>0</v>
      </c>
      <c r="AE616">
        <v>0</v>
      </c>
      <c r="AF616">
        <v>1.53</v>
      </c>
      <c r="AG616">
        <v>0</v>
      </c>
      <c r="AH616">
        <v>0</v>
      </c>
      <c r="AI616">
        <v>1</v>
      </c>
      <c r="AJ616">
        <v>1</v>
      </c>
      <c r="AK616">
        <v>1</v>
      </c>
      <c r="AL616">
        <v>1</v>
      </c>
      <c r="AN616">
        <v>0</v>
      </c>
      <c r="AO616">
        <v>1</v>
      </c>
      <c r="AP616">
        <v>1</v>
      </c>
      <c r="AQ616">
        <v>0</v>
      </c>
      <c r="AR616">
        <v>0</v>
      </c>
      <c r="AS616" t="s">
        <v>6</v>
      </c>
      <c r="AT616">
        <v>1.38</v>
      </c>
      <c r="AU616" t="s">
        <v>22</v>
      </c>
      <c r="AV616">
        <v>0</v>
      </c>
      <c r="AW616">
        <v>2</v>
      </c>
      <c r="AX616">
        <v>27711769</v>
      </c>
      <c r="AY616">
        <v>1</v>
      </c>
      <c r="AZ616">
        <v>0</v>
      </c>
      <c r="BA616">
        <v>632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CX616">
        <f>Y616*Source!I320</f>
        <v>7.934999999999999E-2</v>
      </c>
      <c r="CY616">
        <f>AB616</f>
        <v>1.53</v>
      </c>
      <c r="CZ616">
        <f>AF616</f>
        <v>1.53</v>
      </c>
      <c r="DA616">
        <f>AJ616</f>
        <v>1</v>
      </c>
      <c r="DB616">
        <v>0</v>
      </c>
    </row>
    <row r="617" spans="1:106" x14ac:dyDescent="0.2">
      <c r="A617">
        <f>ROW(Source!A320)</f>
        <v>320</v>
      </c>
      <c r="B617">
        <v>27703388</v>
      </c>
      <c r="C617">
        <v>27711759</v>
      </c>
      <c r="D617">
        <v>25149961</v>
      </c>
      <c r="E617">
        <v>1</v>
      </c>
      <c r="F617">
        <v>1</v>
      </c>
      <c r="G617">
        <v>1</v>
      </c>
      <c r="H617">
        <v>3</v>
      </c>
      <c r="I617" t="s">
        <v>587</v>
      </c>
      <c r="J617" t="s">
        <v>588</v>
      </c>
      <c r="K617" t="s">
        <v>589</v>
      </c>
      <c r="L617">
        <v>1339</v>
      </c>
      <c r="N617">
        <v>1007</v>
      </c>
      <c r="O617" t="s">
        <v>92</v>
      </c>
      <c r="P617" t="s">
        <v>92</v>
      </c>
      <c r="Q617">
        <v>1</v>
      </c>
      <c r="W617">
        <v>0</v>
      </c>
      <c r="X617">
        <v>-1660354250</v>
      </c>
      <c r="Y617">
        <v>0.1</v>
      </c>
      <c r="AA617">
        <v>2.44</v>
      </c>
      <c r="AB617">
        <v>0</v>
      </c>
      <c r="AC617">
        <v>0</v>
      </c>
      <c r="AD617">
        <v>0</v>
      </c>
      <c r="AE617">
        <v>2.44</v>
      </c>
      <c r="AF617">
        <v>0</v>
      </c>
      <c r="AG617">
        <v>0</v>
      </c>
      <c r="AH617">
        <v>0</v>
      </c>
      <c r="AI617">
        <v>1</v>
      </c>
      <c r="AJ617">
        <v>1</v>
      </c>
      <c r="AK617">
        <v>1</v>
      </c>
      <c r="AL617">
        <v>1</v>
      </c>
      <c r="AN617">
        <v>0</v>
      </c>
      <c r="AO617">
        <v>1</v>
      </c>
      <c r="AP617">
        <v>0</v>
      </c>
      <c r="AQ617">
        <v>0</v>
      </c>
      <c r="AR617">
        <v>0</v>
      </c>
      <c r="AS617" t="s">
        <v>6</v>
      </c>
      <c r="AT617">
        <v>0.1</v>
      </c>
      <c r="AU617" t="s">
        <v>6</v>
      </c>
      <c r="AV617">
        <v>0</v>
      </c>
      <c r="AW617">
        <v>2</v>
      </c>
      <c r="AX617">
        <v>27711770</v>
      </c>
      <c r="AY617">
        <v>1</v>
      </c>
      <c r="AZ617">
        <v>0</v>
      </c>
      <c r="BA617">
        <v>633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CX617">
        <f>Y617*Source!I320</f>
        <v>5.000000000000001E-3</v>
      </c>
      <c r="CY617">
        <f>AA617</f>
        <v>2.44</v>
      </c>
      <c r="CZ617">
        <f>AE617</f>
        <v>2.44</v>
      </c>
      <c r="DA617">
        <f>AI617</f>
        <v>1</v>
      </c>
      <c r="DB617">
        <v>0</v>
      </c>
    </row>
    <row r="618" spans="1:106" x14ac:dyDescent="0.2">
      <c r="A618">
        <f>ROW(Source!A320)</f>
        <v>320</v>
      </c>
      <c r="B618">
        <v>27703388</v>
      </c>
      <c r="C618">
        <v>27711759</v>
      </c>
      <c r="D618">
        <v>25147242</v>
      </c>
      <c r="E618">
        <v>17</v>
      </c>
      <c r="F618">
        <v>1</v>
      </c>
      <c r="G618">
        <v>1</v>
      </c>
      <c r="H618">
        <v>3</v>
      </c>
      <c r="I618" t="s">
        <v>28</v>
      </c>
      <c r="J618" t="s">
        <v>6</v>
      </c>
      <c r="K618" t="s">
        <v>29</v>
      </c>
      <c r="L618">
        <v>1348</v>
      </c>
      <c r="N618">
        <v>1009</v>
      </c>
      <c r="O618" t="s">
        <v>30</v>
      </c>
      <c r="P618" t="s">
        <v>30</v>
      </c>
      <c r="Q618">
        <v>1000</v>
      </c>
      <c r="W618">
        <v>0</v>
      </c>
      <c r="X618">
        <v>-179832266</v>
      </c>
      <c r="Y618">
        <v>1.48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0</v>
      </c>
      <c r="AH618">
        <v>0</v>
      </c>
      <c r="AI618">
        <v>1</v>
      </c>
      <c r="AJ618">
        <v>1</v>
      </c>
      <c r="AK618">
        <v>1</v>
      </c>
      <c r="AL618">
        <v>1</v>
      </c>
      <c r="AN618">
        <v>0</v>
      </c>
      <c r="AO618">
        <v>0</v>
      </c>
      <c r="AP618">
        <v>0</v>
      </c>
      <c r="AQ618">
        <v>0</v>
      </c>
      <c r="AR618">
        <v>0</v>
      </c>
      <c r="AS618" t="s">
        <v>6</v>
      </c>
      <c r="AT618">
        <v>1.48</v>
      </c>
      <c r="AU618" t="s">
        <v>6</v>
      </c>
      <c r="AV618">
        <v>0</v>
      </c>
      <c r="AW618">
        <v>2</v>
      </c>
      <c r="AX618">
        <v>27711771</v>
      </c>
      <c r="AY618">
        <v>1</v>
      </c>
      <c r="AZ618">
        <v>0</v>
      </c>
      <c r="BA618">
        <v>634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CX618">
        <f>Y618*Source!I320</f>
        <v>7.3999999999999996E-2</v>
      </c>
      <c r="CY618">
        <f>AA618</f>
        <v>0</v>
      </c>
      <c r="CZ618">
        <f>AE618</f>
        <v>0</v>
      </c>
      <c r="DA618">
        <f>AI618</f>
        <v>1</v>
      </c>
      <c r="DB618">
        <v>0</v>
      </c>
    </row>
    <row r="619" spans="1:106" x14ac:dyDescent="0.2">
      <c r="A619">
        <f>ROW(Source!A320)</f>
        <v>320</v>
      </c>
      <c r="B619">
        <v>27703388</v>
      </c>
      <c r="C619">
        <v>27711759</v>
      </c>
      <c r="D619">
        <v>25154802</v>
      </c>
      <c r="E619">
        <v>1</v>
      </c>
      <c r="F619">
        <v>1</v>
      </c>
      <c r="G619">
        <v>1</v>
      </c>
      <c r="H619">
        <v>3</v>
      </c>
      <c r="I619" t="s">
        <v>166</v>
      </c>
      <c r="J619" t="s">
        <v>168</v>
      </c>
      <c r="K619" t="s">
        <v>167</v>
      </c>
      <c r="L619">
        <v>1348</v>
      </c>
      <c r="N619">
        <v>1009</v>
      </c>
      <c r="O619" t="s">
        <v>30</v>
      </c>
      <c r="P619" t="s">
        <v>30</v>
      </c>
      <c r="Q619">
        <v>1000</v>
      </c>
      <c r="W619">
        <v>0</v>
      </c>
      <c r="X619">
        <v>390874757</v>
      </c>
      <c r="Y619">
        <v>4.4999999999999998E-2</v>
      </c>
      <c r="AA619">
        <v>220.04</v>
      </c>
      <c r="AB619">
        <v>0</v>
      </c>
      <c r="AC619">
        <v>0</v>
      </c>
      <c r="AD619">
        <v>0</v>
      </c>
      <c r="AE619">
        <v>220.04</v>
      </c>
      <c r="AF619">
        <v>0</v>
      </c>
      <c r="AG619">
        <v>0</v>
      </c>
      <c r="AH619">
        <v>0</v>
      </c>
      <c r="AI619">
        <v>1</v>
      </c>
      <c r="AJ619">
        <v>1</v>
      </c>
      <c r="AK619">
        <v>1</v>
      </c>
      <c r="AL619">
        <v>1</v>
      </c>
      <c r="AN619">
        <v>0</v>
      </c>
      <c r="AO619">
        <v>0</v>
      </c>
      <c r="AP619">
        <v>0</v>
      </c>
      <c r="AQ619">
        <v>0</v>
      </c>
      <c r="AR619">
        <v>0</v>
      </c>
      <c r="AS619" t="s">
        <v>6</v>
      </c>
      <c r="AT619">
        <v>4.4999999999999998E-2</v>
      </c>
      <c r="AU619" t="s">
        <v>6</v>
      </c>
      <c r="AV619">
        <v>0</v>
      </c>
      <c r="AW619">
        <v>1</v>
      </c>
      <c r="AX619">
        <v>-1</v>
      </c>
      <c r="AY619">
        <v>0</v>
      </c>
      <c r="AZ619">
        <v>0</v>
      </c>
      <c r="BA619" t="s">
        <v>6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CX619">
        <f>Y619*Source!I320</f>
        <v>2.2499999999999998E-3</v>
      </c>
      <c r="CY619">
        <f>AA619</f>
        <v>220.04</v>
      </c>
      <c r="CZ619">
        <f>AE619</f>
        <v>220.04</v>
      </c>
      <c r="DA619">
        <f>AI619</f>
        <v>1</v>
      </c>
      <c r="DB619">
        <v>0</v>
      </c>
    </row>
    <row r="620" spans="1:106" x14ac:dyDescent="0.2">
      <c r="A620">
        <f>ROW(Source!A320)</f>
        <v>320</v>
      </c>
      <c r="B620">
        <v>27703388</v>
      </c>
      <c r="C620">
        <v>27711759</v>
      </c>
      <c r="D620">
        <v>25155505</v>
      </c>
      <c r="E620">
        <v>1</v>
      </c>
      <c r="F620">
        <v>1</v>
      </c>
      <c r="G620">
        <v>1</v>
      </c>
      <c r="H620">
        <v>3</v>
      </c>
      <c r="I620" t="s">
        <v>170</v>
      </c>
      <c r="J620" t="s">
        <v>172</v>
      </c>
      <c r="K620" t="s">
        <v>171</v>
      </c>
      <c r="L620">
        <v>1339</v>
      </c>
      <c r="N620">
        <v>1007</v>
      </c>
      <c r="O620" t="s">
        <v>92</v>
      </c>
      <c r="P620" t="s">
        <v>92</v>
      </c>
      <c r="Q620">
        <v>1</v>
      </c>
      <c r="W620">
        <v>0</v>
      </c>
      <c r="X620">
        <v>519185539</v>
      </c>
      <c r="Y620">
        <v>2.14</v>
      </c>
      <c r="AA620">
        <v>519.79999999999995</v>
      </c>
      <c r="AB620">
        <v>0</v>
      </c>
      <c r="AC620">
        <v>0</v>
      </c>
      <c r="AD620">
        <v>0</v>
      </c>
      <c r="AE620">
        <v>519.79999999999995</v>
      </c>
      <c r="AF620">
        <v>0</v>
      </c>
      <c r="AG620">
        <v>0</v>
      </c>
      <c r="AH620">
        <v>0</v>
      </c>
      <c r="AI620">
        <v>1</v>
      </c>
      <c r="AJ620">
        <v>1</v>
      </c>
      <c r="AK620">
        <v>1</v>
      </c>
      <c r="AL620">
        <v>1</v>
      </c>
      <c r="AN620">
        <v>0</v>
      </c>
      <c r="AO620">
        <v>0</v>
      </c>
      <c r="AP620">
        <v>0</v>
      </c>
      <c r="AQ620">
        <v>0</v>
      </c>
      <c r="AR620">
        <v>0</v>
      </c>
      <c r="AS620" t="s">
        <v>6</v>
      </c>
      <c r="AT620">
        <v>2.14</v>
      </c>
      <c r="AU620" t="s">
        <v>6</v>
      </c>
      <c r="AV620">
        <v>0</v>
      </c>
      <c r="AW620">
        <v>1</v>
      </c>
      <c r="AX620">
        <v>-1</v>
      </c>
      <c r="AY620">
        <v>0</v>
      </c>
      <c r="AZ620">
        <v>0</v>
      </c>
      <c r="BA620" t="s">
        <v>6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CX620">
        <f>Y620*Source!I320</f>
        <v>0.10700000000000001</v>
      </c>
      <c r="CY620">
        <f>AA620</f>
        <v>519.79999999999995</v>
      </c>
      <c r="CZ620">
        <f>AE620</f>
        <v>519.79999999999995</v>
      </c>
      <c r="DA620">
        <f>AI620</f>
        <v>1</v>
      </c>
      <c r="DB620">
        <v>0</v>
      </c>
    </row>
    <row r="621" spans="1:106" x14ac:dyDescent="0.2">
      <c r="A621">
        <f>ROW(Source!A327)</f>
        <v>327</v>
      </c>
      <c r="B621">
        <v>27703374</v>
      </c>
      <c r="C621">
        <v>27711777</v>
      </c>
      <c r="D621">
        <v>25418547</v>
      </c>
      <c r="E621">
        <v>1</v>
      </c>
      <c r="F621">
        <v>1</v>
      </c>
      <c r="G621">
        <v>1</v>
      </c>
      <c r="H621">
        <v>1</v>
      </c>
      <c r="I621" t="s">
        <v>607</v>
      </c>
      <c r="J621" t="s">
        <v>6</v>
      </c>
      <c r="K621" t="s">
        <v>608</v>
      </c>
      <c r="L621">
        <v>1191</v>
      </c>
      <c r="N621">
        <v>1013</v>
      </c>
      <c r="O621" t="s">
        <v>486</v>
      </c>
      <c r="P621" t="s">
        <v>486</v>
      </c>
      <c r="Q621">
        <v>1</v>
      </c>
      <c r="W621">
        <v>0</v>
      </c>
      <c r="X621">
        <v>-784637506</v>
      </c>
      <c r="Y621">
        <v>481.92705000000007</v>
      </c>
      <c r="AA621">
        <v>0</v>
      </c>
      <c r="AB621">
        <v>0</v>
      </c>
      <c r="AC621">
        <v>0</v>
      </c>
      <c r="AD621">
        <v>8.74</v>
      </c>
      <c r="AE621">
        <v>0</v>
      </c>
      <c r="AF621">
        <v>0</v>
      </c>
      <c r="AG621">
        <v>0</v>
      </c>
      <c r="AH621">
        <v>8.74</v>
      </c>
      <c r="AI621">
        <v>1</v>
      </c>
      <c r="AJ621">
        <v>1</v>
      </c>
      <c r="AK621">
        <v>1</v>
      </c>
      <c r="AL621">
        <v>1</v>
      </c>
      <c r="AN621">
        <v>0</v>
      </c>
      <c r="AO621">
        <v>1</v>
      </c>
      <c r="AP621">
        <v>1</v>
      </c>
      <c r="AQ621">
        <v>0</v>
      </c>
      <c r="AR621">
        <v>0</v>
      </c>
      <c r="AS621" t="s">
        <v>6</v>
      </c>
      <c r="AT621">
        <v>310.42</v>
      </c>
      <c r="AU621" t="s">
        <v>57</v>
      </c>
      <c r="AV621">
        <v>1</v>
      </c>
      <c r="AW621">
        <v>2</v>
      </c>
      <c r="AX621">
        <v>27711790</v>
      </c>
      <c r="AY621">
        <v>1</v>
      </c>
      <c r="AZ621">
        <v>0</v>
      </c>
      <c r="BA621">
        <v>637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CX621">
        <f>Y621*Source!I327</f>
        <v>192.77082000000004</v>
      </c>
      <c r="CY621">
        <f>AD621</f>
        <v>8.74</v>
      </c>
      <c r="CZ621">
        <f>AH621</f>
        <v>8.74</v>
      </c>
      <c r="DA621">
        <f>AL621</f>
        <v>1</v>
      </c>
      <c r="DB621">
        <v>0</v>
      </c>
    </row>
    <row r="622" spans="1:106" x14ac:dyDescent="0.2">
      <c r="A622">
        <f>ROW(Source!A327)</f>
        <v>327</v>
      </c>
      <c r="B622">
        <v>27703374</v>
      </c>
      <c r="C622">
        <v>27711777</v>
      </c>
      <c r="D622">
        <v>25412928</v>
      </c>
      <c r="E622">
        <v>1</v>
      </c>
      <c r="F622">
        <v>1</v>
      </c>
      <c r="G622">
        <v>1</v>
      </c>
      <c r="H622">
        <v>1</v>
      </c>
      <c r="I622" t="s">
        <v>487</v>
      </c>
      <c r="J622" t="s">
        <v>6</v>
      </c>
      <c r="K622" t="s">
        <v>488</v>
      </c>
      <c r="L622">
        <v>1191</v>
      </c>
      <c r="N622">
        <v>1013</v>
      </c>
      <c r="O622" t="s">
        <v>486</v>
      </c>
      <c r="P622" t="s">
        <v>486</v>
      </c>
      <c r="Q622">
        <v>1</v>
      </c>
      <c r="W622">
        <v>0</v>
      </c>
      <c r="X622">
        <v>-1417349443</v>
      </c>
      <c r="Y622">
        <v>1.73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1</v>
      </c>
      <c r="AJ622">
        <v>1</v>
      </c>
      <c r="AK622">
        <v>1</v>
      </c>
      <c r="AL622">
        <v>1</v>
      </c>
      <c r="AN622">
        <v>0</v>
      </c>
      <c r="AO622">
        <v>1</v>
      </c>
      <c r="AP622">
        <v>0</v>
      </c>
      <c r="AQ622">
        <v>0</v>
      </c>
      <c r="AR622">
        <v>0</v>
      </c>
      <c r="AS622" t="s">
        <v>6</v>
      </c>
      <c r="AT622">
        <v>1.73</v>
      </c>
      <c r="AU622" t="s">
        <v>6</v>
      </c>
      <c r="AV622">
        <v>2</v>
      </c>
      <c r="AW622">
        <v>2</v>
      </c>
      <c r="AX622">
        <v>27711791</v>
      </c>
      <c r="AY622">
        <v>1</v>
      </c>
      <c r="AZ622">
        <v>2048</v>
      </c>
      <c r="BA622">
        <v>638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CX622">
        <f>Y622*Source!I327</f>
        <v>0.69200000000000006</v>
      </c>
      <c r="CY622">
        <f>AD622</f>
        <v>0</v>
      </c>
      <c r="CZ622">
        <f>AH622</f>
        <v>0</v>
      </c>
      <c r="DA622">
        <f>AL622</f>
        <v>1</v>
      </c>
      <c r="DB622">
        <v>0</v>
      </c>
    </row>
    <row r="623" spans="1:106" x14ac:dyDescent="0.2">
      <c r="A623">
        <f>ROW(Source!A327)</f>
        <v>327</v>
      </c>
      <c r="B623">
        <v>27703374</v>
      </c>
      <c r="C623">
        <v>27711777</v>
      </c>
      <c r="D623">
        <v>25230116</v>
      </c>
      <c r="E623">
        <v>1</v>
      </c>
      <c r="F623">
        <v>1</v>
      </c>
      <c r="G623">
        <v>1</v>
      </c>
      <c r="H623">
        <v>2</v>
      </c>
      <c r="I623" t="s">
        <v>609</v>
      </c>
      <c r="J623" t="s">
        <v>610</v>
      </c>
      <c r="K623" t="s">
        <v>611</v>
      </c>
      <c r="L623">
        <v>1368</v>
      </c>
      <c r="N623">
        <v>1011</v>
      </c>
      <c r="O623" t="s">
        <v>492</v>
      </c>
      <c r="P623" t="s">
        <v>492</v>
      </c>
      <c r="Q623">
        <v>1</v>
      </c>
      <c r="W623">
        <v>0</v>
      </c>
      <c r="X623">
        <v>257150282</v>
      </c>
      <c r="Y623">
        <v>3.3750000000000002E-2</v>
      </c>
      <c r="AA623">
        <v>0</v>
      </c>
      <c r="AB623">
        <v>83.43</v>
      </c>
      <c r="AC623">
        <v>13.5</v>
      </c>
      <c r="AD623">
        <v>0</v>
      </c>
      <c r="AE623">
        <v>0</v>
      </c>
      <c r="AF623">
        <v>83.43</v>
      </c>
      <c r="AG623">
        <v>13.5</v>
      </c>
      <c r="AH623">
        <v>0</v>
      </c>
      <c r="AI623">
        <v>1</v>
      </c>
      <c r="AJ623">
        <v>1</v>
      </c>
      <c r="AK623">
        <v>1</v>
      </c>
      <c r="AL623">
        <v>1</v>
      </c>
      <c r="AN623">
        <v>0</v>
      </c>
      <c r="AO623">
        <v>1</v>
      </c>
      <c r="AP623">
        <v>1</v>
      </c>
      <c r="AQ623">
        <v>0</v>
      </c>
      <c r="AR623">
        <v>0</v>
      </c>
      <c r="AS623" t="s">
        <v>6</v>
      </c>
      <c r="AT623">
        <v>0.02</v>
      </c>
      <c r="AU623" t="s">
        <v>56</v>
      </c>
      <c r="AV623">
        <v>0</v>
      </c>
      <c r="AW623">
        <v>2</v>
      </c>
      <c r="AX623">
        <v>27711792</v>
      </c>
      <c r="AY623">
        <v>1</v>
      </c>
      <c r="AZ623">
        <v>0</v>
      </c>
      <c r="BA623">
        <v>639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CX623">
        <f>Y623*Source!I327</f>
        <v>1.3500000000000002E-2</v>
      </c>
      <c r="CY623">
        <f>AB623</f>
        <v>83.43</v>
      </c>
      <c r="CZ623">
        <f>AF623</f>
        <v>83.43</v>
      </c>
      <c r="DA623">
        <f>AJ623</f>
        <v>1</v>
      </c>
      <c r="DB623">
        <v>0</v>
      </c>
    </row>
    <row r="624" spans="1:106" x14ac:dyDescent="0.2">
      <c r="A624">
        <f>ROW(Source!A327)</f>
        <v>327</v>
      </c>
      <c r="B624">
        <v>27703374</v>
      </c>
      <c r="C624">
        <v>27711777</v>
      </c>
      <c r="D624">
        <v>25230218</v>
      </c>
      <c r="E624">
        <v>1</v>
      </c>
      <c r="F624">
        <v>1</v>
      </c>
      <c r="G624">
        <v>1</v>
      </c>
      <c r="H624">
        <v>2</v>
      </c>
      <c r="I624" t="s">
        <v>612</v>
      </c>
      <c r="J624" t="s">
        <v>613</v>
      </c>
      <c r="K624" t="s">
        <v>614</v>
      </c>
      <c r="L624">
        <v>1368</v>
      </c>
      <c r="N624">
        <v>1011</v>
      </c>
      <c r="O624" t="s">
        <v>492</v>
      </c>
      <c r="P624" t="s">
        <v>492</v>
      </c>
      <c r="Q624">
        <v>1</v>
      </c>
      <c r="W624">
        <v>0</v>
      </c>
      <c r="X624">
        <v>1330025190</v>
      </c>
      <c r="Y624">
        <v>1.6875000000000001E-2</v>
      </c>
      <c r="AA624">
        <v>0</v>
      </c>
      <c r="AB624">
        <v>88.01</v>
      </c>
      <c r="AC624">
        <v>11.6</v>
      </c>
      <c r="AD624">
        <v>0</v>
      </c>
      <c r="AE624">
        <v>0</v>
      </c>
      <c r="AF624">
        <v>88.01</v>
      </c>
      <c r="AG624">
        <v>11.6</v>
      </c>
      <c r="AH624">
        <v>0</v>
      </c>
      <c r="AI624">
        <v>1</v>
      </c>
      <c r="AJ624">
        <v>1</v>
      </c>
      <c r="AK624">
        <v>1</v>
      </c>
      <c r="AL624">
        <v>1</v>
      </c>
      <c r="AN624">
        <v>0</v>
      </c>
      <c r="AO624">
        <v>1</v>
      </c>
      <c r="AP624">
        <v>1</v>
      </c>
      <c r="AQ624">
        <v>0</v>
      </c>
      <c r="AR624">
        <v>0</v>
      </c>
      <c r="AS624" t="s">
        <v>6</v>
      </c>
      <c r="AT624">
        <v>0.01</v>
      </c>
      <c r="AU624" t="s">
        <v>56</v>
      </c>
      <c r="AV624">
        <v>0</v>
      </c>
      <c r="AW624">
        <v>2</v>
      </c>
      <c r="AX624">
        <v>27711793</v>
      </c>
      <c r="AY624">
        <v>1</v>
      </c>
      <c r="AZ624">
        <v>0</v>
      </c>
      <c r="BA624">
        <v>640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CX624">
        <f>Y624*Source!I327</f>
        <v>6.7500000000000008E-3</v>
      </c>
      <c r="CY624">
        <f>AB624</f>
        <v>88.01</v>
      </c>
      <c r="CZ624">
        <f>AF624</f>
        <v>88.01</v>
      </c>
      <c r="DA624">
        <f>AJ624</f>
        <v>1</v>
      </c>
      <c r="DB624">
        <v>0</v>
      </c>
    </row>
    <row r="625" spans="1:106" x14ac:dyDescent="0.2">
      <c r="A625">
        <f>ROW(Source!A327)</f>
        <v>327</v>
      </c>
      <c r="B625">
        <v>27703374</v>
      </c>
      <c r="C625">
        <v>27711777</v>
      </c>
      <c r="D625">
        <v>25230679</v>
      </c>
      <c r="E625">
        <v>1</v>
      </c>
      <c r="F625">
        <v>1</v>
      </c>
      <c r="G625">
        <v>1</v>
      </c>
      <c r="H625">
        <v>2</v>
      </c>
      <c r="I625" t="s">
        <v>584</v>
      </c>
      <c r="J625" t="s">
        <v>585</v>
      </c>
      <c r="K625" t="s">
        <v>586</v>
      </c>
      <c r="L625">
        <v>1368</v>
      </c>
      <c r="N625">
        <v>1011</v>
      </c>
      <c r="O625" t="s">
        <v>492</v>
      </c>
      <c r="P625" t="s">
        <v>492</v>
      </c>
      <c r="Q625">
        <v>1</v>
      </c>
      <c r="W625">
        <v>0</v>
      </c>
      <c r="X625">
        <v>983187852</v>
      </c>
      <c r="Y625">
        <v>2.8518750000000002</v>
      </c>
      <c r="AA625">
        <v>0</v>
      </c>
      <c r="AB625">
        <v>12.39</v>
      </c>
      <c r="AC625">
        <v>10.06</v>
      </c>
      <c r="AD625">
        <v>0</v>
      </c>
      <c r="AE625">
        <v>0</v>
      </c>
      <c r="AF625">
        <v>12.39</v>
      </c>
      <c r="AG625">
        <v>10.06</v>
      </c>
      <c r="AH625">
        <v>0</v>
      </c>
      <c r="AI625">
        <v>1</v>
      </c>
      <c r="AJ625">
        <v>1</v>
      </c>
      <c r="AK625">
        <v>1</v>
      </c>
      <c r="AL625">
        <v>1</v>
      </c>
      <c r="AN625">
        <v>0</v>
      </c>
      <c r="AO625">
        <v>1</v>
      </c>
      <c r="AP625">
        <v>1</v>
      </c>
      <c r="AQ625">
        <v>0</v>
      </c>
      <c r="AR625">
        <v>0</v>
      </c>
      <c r="AS625" t="s">
        <v>6</v>
      </c>
      <c r="AT625">
        <v>1.69</v>
      </c>
      <c r="AU625" t="s">
        <v>56</v>
      </c>
      <c r="AV625">
        <v>0</v>
      </c>
      <c r="AW625">
        <v>2</v>
      </c>
      <c r="AX625">
        <v>27711794</v>
      </c>
      <c r="AY625">
        <v>1</v>
      </c>
      <c r="AZ625">
        <v>0</v>
      </c>
      <c r="BA625">
        <v>641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CX625">
        <f>Y625*Source!I327</f>
        <v>1.1407500000000002</v>
      </c>
      <c r="CY625">
        <f>AB625</f>
        <v>12.39</v>
      </c>
      <c r="CZ625">
        <f>AF625</f>
        <v>12.39</v>
      </c>
      <c r="DA625">
        <f>AJ625</f>
        <v>1</v>
      </c>
      <c r="DB625">
        <v>0</v>
      </c>
    </row>
    <row r="626" spans="1:106" x14ac:dyDescent="0.2">
      <c r="A626">
        <f>ROW(Source!A327)</f>
        <v>327</v>
      </c>
      <c r="B626">
        <v>27703374</v>
      </c>
      <c r="C626">
        <v>27711777</v>
      </c>
      <c r="D626">
        <v>25231607</v>
      </c>
      <c r="E626">
        <v>1</v>
      </c>
      <c r="F626">
        <v>1</v>
      </c>
      <c r="G626">
        <v>1</v>
      </c>
      <c r="H626">
        <v>2</v>
      </c>
      <c r="I626" t="s">
        <v>497</v>
      </c>
      <c r="J626" t="s">
        <v>498</v>
      </c>
      <c r="K626" t="s">
        <v>499</v>
      </c>
      <c r="L626">
        <v>1368</v>
      </c>
      <c r="N626">
        <v>1011</v>
      </c>
      <c r="O626" t="s">
        <v>492</v>
      </c>
      <c r="P626" t="s">
        <v>492</v>
      </c>
      <c r="Q626">
        <v>1</v>
      </c>
      <c r="W626">
        <v>0</v>
      </c>
      <c r="X626">
        <v>1372534845</v>
      </c>
      <c r="Y626">
        <v>1.6875000000000001E-2</v>
      </c>
      <c r="AA626">
        <v>0</v>
      </c>
      <c r="AB626">
        <v>65.709999999999994</v>
      </c>
      <c r="AC626">
        <v>11.6</v>
      </c>
      <c r="AD626">
        <v>0</v>
      </c>
      <c r="AE626">
        <v>0</v>
      </c>
      <c r="AF626">
        <v>65.709999999999994</v>
      </c>
      <c r="AG626">
        <v>11.6</v>
      </c>
      <c r="AH626">
        <v>0</v>
      </c>
      <c r="AI626">
        <v>1</v>
      </c>
      <c r="AJ626">
        <v>1</v>
      </c>
      <c r="AK626">
        <v>1</v>
      </c>
      <c r="AL626">
        <v>1</v>
      </c>
      <c r="AN626">
        <v>0</v>
      </c>
      <c r="AO626">
        <v>1</v>
      </c>
      <c r="AP626">
        <v>1</v>
      </c>
      <c r="AQ626">
        <v>0</v>
      </c>
      <c r="AR626">
        <v>0</v>
      </c>
      <c r="AS626" t="s">
        <v>6</v>
      </c>
      <c r="AT626">
        <v>0.01</v>
      </c>
      <c r="AU626" t="s">
        <v>56</v>
      </c>
      <c r="AV626">
        <v>0</v>
      </c>
      <c r="AW626">
        <v>2</v>
      </c>
      <c r="AX626">
        <v>27711795</v>
      </c>
      <c r="AY626">
        <v>1</v>
      </c>
      <c r="AZ626">
        <v>0</v>
      </c>
      <c r="BA626">
        <v>642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CX626">
        <f>Y626*Source!I327</f>
        <v>6.7500000000000008E-3</v>
      </c>
      <c r="CY626">
        <f>AB626</f>
        <v>65.709999999999994</v>
      </c>
      <c r="CZ626">
        <f>AF626</f>
        <v>65.709999999999994</v>
      </c>
      <c r="DA626">
        <f>AJ626</f>
        <v>1</v>
      </c>
      <c r="DB626">
        <v>0</v>
      </c>
    </row>
    <row r="627" spans="1:106" x14ac:dyDescent="0.2">
      <c r="A627">
        <f>ROW(Source!A327)</f>
        <v>327</v>
      </c>
      <c r="B627">
        <v>27703374</v>
      </c>
      <c r="C627">
        <v>27711777</v>
      </c>
      <c r="D627">
        <v>25149961</v>
      </c>
      <c r="E627">
        <v>1</v>
      </c>
      <c r="F627">
        <v>1</v>
      </c>
      <c r="G627">
        <v>1</v>
      </c>
      <c r="H627">
        <v>3</v>
      </c>
      <c r="I627" t="s">
        <v>587</v>
      </c>
      <c r="J627" t="s">
        <v>588</v>
      </c>
      <c r="K627" t="s">
        <v>589</v>
      </c>
      <c r="L627">
        <v>1339</v>
      </c>
      <c r="N627">
        <v>1007</v>
      </c>
      <c r="O627" t="s">
        <v>92</v>
      </c>
      <c r="P627" t="s">
        <v>92</v>
      </c>
      <c r="Q627">
        <v>1</v>
      </c>
      <c r="W627">
        <v>0</v>
      </c>
      <c r="X627">
        <v>-1660354250</v>
      </c>
      <c r="Y627">
        <v>0.44</v>
      </c>
      <c r="AA627">
        <v>2.44</v>
      </c>
      <c r="AB627">
        <v>0</v>
      </c>
      <c r="AC627">
        <v>0</v>
      </c>
      <c r="AD627">
        <v>0</v>
      </c>
      <c r="AE627">
        <v>2.44</v>
      </c>
      <c r="AF627">
        <v>0</v>
      </c>
      <c r="AG627">
        <v>0</v>
      </c>
      <c r="AH627">
        <v>0</v>
      </c>
      <c r="AI627">
        <v>1</v>
      </c>
      <c r="AJ627">
        <v>1</v>
      </c>
      <c r="AK627">
        <v>1</v>
      </c>
      <c r="AL627">
        <v>1</v>
      </c>
      <c r="AN627">
        <v>0</v>
      </c>
      <c r="AO627">
        <v>1</v>
      </c>
      <c r="AP627">
        <v>0</v>
      </c>
      <c r="AQ627">
        <v>0</v>
      </c>
      <c r="AR627">
        <v>0</v>
      </c>
      <c r="AS627" t="s">
        <v>6</v>
      </c>
      <c r="AT627">
        <v>0.44</v>
      </c>
      <c r="AU627" t="s">
        <v>6</v>
      </c>
      <c r="AV627">
        <v>0</v>
      </c>
      <c r="AW627">
        <v>2</v>
      </c>
      <c r="AX627">
        <v>27711796</v>
      </c>
      <c r="AY627">
        <v>1</v>
      </c>
      <c r="AZ627">
        <v>0</v>
      </c>
      <c r="BA627">
        <v>643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CX627">
        <f>Y627*Source!I327</f>
        <v>0.17600000000000002</v>
      </c>
      <c r="CY627">
        <f t="shared" ref="CY627:CY632" si="48">AA627</f>
        <v>2.44</v>
      </c>
      <c r="CZ627">
        <f t="shared" ref="CZ627:CZ632" si="49">AE627</f>
        <v>2.44</v>
      </c>
      <c r="DA627">
        <f t="shared" ref="DA627:DA632" si="50">AI627</f>
        <v>1</v>
      </c>
      <c r="DB627">
        <v>0</v>
      </c>
    </row>
    <row r="628" spans="1:106" x14ac:dyDescent="0.2">
      <c r="A628">
        <f>ROW(Source!A327)</f>
        <v>327</v>
      </c>
      <c r="B628">
        <v>27703374</v>
      </c>
      <c r="C628">
        <v>27711777</v>
      </c>
      <c r="D628">
        <v>25155711</v>
      </c>
      <c r="E628">
        <v>1</v>
      </c>
      <c r="F628">
        <v>1</v>
      </c>
      <c r="G628">
        <v>1</v>
      </c>
      <c r="H628">
        <v>3</v>
      </c>
      <c r="I628" t="s">
        <v>615</v>
      </c>
      <c r="J628" t="s">
        <v>616</v>
      </c>
      <c r="K628" t="s">
        <v>617</v>
      </c>
      <c r="L628">
        <v>1348</v>
      </c>
      <c r="N628">
        <v>1009</v>
      </c>
      <c r="O628" t="s">
        <v>30</v>
      </c>
      <c r="P628" t="s">
        <v>30</v>
      </c>
      <c r="Q628">
        <v>1000</v>
      </c>
      <c r="W628">
        <v>0</v>
      </c>
      <c r="X628">
        <v>2108657288</v>
      </c>
      <c r="Y628">
        <v>1.2999999999999999E-2</v>
      </c>
      <c r="AA628">
        <v>6513</v>
      </c>
      <c r="AB628">
        <v>0</v>
      </c>
      <c r="AC628">
        <v>0</v>
      </c>
      <c r="AD628">
        <v>0</v>
      </c>
      <c r="AE628">
        <v>6513</v>
      </c>
      <c r="AF628">
        <v>0</v>
      </c>
      <c r="AG628">
        <v>0</v>
      </c>
      <c r="AH628">
        <v>0</v>
      </c>
      <c r="AI628">
        <v>1</v>
      </c>
      <c r="AJ628">
        <v>1</v>
      </c>
      <c r="AK628">
        <v>1</v>
      </c>
      <c r="AL628">
        <v>1</v>
      </c>
      <c r="AN628">
        <v>0</v>
      </c>
      <c r="AO628">
        <v>1</v>
      </c>
      <c r="AP628">
        <v>0</v>
      </c>
      <c r="AQ628">
        <v>0</v>
      </c>
      <c r="AR628">
        <v>0</v>
      </c>
      <c r="AS628" t="s">
        <v>6</v>
      </c>
      <c r="AT628">
        <v>1.2999999999999999E-2</v>
      </c>
      <c r="AU628" t="s">
        <v>6</v>
      </c>
      <c r="AV628">
        <v>0</v>
      </c>
      <c r="AW628">
        <v>2</v>
      </c>
      <c r="AX628">
        <v>27711797</v>
      </c>
      <c r="AY628">
        <v>1</v>
      </c>
      <c r="AZ628">
        <v>0</v>
      </c>
      <c r="BA628">
        <v>644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CX628">
        <f>Y628*Source!I327</f>
        <v>5.1999999999999998E-3</v>
      </c>
      <c r="CY628">
        <f t="shared" si="48"/>
        <v>6513</v>
      </c>
      <c r="CZ628">
        <f t="shared" si="49"/>
        <v>6513</v>
      </c>
      <c r="DA628">
        <f t="shared" si="50"/>
        <v>1</v>
      </c>
      <c r="DB628">
        <v>0</v>
      </c>
    </row>
    <row r="629" spans="1:106" x14ac:dyDescent="0.2">
      <c r="A629">
        <f>ROW(Source!A327)</f>
        <v>327</v>
      </c>
      <c r="B629">
        <v>27703374</v>
      </c>
      <c r="C629">
        <v>27711777</v>
      </c>
      <c r="D629">
        <v>25169756</v>
      </c>
      <c r="E629">
        <v>1</v>
      </c>
      <c r="F629">
        <v>1</v>
      </c>
      <c r="G629">
        <v>1</v>
      </c>
      <c r="H629">
        <v>3</v>
      </c>
      <c r="I629" t="s">
        <v>183</v>
      </c>
      <c r="J629" t="s">
        <v>185</v>
      </c>
      <c r="K629" t="s">
        <v>184</v>
      </c>
      <c r="L629">
        <v>1327</v>
      </c>
      <c r="N629">
        <v>1005</v>
      </c>
      <c r="O629" t="s">
        <v>54</v>
      </c>
      <c r="P629" t="s">
        <v>54</v>
      </c>
      <c r="Q629">
        <v>1</v>
      </c>
      <c r="W629">
        <v>1</v>
      </c>
      <c r="X629">
        <v>2046761779</v>
      </c>
      <c r="Y629">
        <v>-102</v>
      </c>
      <c r="AA629">
        <v>140.44999999999999</v>
      </c>
      <c r="AB629">
        <v>0</v>
      </c>
      <c r="AC629">
        <v>0</v>
      </c>
      <c r="AD629">
        <v>0</v>
      </c>
      <c r="AE629">
        <v>140.44999999999999</v>
      </c>
      <c r="AF629">
        <v>0</v>
      </c>
      <c r="AG629">
        <v>0</v>
      </c>
      <c r="AH629">
        <v>0</v>
      </c>
      <c r="AI629">
        <v>1</v>
      </c>
      <c r="AJ629">
        <v>1</v>
      </c>
      <c r="AK629">
        <v>1</v>
      </c>
      <c r="AL629">
        <v>1</v>
      </c>
      <c r="AN629">
        <v>0</v>
      </c>
      <c r="AO629">
        <v>1</v>
      </c>
      <c r="AP629">
        <v>0</v>
      </c>
      <c r="AQ629">
        <v>0</v>
      </c>
      <c r="AR629">
        <v>0</v>
      </c>
      <c r="AS629" t="s">
        <v>6</v>
      </c>
      <c r="AT629">
        <v>-102</v>
      </c>
      <c r="AU629" t="s">
        <v>6</v>
      </c>
      <c r="AV629">
        <v>0</v>
      </c>
      <c r="AW629">
        <v>2</v>
      </c>
      <c r="AX629">
        <v>27711798</v>
      </c>
      <c r="AY629">
        <v>1</v>
      </c>
      <c r="AZ629">
        <v>6144</v>
      </c>
      <c r="BA629">
        <v>645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0</v>
      </c>
      <c r="BW629">
        <v>0</v>
      </c>
      <c r="CX629">
        <f>Y629*Source!I327</f>
        <v>-40.800000000000004</v>
      </c>
      <c r="CY629">
        <f t="shared" si="48"/>
        <v>140.44999999999999</v>
      </c>
      <c r="CZ629">
        <f t="shared" si="49"/>
        <v>140.44999999999999</v>
      </c>
      <c r="DA629">
        <f t="shared" si="50"/>
        <v>1</v>
      </c>
      <c r="DB629">
        <v>0</v>
      </c>
    </row>
    <row r="630" spans="1:106" x14ac:dyDescent="0.2">
      <c r="A630">
        <f>ROW(Source!A327)</f>
        <v>327</v>
      </c>
      <c r="B630">
        <v>27703374</v>
      </c>
      <c r="C630">
        <v>27711777</v>
      </c>
      <c r="D630">
        <v>25169765</v>
      </c>
      <c r="E630">
        <v>1</v>
      </c>
      <c r="F630">
        <v>1</v>
      </c>
      <c r="G630">
        <v>1</v>
      </c>
      <c r="H630">
        <v>3</v>
      </c>
      <c r="I630" t="s">
        <v>187</v>
      </c>
      <c r="J630" t="s">
        <v>189</v>
      </c>
      <c r="K630" t="s">
        <v>188</v>
      </c>
      <c r="L630">
        <v>1327</v>
      </c>
      <c r="N630">
        <v>1005</v>
      </c>
      <c r="O630" t="s">
        <v>54</v>
      </c>
      <c r="P630" t="s">
        <v>54</v>
      </c>
      <c r="Q630">
        <v>1</v>
      </c>
      <c r="W630">
        <v>0</v>
      </c>
      <c r="X630">
        <v>-1189694483</v>
      </c>
      <c r="Y630">
        <v>102</v>
      </c>
      <c r="AA630">
        <v>57.79</v>
      </c>
      <c r="AB630">
        <v>0</v>
      </c>
      <c r="AC630">
        <v>0</v>
      </c>
      <c r="AD630">
        <v>0</v>
      </c>
      <c r="AE630">
        <v>57.79</v>
      </c>
      <c r="AF630">
        <v>0</v>
      </c>
      <c r="AG630">
        <v>0</v>
      </c>
      <c r="AH630">
        <v>0</v>
      </c>
      <c r="AI630">
        <v>1</v>
      </c>
      <c r="AJ630">
        <v>1</v>
      </c>
      <c r="AK630">
        <v>1</v>
      </c>
      <c r="AL630">
        <v>1</v>
      </c>
      <c r="AN630">
        <v>0</v>
      </c>
      <c r="AO630">
        <v>0</v>
      </c>
      <c r="AP630">
        <v>0</v>
      </c>
      <c r="AQ630">
        <v>0</v>
      </c>
      <c r="AR630">
        <v>0</v>
      </c>
      <c r="AS630" t="s">
        <v>6</v>
      </c>
      <c r="AT630">
        <v>102</v>
      </c>
      <c r="AU630" t="s">
        <v>6</v>
      </c>
      <c r="AV630">
        <v>0</v>
      </c>
      <c r="AW630">
        <v>1</v>
      </c>
      <c r="AX630">
        <v>-1</v>
      </c>
      <c r="AY630">
        <v>0</v>
      </c>
      <c r="AZ630">
        <v>0</v>
      </c>
      <c r="BA630" t="s">
        <v>6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CX630">
        <f>Y630*Source!I327</f>
        <v>40.800000000000004</v>
      </c>
      <c r="CY630">
        <f t="shared" si="48"/>
        <v>57.79</v>
      </c>
      <c r="CZ630">
        <f t="shared" si="49"/>
        <v>57.79</v>
      </c>
      <c r="DA630">
        <f t="shared" si="50"/>
        <v>1</v>
      </c>
      <c r="DB630">
        <v>0</v>
      </c>
    </row>
    <row r="631" spans="1:106" x14ac:dyDescent="0.2">
      <c r="A631">
        <f>ROW(Source!A327)</f>
        <v>327</v>
      </c>
      <c r="B631">
        <v>27703374</v>
      </c>
      <c r="C631">
        <v>27711777</v>
      </c>
      <c r="D631">
        <v>25185231</v>
      </c>
      <c r="E631">
        <v>1</v>
      </c>
      <c r="F631">
        <v>1</v>
      </c>
      <c r="G631">
        <v>1</v>
      </c>
      <c r="H631">
        <v>3</v>
      </c>
      <c r="I631" t="s">
        <v>618</v>
      </c>
      <c r="J631" t="s">
        <v>619</v>
      </c>
      <c r="K631" t="s">
        <v>620</v>
      </c>
      <c r="L631">
        <v>1346</v>
      </c>
      <c r="N631">
        <v>1009</v>
      </c>
      <c r="O631" t="s">
        <v>147</v>
      </c>
      <c r="P631" t="s">
        <v>147</v>
      </c>
      <c r="Q631">
        <v>1</v>
      </c>
      <c r="W631">
        <v>0</v>
      </c>
      <c r="X631">
        <v>830044740</v>
      </c>
      <c r="Y631">
        <v>1200</v>
      </c>
      <c r="AA631">
        <v>3.69</v>
      </c>
      <c r="AB631">
        <v>0</v>
      </c>
      <c r="AC631">
        <v>0</v>
      </c>
      <c r="AD631">
        <v>0</v>
      </c>
      <c r="AE631">
        <v>3.69</v>
      </c>
      <c r="AF631">
        <v>0</v>
      </c>
      <c r="AG631">
        <v>0</v>
      </c>
      <c r="AH631">
        <v>0</v>
      </c>
      <c r="AI631">
        <v>1</v>
      </c>
      <c r="AJ631">
        <v>1</v>
      </c>
      <c r="AK631">
        <v>1</v>
      </c>
      <c r="AL631">
        <v>1</v>
      </c>
      <c r="AN631">
        <v>0</v>
      </c>
      <c r="AO631">
        <v>1</v>
      </c>
      <c r="AP631">
        <v>0</v>
      </c>
      <c r="AQ631">
        <v>0</v>
      </c>
      <c r="AR631">
        <v>0</v>
      </c>
      <c r="AS631" t="s">
        <v>6</v>
      </c>
      <c r="AT631">
        <v>1200</v>
      </c>
      <c r="AU631" t="s">
        <v>6</v>
      </c>
      <c r="AV631">
        <v>0</v>
      </c>
      <c r="AW631">
        <v>2</v>
      </c>
      <c r="AX631">
        <v>27711800</v>
      </c>
      <c r="AY631">
        <v>1</v>
      </c>
      <c r="AZ631">
        <v>0</v>
      </c>
      <c r="BA631">
        <v>647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CX631">
        <f>Y631*Source!I327</f>
        <v>480</v>
      </c>
      <c r="CY631">
        <f t="shared" si="48"/>
        <v>3.69</v>
      </c>
      <c r="CZ631">
        <f t="shared" si="49"/>
        <v>3.69</v>
      </c>
      <c r="DA631">
        <f t="shared" si="50"/>
        <v>1</v>
      </c>
      <c r="DB631">
        <v>0</v>
      </c>
    </row>
    <row r="632" spans="1:106" x14ac:dyDescent="0.2">
      <c r="A632">
        <f>ROW(Source!A327)</f>
        <v>327</v>
      </c>
      <c r="B632">
        <v>27703374</v>
      </c>
      <c r="C632">
        <v>27711777</v>
      </c>
      <c r="D632">
        <v>25186115</v>
      </c>
      <c r="E632">
        <v>1</v>
      </c>
      <c r="F632">
        <v>1</v>
      </c>
      <c r="G632">
        <v>1</v>
      </c>
      <c r="H632">
        <v>3</v>
      </c>
      <c r="I632" t="s">
        <v>179</v>
      </c>
      <c r="J632" t="s">
        <v>181</v>
      </c>
      <c r="K632" t="s">
        <v>180</v>
      </c>
      <c r="L632">
        <v>1346</v>
      </c>
      <c r="N632">
        <v>1009</v>
      </c>
      <c r="O632" t="s">
        <v>147</v>
      </c>
      <c r="P632" t="s">
        <v>147</v>
      </c>
      <c r="Q632">
        <v>1</v>
      </c>
      <c r="W632">
        <v>0</v>
      </c>
      <c r="X632">
        <v>-2072635752</v>
      </c>
      <c r="Y632">
        <v>13</v>
      </c>
      <c r="AA632">
        <v>15.25</v>
      </c>
      <c r="AB632">
        <v>0</v>
      </c>
      <c r="AC632">
        <v>0</v>
      </c>
      <c r="AD632">
        <v>0</v>
      </c>
      <c r="AE632">
        <v>15.25</v>
      </c>
      <c r="AF632">
        <v>0</v>
      </c>
      <c r="AG632">
        <v>0</v>
      </c>
      <c r="AH632">
        <v>0</v>
      </c>
      <c r="AI632">
        <v>1</v>
      </c>
      <c r="AJ632">
        <v>1</v>
      </c>
      <c r="AK632">
        <v>1</v>
      </c>
      <c r="AL632">
        <v>1</v>
      </c>
      <c r="AN632">
        <v>0</v>
      </c>
      <c r="AO632">
        <v>0</v>
      </c>
      <c r="AP632">
        <v>0</v>
      </c>
      <c r="AQ632">
        <v>0</v>
      </c>
      <c r="AR632">
        <v>0</v>
      </c>
      <c r="AS632" t="s">
        <v>6</v>
      </c>
      <c r="AT632">
        <v>13</v>
      </c>
      <c r="AU632" t="s">
        <v>6</v>
      </c>
      <c r="AV632">
        <v>0</v>
      </c>
      <c r="AW632">
        <v>1</v>
      </c>
      <c r="AX632">
        <v>-1</v>
      </c>
      <c r="AY632">
        <v>0</v>
      </c>
      <c r="AZ632">
        <v>0</v>
      </c>
      <c r="BA632" t="s">
        <v>6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CX632">
        <f>Y632*Source!I327</f>
        <v>5.2</v>
      </c>
      <c r="CY632">
        <f t="shared" si="48"/>
        <v>15.25</v>
      </c>
      <c r="CZ632">
        <f t="shared" si="49"/>
        <v>15.25</v>
      </c>
      <c r="DA632">
        <f t="shared" si="50"/>
        <v>1</v>
      </c>
      <c r="DB632">
        <v>0</v>
      </c>
    </row>
    <row r="633" spans="1:106" x14ac:dyDescent="0.2">
      <c r="A633">
        <f>ROW(Source!A328)</f>
        <v>328</v>
      </c>
      <c r="B633">
        <v>27703388</v>
      </c>
      <c r="C633">
        <v>27711777</v>
      </c>
      <c r="D633">
        <v>25418547</v>
      </c>
      <c r="E633">
        <v>1</v>
      </c>
      <c r="F633">
        <v>1</v>
      </c>
      <c r="G633">
        <v>1</v>
      </c>
      <c r="H633">
        <v>1</v>
      </c>
      <c r="I633" t="s">
        <v>607</v>
      </c>
      <c r="J633" t="s">
        <v>6</v>
      </c>
      <c r="K633" t="s">
        <v>608</v>
      </c>
      <c r="L633">
        <v>1191</v>
      </c>
      <c r="N633">
        <v>1013</v>
      </c>
      <c r="O633" t="s">
        <v>486</v>
      </c>
      <c r="P633" t="s">
        <v>486</v>
      </c>
      <c r="Q633">
        <v>1</v>
      </c>
      <c r="W633">
        <v>0</v>
      </c>
      <c r="X633">
        <v>-784637506</v>
      </c>
      <c r="Y633">
        <v>481.92705000000007</v>
      </c>
      <c r="AA633">
        <v>0</v>
      </c>
      <c r="AB633">
        <v>0</v>
      </c>
      <c r="AC633">
        <v>0</v>
      </c>
      <c r="AD633">
        <v>8.74</v>
      </c>
      <c r="AE633">
        <v>0</v>
      </c>
      <c r="AF633">
        <v>0</v>
      </c>
      <c r="AG633">
        <v>0</v>
      </c>
      <c r="AH633">
        <v>8.74</v>
      </c>
      <c r="AI633">
        <v>1</v>
      </c>
      <c r="AJ633">
        <v>1</v>
      </c>
      <c r="AK633">
        <v>1</v>
      </c>
      <c r="AL633">
        <v>1</v>
      </c>
      <c r="AN633">
        <v>0</v>
      </c>
      <c r="AO633">
        <v>1</v>
      </c>
      <c r="AP633">
        <v>1</v>
      </c>
      <c r="AQ633">
        <v>0</v>
      </c>
      <c r="AR633">
        <v>0</v>
      </c>
      <c r="AS633" t="s">
        <v>6</v>
      </c>
      <c r="AT633">
        <v>310.42</v>
      </c>
      <c r="AU633" t="s">
        <v>57</v>
      </c>
      <c r="AV633">
        <v>1</v>
      </c>
      <c r="AW633">
        <v>2</v>
      </c>
      <c r="AX633">
        <v>27711790</v>
      </c>
      <c r="AY633">
        <v>1</v>
      </c>
      <c r="AZ633">
        <v>0</v>
      </c>
      <c r="BA633">
        <v>649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CX633">
        <f>Y633*Source!I328</f>
        <v>192.77082000000004</v>
      </c>
      <c r="CY633">
        <f>AD633</f>
        <v>8.74</v>
      </c>
      <c r="CZ633">
        <f>AH633</f>
        <v>8.74</v>
      </c>
      <c r="DA633">
        <f>AL633</f>
        <v>1</v>
      </c>
      <c r="DB633">
        <v>0</v>
      </c>
    </row>
    <row r="634" spans="1:106" x14ac:dyDescent="0.2">
      <c r="A634">
        <f>ROW(Source!A328)</f>
        <v>328</v>
      </c>
      <c r="B634">
        <v>27703388</v>
      </c>
      <c r="C634">
        <v>27711777</v>
      </c>
      <c r="D634">
        <v>25412928</v>
      </c>
      <c r="E634">
        <v>1</v>
      </c>
      <c r="F634">
        <v>1</v>
      </c>
      <c r="G634">
        <v>1</v>
      </c>
      <c r="H634">
        <v>1</v>
      </c>
      <c r="I634" t="s">
        <v>487</v>
      </c>
      <c r="J634" t="s">
        <v>6</v>
      </c>
      <c r="K634" t="s">
        <v>488</v>
      </c>
      <c r="L634">
        <v>1191</v>
      </c>
      <c r="N634">
        <v>1013</v>
      </c>
      <c r="O634" t="s">
        <v>486</v>
      </c>
      <c r="P634" t="s">
        <v>486</v>
      </c>
      <c r="Q634">
        <v>1</v>
      </c>
      <c r="W634">
        <v>0</v>
      </c>
      <c r="X634">
        <v>-1417349443</v>
      </c>
      <c r="Y634">
        <v>1.73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1</v>
      </c>
      <c r="AJ634">
        <v>1</v>
      </c>
      <c r="AK634">
        <v>1</v>
      </c>
      <c r="AL634">
        <v>1</v>
      </c>
      <c r="AN634">
        <v>0</v>
      </c>
      <c r="AO634">
        <v>1</v>
      </c>
      <c r="AP634">
        <v>0</v>
      </c>
      <c r="AQ634">
        <v>0</v>
      </c>
      <c r="AR634">
        <v>0</v>
      </c>
      <c r="AS634" t="s">
        <v>6</v>
      </c>
      <c r="AT634">
        <v>1.73</v>
      </c>
      <c r="AU634" t="s">
        <v>6</v>
      </c>
      <c r="AV634">
        <v>2</v>
      </c>
      <c r="AW634">
        <v>2</v>
      </c>
      <c r="AX634">
        <v>27711791</v>
      </c>
      <c r="AY634">
        <v>1</v>
      </c>
      <c r="AZ634">
        <v>2048</v>
      </c>
      <c r="BA634">
        <v>650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CX634">
        <f>Y634*Source!I328</f>
        <v>0.69200000000000006</v>
      </c>
      <c r="CY634">
        <f>AD634</f>
        <v>0</v>
      </c>
      <c r="CZ634">
        <f>AH634</f>
        <v>0</v>
      </c>
      <c r="DA634">
        <f>AL634</f>
        <v>1</v>
      </c>
      <c r="DB634">
        <v>0</v>
      </c>
    </row>
    <row r="635" spans="1:106" x14ac:dyDescent="0.2">
      <c r="A635">
        <f>ROW(Source!A328)</f>
        <v>328</v>
      </c>
      <c r="B635">
        <v>27703388</v>
      </c>
      <c r="C635">
        <v>27711777</v>
      </c>
      <c r="D635">
        <v>25230116</v>
      </c>
      <c r="E635">
        <v>1</v>
      </c>
      <c r="F635">
        <v>1</v>
      </c>
      <c r="G635">
        <v>1</v>
      </c>
      <c r="H635">
        <v>2</v>
      </c>
      <c r="I635" t="s">
        <v>609</v>
      </c>
      <c r="J635" t="s">
        <v>610</v>
      </c>
      <c r="K635" t="s">
        <v>611</v>
      </c>
      <c r="L635">
        <v>1368</v>
      </c>
      <c r="N635">
        <v>1011</v>
      </c>
      <c r="O635" t="s">
        <v>492</v>
      </c>
      <c r="P635" t="s">
        <v>492</v>
      </c>
      <c r="Q635">
        <v>1</v>
      </c>
      <c r="W635">
        <v>0</v>
      </c>
      <c r="X635">
        <v>257150282</v>
      </c>
      <c r="Y635">
        <v>3.3750000000000002E-2</v>
      </c>
      <c r="AA635">
        <v>0</v>
      </c>
      <c r="AB635">
        <v>83.43</v>
      </c>
      <c r="AC635">
        <v>13.5</v>
      </c>
      <c r="AD635">
        <v>0</v>
      </c>
      <c r="AE635">
        <v>0</v>
      </c>
      <c r="AF635">
        <v>83.43</v>
      </c>
      <c r="AG635">
        <v>13.5</v>
      </c>
      <c r="AH635">
        <v>0</v>
      </c>
      <c r="AI635">
        <v>1</v>
      </c>
      <c r="AJ635">
        <v>1</v>
      </c>
      <c r="AK635">
        <v>1</v>
      </c>
      <c r="AL635">
        <v>1</v>
      </c>
      <c r="AN635">
        <v>0</v>
      </c>
      <c r="AO635">
        <v>1</v>
      </c>
      <c r="AP635">
        <v>1</v>
      </c>
      <c r="AQ635">
        <v>0</v>
      </c>
      <c r="AR635">
        <v>0</v>
      </c>
      <c r="AS635" t="s">
        <v>6</v>
      </c>
      <c r="AT635">
        <v>0.02</v>
      </c>
      <c r="AU635" t="s">
        <v>56</v>
      </c>
      <c r="AV635">
        <v>0</v>
      </c>
      <c r="AW635">
        <v>2</v>
      </c>
      <c r="AX635">
        <v>27711792</v>
      </c>
      <c r="AY635">
        <v>1</v>
      </c>
      <c r="AZ635">
        <v>0</v>
      </c>
      <c r="BA635">
        <v>651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CX635">
        <f>Y635*Source!I328</f>
        <v>1.3500000000000002E-2</v>
      </c>
      <c r="CY635">
        <f>AB635</f>
        <v>83.43</v>
      </c>
      <c r="CZ635">
        <f>AF635</f>
        <v>83.43</v>
      </c>
      <c r="DA635">
        <f>AJ635</f>
        <v>1</v>
      </c>
      <c r="DB635">
        <v>0</v>
      </c>
    </row>
    <row r="636" spans="1:106" x14ac:dyDescent="0.2">
      <c r="A636">
        <f>ROW(Source!A328)</f>
        <v>328</v>
      </c>
      <c r="B636">
        <v>27703388</v>
      </c>
      <c r="C636">
        <v>27711777</v>
      </c>
      <c r="D636">
        <v>25230218</v>
      </c>
      <c r="E636">
        <v>1</v>
      </c>
      <c r="F636">
        <v>1</v>
      </c>
      <c r="G636">
        <v>1</v>
      </c>
      <c r="H636">
        <v>2</v>
      </c>
      <c r="I636" t="s">
        <v>612</v>
      </c>
      <c r="J636" t="s">
        <v>613</v>
      </c>
      <c r="K636" t="s">
        <v>614</v>
      </c>
      <c r="L636">
        <v>1368</v>
      </c>
      <c r="N636">
        <v>1011</v>
      </c>
      <c r="O636" t="s">
        <v>492</v>
      </c>
      <c r="P636" t="s">
        <v>492</v>
      </c>
      <c r="Q636">
        <v>1</v>
      </c>
      <c r="W636">
        <v>0</v>
      </c>
      <c r="X636">
        <v>1330025190</v>
      </c>
      <c r="Y636">
        <v>1.6875000000000001E-2</v>
      </c>
      <c r="AA636">
        <v>0</v>
      </c>
      <c r="AB636">
        <v>88.01</v>
      </c>
      <c r="AC636">
        <v>11.6</v>
      </c>
      <c r="AD636">
        <v>0</v>
      </c>
      <c r="AE636">
        <v>0</v>
      </c>
      <c r="AF636">
        <v>88.01</v>
      </c>
      <c r="AG636">
        <v>11.6</v>
      </c>
      <c r="AH636">
        <v>0</v>
      </c>
      <c r="AI636">
        <v>1</v>
      </c>
      <c r="AJ636">
        <v>1</v>
      </c>
      <c r="AK636">
        <v>1</v>
      </c>
      <c r="AL636">
        <v>1</v>
      </c>
      <c r="AN636">
        <v>0</v>
      </c>
      <c r="AO636">
        <v>1</v>
      </c>
      <c r="AP636">
        <v>1</v>
      </c>
      <c r="AQ636">
        <v>0</v>
      </c>
      <c r="AR636">
        <v>0</v>
      </c>
      <c r="AS636" t="s">
        <v>6</v>
      </c>
      <c r="AT636">
        <v>0.01</v>
      </c>
      <c r="AU636" t="s">
        <v>56</v>
      </c>
      <c r="AV636">
        <v>0</v>
      </c>
      <c r="AW636">
        <v>2</v>
      </c>
      <c r="AX636">
        <v>27711793</v>
      </c>
      <c r="AY636">
        <v>1</v>
      </c>
      <c r="AZ636">
        <v>0</v>
      </c>
      <c r="BA636">
        <v>652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CX636">
        <f>Y636*Source!I328</f>
        <v>6.7500000000000008E-3</v>
      </c>
      <c r="CY636">
        <f>AB636</f>
        <v>88.01</v>
      </c>
      <c r="CZ636">
        <f>AF636</f>
        <v>88.01</v>
      </c>
      <c r="DA636">
        <f>AJ636</f>
        <v>1</v>
      </c>
      <c r="DB636">
        <v>0</v>
      </c>
    </row>
    <row r="637" spans="1:106" x14ac:dyDescent="0.2">
      <c r="A637">
        <f>ROW(Source!A328)</f>
        <v>328</v>
      </c>
      <c r="B637">
        <v>27703388</v>
      </c>
      <c r="C637">
        <v>27711777</v>
      </c>
      <c r="D637">
        <v>25230679</v>
      </c>
      <c r="E637">
        <v>1</v>
      </c>
      <c r="F637">
        <v>1</v>
      </c>
      <c r="G637">
        <v>1</v>
      </c>
      <c r="H637">
        <v>2</v>
      </c>
      <c r="I637" t="s">
        <v>584</v>
      </c>
      <c r="J637" t="s">
        <v>585</v>
      </c>
      <c r="K637" t="s">
        <v>586</v>
      </c>
      <c r="L637">
        <v>1368</v>
      </c>
      <c r="N637">
        <v>1011</v>
      </c>
      <c r="O637" t="s">
        <v>492</v>
      </c>
      <c r="P637" t="s">
        <v>492</v>
      </c>
      <c r="Q637">
        <v>1</v>
      </c>
      <c r="W637">
        <v>0</v>
      </c>
      <c r="X637">
        <v>983187852</v>
      </c>
      <c r="Y637">
        <v>2.8518750000000002</v>
      </c>
      <c r="AA637">
        <v>0</v>
      </c>
      <c r="AB637">
        <v>12.39</v>
      </c>
      <c r="AC637">
        <v>10.06</v>
      </c>
      <c r="AD637">
        <v>0</v>
      </c>
      <c r="AE637">
        <v>0</v>
      </c>
      <c r="AF637">
        <v>12.39</v>
      </c>
      <c r="AG637">
        <v>10.06</v>
      </c>
      <c r="AH637">
        <v>0</v>
      </c>
      <c r="AI637">
        <v>1</v>
      </c>
      <c r="AJ637">
        <v>1</v>
      </c>
      <c r="AK637">
        <v>1</v>
      </c>
      <c r="AL637">
        <v>1</v>
      </c>
      <c r="AN637">
        <v>0</v>
      </c>
      <c r="AO637">
        <v>1</v>
      </c>
      <c r="AP637">
        <v>1</v>
      </c>
      <c r="AQ637">
        <v>0</v>
      </c>
      <c r="AR637">
        <v>0</v>
      </c>
      <c r="AS637" t="s">
        <v>6</v>
      </c>
      <c r="AT637">
        <v>1.69</v>
      </c>
      <c r="AU637" t="s">
        <v>56</v>
      </c>
      <c r="AV637">
        <v>0</v>
      </c>
      <c r="AW637">
        <v>2</v>
      </c>
      <c r="AX637">
        <v>27711794</v>
      </c>
      <c r="AY637">
        <v>1</v>
      </c>
      <c r="AZ637">
        <v>0</v>
      </c>
      <c r="BA637">
        <v>653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CX637">
        <f>Y637*Source!I328</f>
        <v>1.1407500000000002</v>
      </c>
      <c r="CY637">
        <f>AB637</f>
        <v>12.39</v>
      </c>
      <c r="CZ637">
        <f>AF637</f>
        <v>12.39</v>
      </c>
      <c r="DA637">
        <f>AJ637</f>
        <v>1</v>
      </c>
      <c r="DB637">
        <v>0</v>
      </c>
    </row>
    <row r="638" spans="1:106" x14ac:dyDescent="0.2">
      <c r="A638">
        <f>ROW(Source!A328)</f>
        <v>328</v>
      </c>
      <c r="B638">
        <v>27703388</v>
      </c>
      <c r="C638">
        <v>27711777</v>
      </c>
      <c r="D638">
        <v>25231607</v>
      </c>
      <c r="E638">
        <v>1</v>
      </c>
      <c r="F638">
        <v>1</v>
      </c>
      <c r="G638">
        <v>1</v>
      </c>
      <c r="H638">
        <v>2</v>
      </c>
      <c r="I638" t="s">
        <v>497</v>
      </c>
      <c r="J638" t="s">
        <v>498</v>
      </c>
      <c r="K638" t="s">
        <v>499</v>
      </c>
      <c r="L638">
        <v>1368</v>
      </c>
      <c r="N638">
        <v>1011</v>
      </c>
      <c r="O638" t="s">
        <v>492</v>
      </c>
      <c r="P638" t="s">
        <v>492</v>
      </c>
      <c r="Q638">
        <v>1</v>
      </c>
      <c r="W638">
        <v>0</v>
      </c>
      <c r="X638">
        <v>1372534845</v>
      </c>
      <c r="Y638">
        <v>1.6875000000000001E-2</v>
      </c>
      <c r="AA638">
        <v>0</v>
      </c>
      <c r="AB638">
        <v>65.709999999999994</v>
      </c>
      <c r="AC638">
        <v>11.6</v>
      </c>
      <c r="AD638">
        <v>0</v>
      </c>
      <c r="AE638">
        <v>0</v>
      </c>
      <c r="AF638">
        <v>65.709999999999994</v>
      </c>
      <c r="AG638">
        <v>11.6</v>
      </c>
      <c r="AH638">
        <v>0</v>
      </c>
      <c r="AI638">
        <v>1</v>
      </c>
      <c r="AJ638">
        <v>1</v>
      </c>
      <c r="AK638">
        <v>1</v>
      </c>
      <c r="AL638">
        <v>1</v>
      </c>
      <c r="AN638">
        <v>0</v>
      </c>
      <c r="AO638">
        <v>1</v>
      </c>
      <c r="AP638">
        <v>1</v>
      </c>
      <c r="AQ638">
        <v>0</v>
      </c>
      <c r="AR638">
        <v>0</v>
      </c>
      <c r="AS638" t="s">
        <v>6</v>
      </c>
      <c r="AT638">
        <v>0.01</v>
      </c>
      <c r="AU638" t="s">
        <v>56</v>
      </c>
      <c r="AV638">
        <v>0</v>
      </c>
      <c r="AW638">
        <v>2</v>
      </c>
      <c r="AX638">
        <v>27711795</v>
      </c>
      <c r="AY638">
        <v>1</v>
      </c>
      <c r="AZ638">
        <v>0</v>
      </c>
      <c r="BA638">
        <v>654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CX638">
        <f>Y638*Source!I328</f>
        <v>6.7500000000000008E-3</v>
      </c>
      <c r="CY638">
        <f>AB638</f>
        <v>65.709999999999994</v>
      </c>
      <c r="CZ638">
        <f>AF638</f>
        <v>65.709999999999994</v>
      </c>
      <c r="DA638">
        <f>AJ638</f>
        <v>1</v>
      </c>
      <c r="DB638">
        <v>0</v>
      </c>
    </row>
    <row r="639" spans="1:106" x14ac:dyDescent="0.2">
      <c r="A639">
        <f>ROW(Source!A328)</f>
        <v>328</v>
      </c>
      <c r="B639">
        <v>27703388</v>
      </c>
      <c r="C639">
        <v>27711777</v>
      </c>
      <c r="D639">
        <v>25149961</v>
      </c>
      <c r="E639">
        <v>1</v>
      </c>
      <c r="F639">
        <v>1</v>
      </c>
      <c r="G639">
        <v>1</v>
      </c>
      <c r="H639">
        <v>3</v>
      </c>
      <c r="I639" t="s">
        <v>587</v>
      </c>
      <c r="J639" t="s">
        <v>588</v>
      </c>
      <c r="K639" t="s">
        <v>589</v>
      </c>
      <c r="L639">
        <v>1339</v>
      </c>
      <c r="N639">
        <v>1007</v>
      </c>
      <c r="O639" t="s">
        <v>92</v>
      </c>
      <c r="P639" t="s">
        <v>92</v>
      </c>
      <c r="Q639">
        <v>1</v>
      </c>
      <c r="W639">
        <v>0</v>
      </c>
      <c r="X639">
        <v>-1660354250</v>
      </c>
      <c r="Y639">
        <v>0.44</v>
      </c>
      <c r="AA639">
        <v>2.44</v>
      </c>
      <c r="AB639">
        <v>0</v>
      </c>
      <c r="AC639">
        <v>0</v>
      </c>
      <c r="AD639">
        <v>0</v>
      </c>
      <c r="AE639">
        <v>2.44</v>
      </c>
      <c r="AF639">
        <v>0</v>
      </c>
      <c r="AG639">
        <v>0</v>
      </c>
      <c r="AH639">
        <v>0</v>
      </c>
      <c r="AI639">
        <v>1</v>
      </c>
      <c r="AJ639">
        <v>1</v>
      </c>
      <c r="AK639">
        <v>1</v>
      </c>
      <c r="AL639">
        <v>1</v>
      </c>
      <c r="AN639">
        <v>0</v>
      </c>
      <c r="AO639">
        <v>1</v>
      </c>
      <c r="AP639">
        <v>0</v>
      </c>
      <c r="AQ639">
        <v>0</v>
      </c>
      <c r="AR639">
        <v>0</v>
      </c>
      <c r="AS639" t="s">
        <v>6</v>
      </c>
      <c r="AT639">
        <v>0.44</v>
      </c>
      <c r="AU639" t="s">
        <v>6</v>
      </c>
      <c r="AV639">
        <v>0</v>
      </c>
      <c r="AW639">
        <v>2</v>
      </c>
      <c r="AX639">
        <v>27711796</v>
      </c>
      <c r="AY639">
        <v>1</v>
      </c>
      <c r="AZ639">
        <v>0</v>
      </c>
      <c r="BA639">
        <v>655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CX639">
        <f>Y639*Source!I328</f>
        <v>0.17600000000000002</v>
      </c>
      <c r="CY639">
        <f t="shared" ref="CY639:CY644" si="51">AA639</f>
        <v>2.44</v>
      </c>
      <c r="CZ639">
        <f t="shared" ref="CZ639:CZ644" si="52">AE639</f>
        <v>2.44</v>
      </c>
      <c r="DA639">
        <f t="shared" ref="DA639:DA644" si="53">AI639</f>
        <v>1</v>
      </c>
      <c r="DB639">
        <v>0</v>
      </c>
    </row>
    <row r="640" spans="1:106" x14ac:dyDescent="0.2">
      <c r="A640">
        <f>ROW(Source!A328)</f>
        <v>328</v>
      </c>
      <c r="B640">
        <v>27703388</v>
      </c>
      <c r="C640">
        <v>27711777</v>
      </c>
      <c r="D640">
        <v>25155711</v>
      </c>
      <c r="E640">
        <v>1</v>
      </c>
      <c r="F640">
        <v>1</v>
      </c>
      <c r="G640">
        <v>1</v>
      </c>
      <c r="H640">
        <v>3</v>
      </c>
      <c r="I640" t="s">
        <v>615</v>
      </c>
      <c r="J640" t="s">
        <v>616</v>
      </c>
      <c r="K640" t="s">
        <v>617</v>
      </c>
      <c r="L640">
        <v>1348</v>
      </c>
      <c r="N640">
        <v>1009</v>
      </c>
      <c r="O640" t="s">
        <v>30</v>
      </c>
      <c r="P640" t="s">
        <v>30</v>
      </c>
      <c r="Q640">
        <v>1000</v>
      </c>
      <c r="W640">
        <v>0</v>
      </c>
      <c r="X640">
        <v>2108657288</v>
      </c>
      <c r="Y640">
        <v>1.2999999999999999E-2</v>
      </c>
      <c r="AA640">
        <v>6513</v>
      </c>
      <c r="AB640">
        <v>0</v>
      </c>
      <c r="AC640">
        <v>0</v>
      </c>
      <c r="AD640">
        <v>0</v>
      </c>
      <c r="AE640">
        <v>6513</v>
      </c>
      <c r="AF640">
        <v>0</v>
      </c>
      <c r="AG640">
        <v>0</v>
      </c>
      <c r="AH640">
        <v>0</v>
      </c>
      <c r="AI640">
        <v>1</v>
      </c>
      <c r="AJ640">
        <v>1</v>
      </c>
      <c r="AK640">
        <v>1</v>
      </c>
      <c r="AL640">
        <v>1</v>
      </c>
      <c r="AN640">
        <v>0</v>
      </c>
      <c r="AO640">
        <v>1</v>
      </c>
      <c r="AP640">
        <v>0</v>
      </c>
      <c r="AQ640">
        <v>0</v>
      </c>
      <c r="AR640">
        <v>0</v>
      </c>
      <c r="AS640" t="s">
        <v>6</v>
      </c>
      <c r="AT640">
        <v>1.2999999999999999E-2</v>
      </c>
      <c r="AU640" t="s">
        <v>6</v>
      </c>
      <c r="AV640">
        <v>0</v>
      </c>
      <c r="AW640">
        <v>2</v>
      </c>
      <c r="AX640">
        <v>27711797</v>
      </c>
      <c r="AY640">
        <v>1</v>
      </c>
      <c r="AZ640">
        <v>0</v>
      </c>
      <c r="BA640">
        <v>656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CX640">
        <f>Y640*Source!I328</f>
        <v>5.1999999999999998E-3</v>
      </c>
      <c r="CY640">
        <f t="shared" si="51"/>
        <v>6513</v>
      </c>
      <c r="CZ640">
        <f t="shared" si="52"/>
        <v>6513</v>
      </c>
      <c r="DA640">
        <f t="shared" si="53"/>
        <v>1</v>
      </c>
      <c r="DB640">
        <v>0</v>
      </c>
    </row>
    <row r="641" spans="1:106" x14ac:dyDescent="0.2">
      <c r="A641">
        <f>ROW(Source!A328)</f>
        <v>328</v>
      </c>
      <c r="B641">
        <v>27703388</v>
      </c>
      <c r="C641">
        <v>27711777</v>
      </c>
      <c r="D641">
        <v>25169756</v>
      </c>
      <c r="E641">
        <v>1</v>
      </c>
      <c r="F641">
        <v>1</v>
      </c>
      <c r="G641">
        <v>1</v>
      </c>
      <c r="H641">
        <v>3</v>
      </c>
      <c r="I641" t="s">
        <v>183</v>
      </c>
      <c r="J641" t="s">
        <v>185</v>
      </c>
      <c r="K641" t="s">
        <v>184</v>
      </c>
      <c r="L641">
        <v>1327</v>
      </c>
      <c r="N641">
        <v>1005</v>
      </c>
      <c r="O641" t="s">
        <v>54</v>
      </c>
      <c r="P641" t="s">
        <v>54</v>
      </c>
      <c r="Q641">
        <v>1</v>
      </c>
      <c r="W641">
        <v>1</v>
      </c>
      <c r="X641">
        <v>2046761779</v>
      </c>
      <c r="Y641">
        <v>-102</v>
      </c>
      <c r="AA641">
        <v>140.44999999999999</v>
      </c>
      <c r="AB641">
        <v>0</v>
      </c>
      <c r="AC641">
        <v>0</v>
      </c>
      <c r="AD641">
        <v>0</v>
      </c>
      <c r="AE641">
        <v>140.44999999999999</v>
      </c>
      <c r="AF641">
        <v>0</v>
      </c>
      <c r="AG641">
        <v>0</v>
      </c>
      <c r="AH641">
        <v>0</v>
      </c>
      <c r="AI641">
        <v>1</v>
      </c>
      <c r="AJ641">
        <v>1</v>
      </c>
      <c r="AK641">
        <v>1</v>
      </c>
      <c r="AL641">
        <v>1</v>
      </c>
      <c r="AN641">
        <v>0</v>
      </c>
      <c r="AO641">
        <v>1</v>
      </c>
      <c r="AP641">
        <v>0</v>
      </c>
      <c r="AQ641">
        <v>0</v>
      </c>
      <c r="AR641">
        <v>0</v>
      </c>
      <c r="AS641" t="s">
        <v>6</v>
      </c>
      <c r="AT641">
        <v>-102</v>
      </c>
      <c r="AU641" t="s">
        <v>6</v>
      </c>
      <c r="AV641">
        <v>0</v>
      </c>
      <c r="AW641">
        <v>2</v>
      </c>
      <c r="AX641">
        <v>27711798</v>
      </c>
      <c r="AY641">
        <v>1</v>
      </c>
      <c r="AZ641">
        <v>6144</v>
      </c>
      <c r="BA641">
        <v>657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CX641">
        <f>Y641*Source!I328</f>
        <v>-40.800000000000004</v>
      </c>
      <c r="CY641">
        <f t="shared" si="51"/>
        <v>140.44999999999999</v>
      </c>
      <c r="CZ641">
        <f t="shared" si="52"/>
        <v>140.44999999999999</v>
      </c>
      <c r="DA641">
        <f t="shared" si="53"/>
        <v>1</v>
      </c>
      <c r="DB641">
        <v>0</v>
      </c>
    </row>
    <row r="642" spans="1:106" x14ac:dyDescent="0.2">
      <c r="A642">
        <f>ROW(Source!A328)</f>
        <v>328</v>
      </c>
      <c r="B642">
        <v>27703388</v>
      </c>
      <c r="C642">
        <v>27711777</v>
      </c>
      <c r="D642">
        <v>25169765</v>
      </c>
      <c r="E642">
        <v>1</v>
      </c>
      <c r="F642">
        <v>1</v>
      </c>
      <c r="G642">
        <v>1</v>
      </c>
      <c r="H642">
        <v>3</v>
      </c>
      <c r="I642" t="s">
        <v>187</v>
      </c>
      <c r="J642" t="s">
        <v>189</v>
      </c>
      <c r="K642" t="s">
        <v>188</v>
      </c>
      <c r="L642">
        <v>1327</v>
      </c>
      <c r="N642">
        <v>1005</v>
      </c>
      <c r="O642" t="s">
        <v>54</v>
      </c>
      <c r="P642" t="s">
        <v>54</v>
      </c>
      <c r="Q642">
        <v>1</v>
      </c>
      <c r="W642">
        <v>0</v>
      </c>
      <c r="X642">
        <v>-1189694483</v>
      </c>
      <c r="Y642">
        <v>102</v>
      </c>
      <c r="AA642">
        <v>57.79</v>
      </c>
      <c r="AB642">
        <v>0</v>
      </c>
      <c r="AC642">
        <v>0</v>
      </c>
      <c r="AD642">
        <v>0</v>
      </c>
      <c r="AE642">
        <v>57.79</v>
      </c>
      <c r="AF642">
        <v>0</v>
      </c>
      <c r="AG642">
        <v>0</v>
      </c>
      <c r="AH642">
        <v>0</v>
      </c>
      <c r="AI642">
        <v>1</v>
      </c>
      <c r="AJ642">
        <v>1</v>
      </c>
      <c r="AK642">
        <v>1</v>
      </c>
      <c r="AL642">
        <v>1</v>
      </c>
      <c r="AN642">
        <v>0</v>
      </c>
      <c r="AO642">
        <v>0</v>
      </c>
      <c r="AP642">
        <v>0</v>
      </c>
      <c r="AQ642">
        <v>0</v>
      </c>
      <c r="AR642">
        <v>0</v>
      </c>
      <c r="AS642" t="s">
        <v>6</v>
      </c>
      <c r="AT642">
        <v>102</v>
      </c>
      <c r="AU642" t="s">
        <v>6</v>
      </c>
      <c r="AV642">
        <v>0</v>
      </c>
      <c r="AW642">
        <v>1</v>
      </c>
      <c r="AX642">
        <v>-1</v>
      </c>
      <c r="AY642">
        <v>0</v>
      </c>
      <c r="AZ642">
        <v>0</v>
      </c>
      <c r="BA642" t="s">
        <v>6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CX642">
        <f>Y642*Source!I328</f>
        <v>40.800000000000004</v>
      </c>
      <c r="CY642">
        <f t="shared" si="51"/>
        <v>57.79</v>
      </c>
      <c r="CZ642">
        <f t="shared" si="52"/>
        <v>57.79</v>
      </c>
      <c r="DA642">
        <f t="shared" si="53"/>
        <v>1</v>
      </c>
      <c r="DB642">
        <v>0</v>
      </c>
    </row>
    <row r="643" spans="1:106" x14ac:dyDescent="0.2">
      <c r="A643">
        <f>ROW(Source!A328)</f>
        <v>328</v>
      </c>
      <c r="B643">
        <v>27703388</v>
      </c>
      <c r="C643">
        <v>27711777</v>
      </c>
      <c r="D643">
        <v>25185231</v>
      </c>
      <c r="E643">
        <v>1</v>
      </c>
      <c r="F643">
        <v>1</v>
      </c>
      <c r="G643">
        <v>1</v>
      </c>
      <c r="H643">
        <v>3</v>
      </c>
      <c r="I643" t="s">
        <v>618</v>
      </c>
      <c r="J643" t="s">
        <v>619</v>
      </c>
      <c r="K643" t="s">
        <v>620</v>
      </c>
      <c r="L643">
        <v>1346</v>
      </c>
      <c r="N643">
        <v>1009</v>
      </c>
      <c r="O643" t="s">
        <v>147</v>
      </c>
      <c r="P643" t="s">
        <v>147</v>
      </c>
      <c r="Q643">
        <v>1</v>
      </c>
      <c r="W643">
        <v>0</v>
      </c>
      <c r="X643">
        <v>830044740</v>
      </c>
      <c r="Y643">
        <v>1200</v>
      </c>
      <c r="AA643">
        <v>3.69</v>
      </c>
      <c r="AB643">
        <v>0</v>
      </c>
      <c r="AC643">
        <v>0</v>
      </c>
      <c r="AD643">
        <v>0</v>
      </c>
      <c r="AE643">
        <v>3.69</v>
      </c>
      <c r="AF643">
        <v>0</v>
      </c>
      <c r="AG643">
        <v>0</v>
      </c>
      <c r="AH643">
        <v>0</v>
      </c>
      <c r="AI643">
        <v>1</v>
      </c>
      <c r="AJ643">
        <v>1</v>
      </c>
      <c r="AK643">
        <v>1</v>
      </c>
      <c r="AL643">
        <v>1</v>
      </c>
      <c r="AN643">
        <v>0</v>
      </c>
      <c r="AO643">
        <v>1</v>
      </c>
      <c r="AP643">
        <v>0</v>
      </c>
      <c r="AQ643">
        <v>0</v>
      </c>
      <c r="AR643">
        <v>0</v>
      </c>
      <c r="AS643" t="s">
        <v>6</v>
      </c>
      <c r="AT643">
        <v>1200</v>
      </c>
      <c r="AU643" t="s">
        <v>6</v>
      </c>
      <c r="AV643">
        <v>0</v>
      </c>
      <c r="AW643">
        <v>2</v>
      </c>
      <c r="AX643">
        <v>27711800</v>
      </c>
      <c r="AY643">
        <v>1</v>
      </c>
      <c r="AZ643">
        <v>0</v>
      </c>
      <c r="BA643">
        <v>659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CX643">
        <f>Y643*Source!I328</f>
        <v>480</v>
      </c>
      <c r="CY643">
        <f t="shared" si="51"/>
        <v>3.69</v>
      </c>
      <c r="CZ643">
        <f t="shared" si="52"/>
        <v>3.69</v>
      </c>
      <c r="DA643">
        <f t="shared" si="53"/>
        <v>1</v>
      </c>
      <c r="DB643">
        <v>0</v>
      </c>
    </row>
    <row r="644" spans="1:106" x14ac:dyDescent="0.2">
      <c r="A644">
        <f>ROW(Source!A328)</f>
        <v>328</v>
      </c>
      <c r="B644">
        <v>27703388</v>
      </c>
      <c r="C644">
        <v>27711777</v>
      </c>
      <c r="D644">
        <v>25186115</v>
      </c>
      <c r="E644">
        <v>1</v>
      </c>
      <c r="F644">
        <v>1</v>
      </c>
      <c r="G644">
        <v>1</v>
      </c>
      <c r="H644">
        <v>3</v>
      </c>
      <c r="I644" t="s">
        <v>179</v>
      </c>
      <c r="J644" t="s">
        <v>181</v>
      </c>
      <c r="K644" t="s">
        <v>180</v>
      </c>
      <c r="L644">
        <v>1346</v>
      </c>
      <c r="N644">
        <v>1009</v>
      </c>
      <c r="O644" t="s">
        <v>147</v>
      </c>
      <c r="P644" t="s">
        <v>147</v>
      </c>
      <c r="Q644">
        <v>1</v>
      </c>
      <c r="W644">
        <v>0</v>
      </c>
      <c r="X644">
        <v>-2072635752</v>
      </c>
      <c r="Y644">
        <v>13</v>
      </c>
      <c r="AA644">
        <v>15.25</v>
      </c>
      <c r="AB644">
        <v>0</v>
      </c>
      <c r="AC644">
        <v>0</v>
      </c>
      <c r="AD644">
        <v>0</v>
      </c>
      <c r="AE644">
        <v>15.25</v>
      </c>
      <c r="AF644">
        <v>0</v>
      </c>
      <c r="AG644">
        <v>0</v>
      </c>
      <c r="AH644">
        <v>0</v>
      </c>
      <c r="AI644">
        <v>1</v>
      </c>
      <c r="AJ644">
        <v>1</v>
      </c>
      <c r="AK644">
        <v>1</v>
      </c>
      <c r="AL644">
        <v>1</v>
      </c>
      <c r="AN644">
        <v>0</v>
      </c>
      <c r="AO644">
        <v>0</v>
      </c>
      <c r="AP644">
        <v>0</v>
      </c>
      <c r="AQ644">
        <v>0</v>
      </c>
      <c r="AR644">
        <v>0</v>
      </c>
      <c r="AS644" t="s">
        <v>6</v>
      </c>
      <c r="AT644">
        <v>13</v>
      </c>
      <c r="AU644" t="s">
        <v>6</v>
      </c>
      <c r="AV644">
        <v>0</v>
      </c>
      <c r="AW644">
        <v>1</v>
      </c>
      <c r="AX644">
        <v>-1</v>
      </c>
      <c r="AY644">
        <v>0</v>
      </c>
      <c r="AZ644">
        <v>0</v>
      </c>
      <c r="BA644" t="s">
        <v>6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CX644">
        <f>Y644*Source!I328</f>
        <v>5.2</v>
      </c>
      <c r="CY644">
        <f t="shared" si="51"/>
        <v>15.25</v>
      </c>
      <c r="CZ644">
        <f t="shared" si="52"/>
        <v>15.25</v>
      </c>
      <c r="DA644">
        <f t="shared" si="53"/>
        <v>1</v>
      </c>
      <c r="DB644">
        <v>0</v>
      </c>
    </row>
    <row r="645" spans="1:106" x14ac:dyDescent="0.2">
      <c r="A645">
        <f>ROW(Source!A335)</f>
        <v>335</v>
      </c>
      <c r="B645">
        <v>27703374</v>
      </c>
      <c r="C645">
        <v>27711805</v>
      </c>
      <c r="D645">
        <v>25418254</v>
      </c>
      <c r="E645">
        <v>1</v>
      </c>
      <c r="F645">
        <v>1</v>
      </c>
      <c r="G645">
        <v>1</v>
      </c>
      <c r="H645">
        <v>1</v>
      </c>
      <c r="I645" t="s">
        <v>621</v>
      </c>
      <c r="J645" t="s">
        <v>6</v>
      </c>
      <c r="K645" t="s">
        <v>622</v>
      </c>
      <c r="L645">
        <v>1191</v>
      </c>
      <c r="N645">
        <v>1013</v>
      </c>
      <c r="O645" t="s">
        <v>486</v>
      </c>
      <c r="P645" t="s">
        <v>486</v>
      </c>
      <c r="Q645">
        <v>1</v>
      </c>
      <c r="W645">
        <v>0</v>
      </c>
      <c r="X645">
        <v>1983201532</v>
      </c>
      <c r="Y645">
        <v>36.980550000000001</v>
      </c>
      <c r="AA645">
        <v>0</v>
      </c>
      <c r="AB645">
        <v>0</v>
      </c>
      <c r="AC645">
        <v>0</v>
      </c>
      <c r="AD645">
        <v>9.51</v>
      </c>
      <c r="AE645">
        <v>0</v>
      </c>
      <c r="AF645">
        <v>0</v>
      </c>
      <c r="AG645">
        <v>0</v>
      </c>
      <c r="AH645">
        <v>9.51</v>
      </c>
      <c r="AI645">
        <v>1</v>
      </c>
      <c r="AJ645">
        <v>1</v>
      </c>
      <c r="AK645">
        <v>1</v>
      </c>
      <c r="AL645">
        <v>1</v>
      </c>
      <c r="AN645">
        <v>0</v>
      </c>
      <c r="AO645">
        <v>1</v>
      </c>
      <c r="AP645">
        <v>1</v>
      </c>
      <c r="AQ645">
        <v>0</v>
      </c>
      <c r="AR645">
        <v>0</v>
      </c>
      <c r="AS645" t="s">
        <v>6</v>
      </c>
      <c r="AT645">
        <v>23.82</v>
      </c>
      <c r="AU645" t="s">
        <v>57</v>
      </c>
      <c r="AV645">
        <v>1</v>
      </c>
      <c r="AW645">
        <v>2</v>
      </c>
      <c r="AX645">
        <v>27711812</v>
      </c>
      <c r="AY645">
        <v>1</v>
      </c>
      <c r="AZ645">
        <v>0</v>
      </c>
      <c r="BA645">
        <v>661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CX645">
        <f>Y645*Source!I335</f>
        <v>20.043458100000002</v>
      </c>
      <c r="CY645">
        <f>AD645</f>
        <v>9.51</v>
      </c>
      <c r="CZ645">
        <f>AH645</f>
        <v>9.51</v>
      </c>
      <c r="DA645">
        <f>AL645</f>
        <v>1</v>
      </c>
      <c r="DB645">
        <v>0</v>
      </c>
    </row>
    <row r="646" spans="1:106" x14ac:dyDescent="0.2">
      <c r="A646">
        <f>ROW(Source!A335)</f>
        <v>335</v>
      </c>
      <c r="B646">
        <v>27703374</v>
      </c>
      <c r="C646">
        <v>27711805</v>
      </c>
      <c r="D646">
        <v>25412928</v>
      </c>
      <c r="E646">
        <v>1</v>
      </c>
      <c r="F646">
        <v>1</v>
      </c>
      <c r="G646">
        <v>1</v>
      </c>
      <c r="H646">
        <v>1</v>
      </c>
      <c r="I646" t="s">
        <v>487</v>
      </c>
      <c r="J646" t="s">
        <v>6</v>
      </c>
      <c r="K646" t="s">
        <v>488</v>
      </c>
      <c r="L646">
        <v>1191</v>
      </c>
      <c r="N646">
        <v>1013</v>
      </c>
      <c r="O646" t="s">
        <v>486</v>
      </c>
      <c r="P646" t="s">
        <v>486</v>
      </c>
      <c r="Q646">
        <v>1</v>
      </c>
      <c r="W646">
        <v>0</v>
      </c>
      <c r="X646">
        <v>-1417349443</v>
      </c>
      <c r="Y646">
        <v>0.11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1</v>
      </c>
      <c r="AJ646">
        <v>1</v>
      </c>
      <c r="AK646">
        <v>1</v>
      </c>
      <c r="AL646">
        <v>1</v>
      </c>
      <c r="AN646">
        <v>0</v>
      </c>
      <c r="AO646">
        <v>1</v>
      </c>
      <c r="AP646">
        <v>0</v>
      </c>
      <c r="AQ646">
        <v>0</v>
      </c>
      <c r="AR646">
        <v>0</v>
      </c>
      <c r="AS646" t="s">
        <v>6</v>
      </c>
      <c r="AT646">
        <v>0.11</v>
      </c>
      <c r="AU646" t="s">
        <v>6</v>
      </c>
      <c r="AV646">
        <v>2</v>
      </c>
      <c r="AW646">
        <v>2</v>
      </c>
      <c r="AX646">
        <v>27711813</v>
      </c>
      <c r="AY646">
        <v>1</v>
      </c>
      <c r="AZ646">
        <v>2048</v>
      </c>
      <c r="BA646">
        <v>662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CX646">
        <f>Y646*Source!I335</f>
        <v>5.9620000000000006E-2</v>
      </c>
      <c r="CY646">
        <f>AD646</f>
        <v>0</v>
      </c>
      <c r="CZ646">
        <f>AH646</f>
        <v>0</v>
      </c>
      <c r="DA646">
        <f>AL646</f>
        <v>1</v>
      </c>
      <c r="DB646">
        <v>0</v>
      </c>
    </row>
    <row r="647" spans="1:106" x14ac:dyDescent="0.2">
      <c r="A647">
        <f>ROW(Source!A335)</f>
        <v>335</v>
      </c>
      <c r="B647">
        <v>27703374</v>
      </c>
      <c r="C647">
        <v>27711805</v>
      </c>
      <c r="D647">
        <v>25230514</v>
      </c>
      <c r="E647">
        <v>1</v>
      </c>
      <c r="F647">
        <v>1</v>
      </c>
      <c r="G647">
        <v>1</v>
      </c>
      <c r="H647">
        <v>2</v>
      </c>
      <c r="I647" t="s">
        <v>489</v>
      </c>
      <c r="J647" t="s">
        <v>490</v>
      </c>
      <c r="K647" t="s">
        <v>491</v>
      </c>
      <c r="L647">
        <v>1368</v>
      </c>
      <c r="N647">
        <v>1011</v>
      </c>
      <c r="O647" t="s">
        <v>492</v>
      </c>
      <c r="P647" t="s">
        <v>492</v>
      </c>
      <c r="Q647">
        <v>1</v>
      </c>
      <c r="W647">
        <v>0</v>
      </c>
      <c r="X647">
        <v>1188625873</v>
      </c>
      <c r="Y647">
        <v>8.4375000000000006E-2</v>
      </c>
      <c r="AA647">
        <v>0</v>
      </c>
      <c r="AB647">
        <v>31.26</v>
      </c>
      <c r="AC647">
        <v>13.5</v>
      </c>
      <c r="AD647">
        <v>0</v>
      </c>
      <c r="AE647">
        <v>0</v>
      </c>
      <c r="AF647">
        <v>31.26</v>
      </c>
      <c r="AG647">
        <v>13.5</v>
      </c>
      <c r="AH647">
        <v>0</v>
      </c>
      <c r="AI647">
        <v>1</v>
      </c>
      <c r="AJ647">
        <v>1</v>
      </c>
      <c r="AK647">
        <v>1</v>
      </c>
      <c r="AL647">
        <v>1</v>
      </c>
      <c r="AN647">
        <v>0</v>
      </c>
      <c r="AO647">
        <v>1</v>
      </c>
      <c r="AP647">
        <v>1</v>
      </c>
      <c r="AQ647">
        <v>0</v>
      </c>
      <c r="AR647">
        <v>0</v>
      </c>
      <c r="AS647" t="s">
        <v>6</v>
      </c>
      <c r="AT647">
        <v>0.05</v>
      </c>
      <c r="AU647" t="s">
        <v>56</v>
      </c>
      <c r="AV647">
        <v>0</v>
      </c>
      <c r="AW647">
        <v>2</v>
      </c>
      <c r="AX647">
        <v>27711814</v>
      </c>
      <c r="AY647">
        <v>1</v>
      </c>
      <c r="AZ647">
        <v>0</v>
      </c>
      <c r="BA647">
        <v>663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CX647">
        <f>Y647*Source!I335</f>
        <v>4.5731250000000008E-2</v>
      </c>
      <c r="CY647">
        <f>AB647</f>
        <v>31.26</v>
      </c>
      <c r="CZ647">
        <f>AF647</f>
        <v>31.26</v>
      </c>
      <c r="DA647">
        <f>AJ647</f>
        <v>1</v>
      </c>
      <c r="DB647">
        <v>0</v>
      </c>
    </row>
    <row r="648" spans="1:106" x14ac:dyDescent="0.2">
      <c r="A648">
        <f>ROW(Source!A335)</f>
        <v>335</v>
      </c>
      <c r="B648">
        <v>27703374</v>
      </c>
      <c r="C648">
        <v>27711805</v>
      </c>
      <c r="D648">
        <v>25231607</v>
      </c>
      <c r="E648">
        <v>1</v>
      </c>
      <c r="F648">
        <v>1</v>
      </c>
      <c r="G648">
        <v>1</v>
      </c>
      <c r="H648">
        <v>2</v>
      </c>
      <c r="I648" t="s">
        <v>497</v>
      </c>
      <c r="J648" t="s">
        <v>498</v>
      </c>
      <c r="K648" t="s">
        <v>499</v>
      </c>
      <c r="L648">
        <v>1368</v>
      </c>
      <c r="N648">
        <v>1011</v>
      </c>
      <c r="O648" t="s">
        <v>492</v>
      </c>
      <c r="P648" t="s">
        <v>492</v>
      </c>
      <c r="Q648">
        <v>1</v>
      </c>
      <c r="W648">
        <v>0</v>
      </c>
      <c r="X648">
        <v>1372534845</v>
      </c>
      <c r="Y648">
        <v>0.10125000000000001</v>
      </c>
      <c r="AA648">
        <v>0</v>
      </c>
      <c r="AB648">
        <v>65.709999999999994</v>
      </c>
      <c r="AC648">
        <v>11.6</v>
      </c>
      <c r="AD648">
        <v>0</v>
      </c>
      <c r="AE648">
        <v>0</v>
      </c>
      <c r="AF648">
        <v>65.709999999999994</v>
      </c>
      <c r="AG648">
        <v>11.6</v>
      </c>
      <c r="AH648">
        <v>0</v>
      </c>
      <c r="AI648">
        <v>1</v>
      </c>
      <c r="AJ648">
        <v>1</v>
      </c>
      <c r="AK648">
        <v>1</v>
      </c>
      <c r="AL648">
        <v>1</v>
      </c>
      <c r="AN648">
        <v>0</v>
      </c>
      <c r="AO648">
        <v>1</v>
      </c>
      <c r="AP648">
        <v>1</v>
      </c>
      <c r="AQ648">
        <v>0</v>
      </c>
      <c r="AR648">
        <v>0</v>
      </c>
      <c r="AS648" t="s">
        <v>6</v>
      </c>
      <c r="AT648">
        <v>0.06</v>
      </c>
      <c r="AU648" t="s">
        <v>56</v>
      </c>
      <c r="AV648">
        <v>0</v>
      </c>
      <c r="AW648">
        <v>2</v>
      </c>
      <c r="AX648">
        <v>27711815</v>
      </c>
      <c r="AY648">
        <v>1</v>
      </c>
      <c r="AZ648">
        <v>0</v>
      </c>
      <c r="BA648">
        <v>664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0</v>
      </c>
      <c r="BW648">
        <v>0</v>
      </c>
      <c r="CX648">
        <f>Y648*Source!I335</f>
        <v>5.487750000000001E-2</v>
      </c>
      <c r="CY648">
        <f>AB648</f>
        <v>65.709999999999994</v>
      </c>
      <c r="CZ648">
        <f>AF648</f>
        <v>65.709999999999994</v>
      </c>
      <c r="DA648">
        <f>AJ648</f>
        <v>1</v>
      </c>
      <c r="DB648">
        <v>0</v>
      </c>
    </row>
    <row r="649" spans="1:106" x14ac:dyDescent="0.2">
      <c r="A649">
        <f>ROW(Source!A335)</f>
        <v>335</v>
      </c>
      <c r="B649">
        <v>27703374</v>
      </c>
      <c r="C649">
        <v>27711805</v>
      </c>
      <c r="D649">
        <v>25155504</v>
      </c>
      <c r="E649">
        <v>1</v>
      </c>
      <c r="F649">
        <v>1</v>
      </c>
      <c r="G649">
        <v>1</v>
      </c>
      <c r="H649">
        <v>3</v>
      </c>
      <c r="I649" t="s">
        <v>195</v>
      </c>
      <c r="J649" t="s">
        <v>197</v>
      </c>
      <c r="K649" t="s">
        <v>196</v>
      </c>
      <c r="L649">
        <v>1339</v>
      </c>
      <c r="N649">
        <v>1007</v>
      </c>
      <c r="O649" t="s">
        <v>92</v>
      </c>
      <c r="P649" t="s">
        <v>92</v>
      </c>
      <c r="Q649">
        <v>1</v>
      </c>
      <c r="W649">
        <v>0</v>
      </c>
      <c r="X649">
        <v>-1848264733</v>
      </c>
      <c r="Y649">
        <v>0.16</v>
      </c>
      <c r="AA649">
        <v>496.4</v>
      </c>
      <c r="AB649">
        <v>0</v>
      </c>
      <c r="AC649">
        <v>0</v>
      </c>
      <c r="AD649">
        <v>0</v>
      </c>
      <c r="AE649">
        <v>496.4</v>
      </c>
      <c r="AF649">
        <v>0</v>
      </c>
      <c r="AG649">
        <v>0</v>
      </c>
      <c r="AH649">
        <v>0</v>
      </c>
      <c r="AI649">
        <v>1</v>
      </c>
      <c r="AJ649">
        <v>1</v>
      </c>
      <c r="AK649">
        <v>1</v>
      </c>
      <c r="AL649">
        <v>1</v>
      </c>
      <c r="AN649">
        <v>0</v>
      </c>
      <c r="AO649">
        <v>0</v>
      </c>
      <c r="AP649">
        <v>0</v>
      </c>
      <c r="AQ649">
        <v>0</v>
      </c>
      <c r="AR649">
        <v>0</v>
      </c>
      <c r="AS649" t="s">
        <v>6</v>
      </c>
      <c r="AT649">
        <v>0.16</v>
      </c>
      <c r="AU649" t="s">
        <v>6</v>
      </c>
      <c r="AV649">
        <v>0</v>
      </c>
      <c r="AW649">
        <v>1</v>
      </c>
      <c r="AX649">
        <v>-1</v>
      </c>
      <c r="AY649">
        <v>0</v>
      </c>
      <c r="AZ649">
        <v>0</v>
      </c>
      <c r="BA649" t="s">
        <v>6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0</v>
      </c>
      <c r="BQ649">
        <v>0</v>
      </c>
      <c r="BR649">
        <v>0</v>
      </c>
      <c r="BS649">
        <v>0</v>
      </c>
      <c r="BT649">
        <v>0</v>
      </c>
      <c r="BU649">
        <v>0</v>
      </c>
      <c r="BV649">
        <v>0</v>
      </c>
      <c r="BW649">
        <v>0</v>
      </c>
      <c r="CX649">
        <f>Y649*Source!I335</f>
        <v>8.6720000000000005E-2</v>
      </c>
      <c r="CY649">
        <f>AA649</f>
        <v>496.4</v>
      </c>
      <c r="CZ649">
        <f>AE649</f>
        <v>496.4</v>
      </c>
      <c r="DA649">
        <f>AI649</f>
        <v>1</v>
      </c>
      <c r="DB649">
        <v>0</v>
      </c>
    </row>
    <row r="650" spans="1:106" x14ac:dyDescent="0.2">
      <c r="A650">
        <f>ROW(Source!A335)</f>
        <v>335</v>
      </c>
      <c r="B650">
        <v>27703374</v>
      </c>
      <c r="C650">
        <v>27711805</v>
      </c>
      <c r="D650">
        <v>25169765</v>
      </c>
      <c r="E650">
        <v>1</v>
      </c>
      <c r="F650">
        <v>1</v>
      </c>
      <c r="G650">
        <v>1</v>
      </c>
      <c r="H650">
        <v>3</v>
      </c>
      <c r="I650" t="s">
        <v>187</v>
      </c>
      <c r="J650" t="s">
        <v>189</v>
      </c>
      <c r="K650" t="s">
        <v>199</v>
      </c>
      <c r="L650">
        <v>1327</v>
      </c>
      <c r="N650">
        <v>1005</v>
      </c>
      <c r="O650" t="s">
        <v>54</v>
      </c>
      <c r="P650" t="s">
        <v>54</v>
      </c>
      <c r="Q650">
        <v>1</v>
      </c>
      <c r="W650">
        <v>0</v>
      </c>
      <c r="X650">
        <v>-2066252447</v>
      </c>
      <c r="Y650">
        <v>7</v>
      </c>
      <c r="AA650">
        <v>57.79</v>
      </c>
      <c r="AB650">
        <v>0</v>
      </c>
      <c r="AC650">
        <v>0</v>
      </c>
      <c r="AD650">
        <v>0</v>
      </c>
      <c r="AE650">
        <v>57.79</v>
      </c>
      <c r="AF650">
        <v>0</v>
      </c>
      <c r="AG650">
        <v>0</v>
      </c>
      <c r="AH650">
        <v>0</v>
      </c>
      <c r="AI650">
        <v>1</v>
      </c>
      <c r="AJ650">
        <v>1</v>
      </c>
      <c r="AK650">
        <v>1</v>
      </c>
      <c r="AL650">
        <v>1</v>
      </c>
      <c r="AN650">
        <v>0</v>
      </c>
      <c r="AO650">
        <v>0</v>
      </c>
      <c r="AP650">
        <v>0</v>
      </c>
      <c r="AQ650">
        <v>0</v>
      </c>
      <c r="AR650">
        <v>0</v>
      </c>
      <c r="AS650" t="s">
        <v>6</v>
      </c>
      <c r="AT650">
        <v>7</v>
      </c>
      <c r="AU650" t="s">
        <v>6</v>
      </c>
      <c r="AV650">
        <v>0</v>
      </c>
      <c r="AW650">
        <v>1</v>
      </c>
      <c r="AX650">
        <v>-1</v>
      </c>
      <c r="AY650">
        <v>0</v>
      </c>
      <c r="AZ650">
        <v>0</v>
      </c>
      <c r="BA650" t="s">
        <v>6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CX650">
        <f>Y650*Source!I335</f>
        <v>3.7940000000000005</v>
      </c>
      <c r="CY650">
        <f>AA650</f>
        <v>57.79</v>
      </c>
      <c r="CZ650">
        <f>AE650</f>
        <v>57.79</v>
      </c>
      <c r="DA650">
        <f>AI650</f>
        <v>1</v>
      </c>
      <c r="DB650">
        <v>0</v>
      </c>
    </row>
    <row r="651" spans="1:106" x14ac:dyDescent="0.2">
      <c r="A651">
        <f>ROW(Source!A336)</f>
        <v>336</v>
      </c>
      <c r="B651">
        <v>27703388</v>
      </c>
      <c r="C651">
        <v>27711805</v>
      </c>
      <c r="D651">
        <v>25418254</v>
      </c>
      <c r="E651">
        <v>1</v>
      </c>
      <c r="F651">
        <v>1</v>
      </c>
      <c r="G651">
        <v>1</v>
      </c>
      <c r="H651">
        <v>1</v>
      </c>
      <c r="I651" t="s">
        <v>621</v>
      </c>
      <c r="J651" t="s">
        <v>6</v>
      </c>
      <c r="K651" t="s">
        <v>622</v>
      </c>
      <c r="L651">
        <v>1191</v>
      </c>
      <c r="N651">
        <v>1013</v>
      </c>
      <c r="O651" t="s">
        <v>486</v>
      </c>
      <c r="P651" t="s">
        <v>486</v>
      </c>
      <c r="Q651">
        <v>1</v>
      </c>
      <c r="W651">
        <v>0</v>
      </c>
      <c r="X651">
        <v>1983201532</v>
      </c>
      <c r="Y651">
        <v>36.980550000000001</v>
      </c>
      <c r="AA651">
        <v>0</v>
      </c>
      <c r="AB651">
        <v>0</v>
      </c>
      <c r="AC651">
        <v>0</v>
      </c>
      <c r="AD651">
        <v>9.51</v>
      </c>
      <c r="AE651">
        <v>0</v>
      </c>
      <c r="AF651">
        <v>0</v>
      </c>
      <c r="AG651">
        <v>0</v>
      </c>
      <c r="AH651">
        <v>9.51</v>
      </c>
      <c r="AI651">
        <v>1</v>
      </c>
      <c r="AJ651">
        <v>1</v>
      </c>
      <c r="AK651">
        <v>1</v>
      </c>
      <c r="AL651">
        <v>1</v>
      </c>
      <c r="AN651">
        <v>0</v>
      </c>
      <c r="AO651">
        <v>1</v>
      </c>
      <c r="AP651">
        <v>1</v>
      </c>
      <c r="AQ651">
        <v>0</v>
      </c>
      <c r="AR651">
        <v>0</v>
      </c>
      <c r="AS651" t="s">
        <v>6</v>
      </c>
      <c r="AT651">
        <v>23.82</v>
      </c>
      <c r="AU651" t="s">
        <v>57</v>
      </c>
      <c r="AV651">
        <v>1</v>
      </c>
      <c r="AW651">
        <v>2</v>
      </c>
      <c r="AX651">
        <v>27711812</v>
      </c>
      <c r="AY651">
        <v>1</v>
      </c>
      <c r="AZ651">
        <v>0</v>
      </c>
      <c r="BA651">
        <v>667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CX651">
        <f>Y651*Source!I336</f>
        <v>20.043458100000002</v>
      </c>
      <c r="CY651">
        <f>AD651</f>
        <v>9.51</v>
      </c>
      <c r="CZ651">
        <f>AH651</f>
        <v>9.51</v>
      </c>
      <c r="DA651">
        <f>AL651</f>
        <v>1</v>
      </c>
      <c r="DB651">
        <v>0</v>
      </c>
    </row>
    <row r="652" spans="1:106" x14ac:dyDescent="0.2">
      <c r="A652">
        <f>ROW(Source!A336)</f>
        <v>336</v>
      </c>
      <c r="B652">
        <v>27703388</v>
      </c>
      <c r="C652">
        <v>27711805</v>
      </c>
      <c r="D652">
        <v>25412928</v>
      </c>
      <c r="E652">
        <v>1</v>
      </c>
      <c r="F652">
        <v>1</v>
      </c>
      <c r="G652">
        <v>1</v>
      </c>
      <c r="H652">
        <v>1</v>
      </c>
      <c r="I652" t="s">
        <v>487</v>
      </c>
      <c r="J652" t="s">
        <v>6</v>
      </c>
      <c r="K652" t="s">
        <v>488</v>
      </c>
      <c r="L652">
        <v>1191</v>
      </c>
      <c r="N652">
        <v>1013</v>
      </c>
      <c r="O652" t="s">
        <v>486</v>
      </c>
      <c r="P652" t="s">
        <v>486</v>
      </c>
      <c r="Q652">
        <v>1</v>
      </c>
      <c r="W652">
        <v>0</v>
      </c>
      <c r="X652">
        <v>-1417349443</v>
      </c>
      <c r="Y652">
        <v>0.11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1</v>
      </c>
      <c r="AJ652">
        <v>1</v>
      </c>
      <c r="AK652">
        <v>1</v>
      </c>
      <c r="AL652">
        <v>1</v>
      </c>
      <c r="AN652">
        <v>0</v>
      </c>
      <c r="AO652">
        <v>1</v>
      </c>
      <c r="AP652">
        <v>0</v>
      </c>
      <c r="AQ652">
        <v>0</v>
      </c>
      <c r="AR652">
        <v>0</v>
      </c>
      <c r="AS652" t="s">
        <v>6</v>
      </c>
      <c r="AT652">
        <v>0.11</v>
      </c>
      <c r="AU652" t="s">
        <v>6</v>
      </c>
      <c r="AV652">
        <v>2</v>
      </c>
      <c r="AW652">
        <v>2</v>
      </c>
      <c r="AX652">
        <v>27711813</v>
      </c>
      <c r="AY652">
        <v>1</v>
      </c>
      <c r="AZ652">
        <v>2048</v>
      </c>
      <c r="BA652">
        <v>668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CX652">
        <f>Y652*Source!I336</f>
        <v>5.9620000000000006E-2</v>
      </c>
      <c r="CY652">
        <f>AD652</f>
        <v>0</v>
      </c>
      <c r="CZ652">
        <f>AH652</f>
        <v>0</v>
      </c>
      <c r="DA652">
        <f>AL652</f>
        <v>1</v>
      </c>
      <c r="DB652">
        <v>0</v>
      </c>
    </row>
    <row r="653" spans="1:106" x14ac:dyDescent="0.2">
      <c r="A653">
        <f>ROW(Source!A336)</f>
        <v>336</v>
      </c>
      <c r="B653">
        <v>27703388</v>
      </c>
      <c r="C653">
        <v>27711805</v>
      </c>
      <c r="D653">
        <v>25230514</v>
      </c>
      <c r="E653">
        <v>1</v>
      </c>
      <c r="F653">
        <v>1</v>
      </c>
      <c r="G653">
        <v>1</v>
      </c>
      <c r="H653">
        <v>2</v>
      </c>
      <c r="I653" t="s">
        <v>489</v>
      </c>
      <c r="J653" t="s">
        <v>490</v>
      </c>
      <c r="K653" t="s">
        <v>491</v>
      </c>
      <c r="L653">
        <v>1368</v>
      </c>
      <c r="N653">
        <v>1011</v>
      </c>
      <c r="O653" t="s">
        <v>492</v>
      </c>
      <c r="P653" t="s">
        <v>492</v>
      </c>
      <c r="Q653">
        <v>1</v>
      </c>
      <c r="W653">
        <v>0</v>
      </c>
      <c r="X653">
        <v>1188625873</v>
      </c>
      <c r="Y653">
        <v>8.4375000000000006E-2</v>
      </c>
      <c r="AA653">
        <v>0</v>
      </c>
      <c r="AB653">
        <v>31.26</v>
      </c>
      <c r="AC653">
        <v>13.5</v>
      </c>
      <c r="AD653">
        <v>0</v>
      </c>
      <c r="AE653">
        <v>0</v>
      </c>
      <c r="AF653">
        <v>31.26</v>
      </c>
      <c r="AG653">
        <v>13.5</v>
      </c>
      <c r="AH653">
        <v>0</v>
      </c>
      <c r="AI653">
        <v>1</v>
      </c>
      <c r="AJ653">
        <v>1</v>
      </c>
      <c r="AK653">
        <v>1</v>
      </c>
      <c r="AL653">
        <v>1</v>
      </c>
      <c r="AN653">
        <v>0</v>
      </c>
      <c r="AO653">
        <v>1</v>
      </c>
      <c r="AP653">
        <v>1</v>
      </c>
      <c r="AQ653">
        <v>0</v>
      </c>
      <c r="AR653">
        <v>0</v>
      </c>
      <c r="AS653" t="s">
        <v>6</v>
      </c>
      <c r="AT653">
        <v>0.05</v>
      </c>
      <c r="AU653" t="s">
        <v>56</v>
      </c>
      <c r="AV653">
        <v>0</v>
      </c>
      <c r="AW653">
        <v>2</v>
      </c>
      <c r="AX653">
        <v>27711814</v>
      </c>
      <c r="AY653">
        <v>1</v>
      </c>
      <c r="AZ653">
        <v>0</v>
      </c>
      <c r="BA653">
        <v>669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CX653">
        <f>Y653*Source!I336</f>
        <v>4.5731250000000008E-2</v>
      </c>
      <c r="CY653">
        <f>AB653</f>
        <v>31.26</v>
      </c>
      <c r="CZ653">
        <f>AF653</f>
        <v>31.26</v>
      </c>
      <c r="DA653">
        <f>AJ653</f>
        <v>1</v>
      </c>
      <c r="DB653">
        <v>0</v>
      </c>
    </row>
    <row r="654" spans="1:106" x14ac:dyDescent="0.2">
      <c r="A654">
        <f>ROW(Source!A336)</f>
        <v>336</v>
      </c>
      <c r="B654">
        <v>27703388</v>
      </c>
      <c r="C654">
        <v>27711805</v>
      </c>
      <c r="D654">
        <v>25231607</v>
      </c>
      <c r="E654">
        <v>1</v>
      </c>
      <c r="F654">
        <v>1</v>
      </c>
      <c r="G654">
        <v>1</v>
      </c>
      <c r="H654">
        <v>2</v>
      </c>
      <c r="I654" t="s">
        <v>497</v>
      </c>
      <c r="J654" t="s">
        <v>498</v>
      </c>
      <c r="K654" t="s">
        <v>499</v>
      </c>
      <c r="L654">
        <v>1368</v>
      </c>
      <c r="N654">
        <v>1011</v>
      </c>
      <c r="O654" t="s">
        <v>492</v>
      </c>
      <c r="P654" t="s">
        <v>492</v>
      </c>
      <c r="Q654">
        <v>1</v>
      </c>
      <c r="W654">
        <v>0</v>
      </c>
      <c r="X654">
        <v>1372534845</v>
      </c>
      <c r="Y654">
        <v>0.10125000000000001</v>
      </c>
      <c r="AA654">
        <v>0</v>
      </c>
      <c r="AB654">
        <v>65.709999999999994</v>
      </c>
      <c r="AC654">
        <v>11.6</v>
      </c>
      <c r="AD654">
        <v>0</v>
      </c>
      <c r="AE654">
        <v>0</v>
      </c>
      <c r="AF654">
        <v>65.709999999999994</v>
      </c>
      <c r="AG654">
        <v>11.6</v>
      </c>
      <c r="AH654">
        <v>0</v>
      </c>
      <c r="AI654">
        <v>1</v>
      </c>
      <c r="AJ654">
        <v>1</v>
      </c>
      <c r="AK654">
        <v>1</v>
      </c>
      <c r="AL654">
        <v>1</v>
      </c>
      <c r="AN654">
        <v>0</v>
      </c>
      <c r="AO654">
        <v>1</v>
      </c>
      <c r="AP654">
        <v>1</v>
      </c>
      <c r="AQ654">
        <v>0</v>
      </c>
      <c r="AR654">
        <v>0</v>
      </c>
      <c r="AS654" t="s">
        <v>6</v>
      </c>
      <c r="AT654">
        <v>0.06</v>
      </c>
      <c r="AU654" t="s">
        <v>56</v>
      </c>
      <c r="AV654">
        <v>0</v>
      </c>
      <c r="AW654">
        <v>2</v>
      </c>
      <c r="AX654">
        <v>27711815</v>
      </c>
      <c r="AY654">
        <v>1</v>
      </c>
      <c r="AZ654">
        <v>0</v>
      </c>
      <c r="BA654">
        <v>670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CX654">
        <f>Y654*Source!I336</f>
        <v>5.487750000000001E-2</v>
      </c>
      <c r="CY654">
        <f>AB654</f>
        <v>65.709999999999994</v>
      </c>
      <c r="CZ654">
        <f>AF654</f>
        <v>65.709999999999994</v>
      </c>
      <c r="DA654">
        <f>AJ654</f>
        <v>1</v>
      </c>
      <c r="DB654">
        <v>0</v>
      </c>
    </row>
    <row r="655" spans="1:106" x14ac:dyDescent="0.2">
      <c r="A655">
        <f>ROW(Source!A336)</f>
        <v>336</v>
      </c>
      <c r="B655">
        <v>27703388</v>
      </c>
      <c r="C655">
        <v>27711805</v>
      </c>
      <c r="D655">
        <v>25155504</v>
      </c>
      <c r="E655">
        <v>1</v>
      </c>
      <c r="F655">
        <v>1</v>
      </c>
      <c r="G655">
        <v>1</v>
      </c>
      <c r="H655">
        <v>3</v>
      </c>
      <c r="I655" t="s">
        <v>195</v>
      </c>
      <c r="J655" t="s">
        <v>197</v>
      </c>
      <c r="K655" t="s">
        <v>196</v>
      </c>
      <c r="L655">
        <v>1339</v>
      </c>
      <c r="N655">
        <v>1007</v>
      </c>
      <c r="O655" t="s">
        <v>92</v>
      </c>
      <c r="P655" t="s">
        <v>92</v>
      </c>
      <c r="Q655">
        <v>1</v>
      </c>
      <c r="W655">
        <v>0</v>
      </c>
      <c r="X655">
        <v>-1848264733</v>
      </c>
      <c r="Y655">
        <v>0.16</v>
      </c>
      <c r="AA655">
        <v>496.4</v>
      </c>
      <c r="AB655">
        <v>0</v>
      </c>
      <c r="AC655">
        <v>0</v>
      </c>
      <c r="AD655">
        <v>0</v>
      </c>
      <c r="AE655">
        <v>496.4</v>
      </c>
      <c r="AF655">
        <v>0</v>
      </c>
      <c r="AG655">
        <v>0</v>
      </c>
      <c r="AH655">
        <v>0</v>
      </c>
      <c r="AI655">
        <v>1</v>
      </c>
      <c r="AJ655">
        <v>1</v>
      </c>
      <c r="AK655">
        <v>1</v>
      </c>
      <c r="AL655">
        <v>1</v>
      </c>
      <c r="AN655">
        <v>0</v>
      </c>
      <c r="AO655">
        <v>0</v>
      </c>
      <c r="AP655">
        <v>0</v>
      </c>
      <c r="AQ655">
        <v>0</v>
      </c>
      <c r="AR655">
        <v>0</v>
      </c>
      <c r="AS655" t="s">
        <v>6</v>
      </c>
      <c r="AT655">
        <v>0.16</v>
      </c>
      <c r="AU655" t="s">
        <v>6</v>
      </c>
      <c r="AV655">
        <v>0</v>
      </c>
      <c r="AW655">
        <v>1</v>
      </c>
      <c r="AX655">
        <v>-1</v>
      </c>
      <c r="AY655">
        <v>0</v>
      </c>
      <c r="AZ655">
        <v>0</v>
      </c>
      <c r="BA655" t="s">
        <v>6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CX655">
        <f>Y655*Source!I336</f>
        <v>8.6720000000000005E-2</v>
      </c>
      <c r="CY655">
        <f>AA655</f>
        <v>496.4</v>
      </c>
      <c r="CZ655">
        <f>AE655</f>
        <v>496.4</v>
      </c>
      <c r="DA655">
        <f>AI655</f>
        <v>1</v>
      </c>
      <c r="DB655">
        <v>0</v>
      </c>
    </row>
    <row r="656" spans="1:106" x14ac:dyDescent="0.2">
      <c r="A656">
        <f>ROW(Source!A336)</f>
        <v>336</v>
      </c>
      <c r="B656">
        <v>27703388</v>
      </c>
      <c r="C656">
        <v>27711805</v>
      </c>
      <c r="D656">
        <v>25169765</v>
      </c>
      <c r="E656">
        <v>1</v>
      </c>
      <c r="F656">
        <v>1</v>
      </c>
      <c r="G656">
        <v>1</v>
      </c>
      <c r="H656">
        <v>3</v>
      </c>
      <c r="I656" t="s">
        <v>187</v>
      </c>
      <c r="J656" t="s">
        <v>189</v>
      </c>
      <c r="K656" t="s">
        <v>199</v>
      </c>
      <c r="L656">
        <v>1327</v>
      </c>
      <c r="N656">
        <v>1005</v>
      </c>
      <c r="O656" t="s">
        <v>54</v>
      </c>
      <c r="P656" t="s">
        <v>54</v>
      </c>
      <c r="Q656">
        <v>1</v>
      </c>
      <c r="W656">
        <v>0</v>
      </c>
      <c r="X656">
        <v>-2066252447</v>
      </c>
      <c r="Y656">
        <v>7</v>
      </c>
      <c r="AA656">
        <v>57.79</v>
      </c>
      <c r="AB656">
        <v>0</v>
      </c>
      <c r="AC656">
        <v>0</v>
      </c>
      <c r="AD656">
        <v>0</v>
      </c>
      <c r="AE656">
        <v>57.79</v>
      </c>
      <c r="AF656">
        <v>0</v>
      </c>
      <c r="AG656">
        <v>0</v>
      </c>
      <c r="AH656">
        <v>0</v>
      </c>
      <c r="AI656">
        <v>1</v>
      </c>
      <c r="AJ656">
        <v>1</v>
      </c>
      <c r="AK656">
        <v>1</v>
      </c>
      <c r="AL656">
        <v>1</v>
      </c>
      <c r="AN656">
        <v>0</v>
      </c>
      <c r="AO656">
        <v>0</v>
      </c>
      <c r="AP656">
        <v>0</v>
      </c>
      <c r="AQ656">
        <v>0</v>
      </c>
      <c r="AR656">
        <v>0</v>
      </c>
      <c r="AS656" t="s">
        <v>6</v>
      </c>
      <c r="AT656">
        <v>7</v>
      </c>
      <c r="AU656" t="s">
        <v>6</v>
      </c>
      <c r="AV656">
        <v>0</v>
      </c>
      <c r="AW656">
        <v>1</v>
      </c>
      <c r="AX656">
        <v>-1</v>
      </c>
      <c r="AY656">
        <v>0</v>
      </c>
      <c r="AZ656">
        <v>0</v>
      </c>
      <c r="BA656" t="s">
        <v>6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CX656">
        <f>Y656*Source!I336</f>
        <v>3.7940000000000005</v>
      </c>
      <c r="CY656">
        <f>AA656</f>
        <v>57.79</v>
      </c>
      <c r="CZ656">
        <f>AE656</f>
        <v>57.79</v>
      </c>
      <c r="DA656">
        <f>AI656</f>
        <v>1</v>
      </c>
      <c r="DB656">
        <v>0</v>
      </c>
    </row>
    <row r="657" spans="1:106" x14ac:dyDescent="0.2">
      <c r="A657">
        <f>ROW(Source!A341)</f>
        <v>341</v>
      </c>
      <c r="B657">
        <v>27703374</v>
      </c>
      <c r="C657">
        <v>27711820</v>
      </c>
      <c r="D657">
        <v>25413030</v>
      </c>
      <c r="E657">
        <v>1</v>
      </c>
      <c r="F657">
        <v>1</v>
      </c>
      <c r="G657">
        <v>1</v>
      </c>
      <c r="H657">
        <v>1</v>
      </c>
      <c r="I657" t="s">
        <v>623</v>
      </c>
      <c r="J657" t="s">
        <v>6</v>
      </c>
      <c r="K657" t="s">
        <v>624</v>
      </c>
      <c r="L657">
        <v>1191</v>
      </c>
      <c r="N657">
        <v>1013</v>
      </c>
      <c r="O657" t="s">
        <v>486</v>
      </c>
      <c r="P657" t="s">
        <v>486</v>
      </c>
      <c r="Q657">
        <v>1</v>
      </c>
      <c r="W657">
        <v>0</v>
      </c>
      <c r="X657">
        <v>-719309759</v>
      </c>
      <c r="Y657">
        <v>262.60249999999996</v>
      </c>
      <c r="AA657">
        <v>0</v>
      </c>
      <c r="AB657">
        <v>0</v>
      </c>
      <c r="AC657">
        <v>0</v>
      </c>
      <c r="AD657">
        <v>8.86</v>
      </c>
      <c r="AE657">
        <v>0</v>
      </c>
      <c r="AF657">
        <v>0</v>
      </c>
      <c r="AG657">
        <v>0</v>
      </c>
      <c r="AH657">
        <v>8.86</v>
      </c>
      <c r="AI657">
        <v>1</v>
      </c>
      <c r="AJ657">
        <v>1</v>
      </c>
      <c r="AK657">
        <v>1</v>
      </c>
      <c r="AL657">
        <v>1</v>
      </c>
      <c r="AN657">
        <v>0</v>
      </c>
      <c r="AO657">
        <v>1</v>
      </c>
      <c r="AP657">
        <v>1</v>
      </c>
      <c r="AQ657">
        <v>0</v>
      </c>
      <c r="AR657">
        <v>0</v>
      </c>
      <c r="AS657" t="s">
        <v>6</v>
      </c>
      <c r="AT657">
        <v>228.35</v>
      </c>
      <c r="AU657" t="s">
        <v>22</v>
      </c>
      <c r="AV657">
        <v>1</v>
      </c>
      <c r="AW657">
        <v>2</v>
      </c>
      <c r="AX657">
        <v>27711827</v>
      </c>
      <c r="AY657">
        <v>1</v>
      </c>
      <c r="AZ657">
        <v>0</v>
      </c>
      <c r="BA657">
        <v>673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CX657">
        <f>Y657*Source!I341</f>
        <v>15.756149999999998</v>
      </c>
      <c r="CY657">
        <f>AD657</f>
        <v>8.86</v>
      </c>
      <c r="CZ657">
        <f>AH657</f>
        <v>8.86</v>
      </c>
      <c r="DA657">
        <f>AL657</f>
        <v>1</v>
      </c>
      <c r="DB657">
        <v>0</v>
      </c>
    </row>
    <row r="658" spans="1:106" x14ac:dyDescent="0.2">
      <c r="A658">
        <f>ROW(Source!A341)</f>
        <v>341</v>
      </c>
      <c r="B658">
        <v>27703374</v>
      </c>
      <c r="C658">
        <v>27711820</v>
      </c>
      <c r="D658">
        <v>25412928</v>
      </c>
      <c r="E658">
        <v>1</v>
      </c>
      <c r="F658">
        <v>1</v>
      </c>
      <c r="G658">
        <v>1</v>
      </c>
      <c r="H658">
        <v>1</v>
      </c>
      <c r="I658" t="s">
        <v>487</v>
      </c>
      <c r="J658" t="s">
        <v>6</v>
      </c>
      <c r="K658" t="s">
        <v>488</v>
      </c>
      <c r="L658">
        <v>1191</v>
      </c>
      <c r="N658">
        <v>1013</v>
      </c>
      <c r="O658" t="s">
        <v>486</v>
      </c>
      <c r="P658" t="s">
        <v>486</v>
      </c>
      <c r="Q658">
        <v>1</v>
      </c>
      <c r="W658">
        <v>0</v>
      </c>
      <c r="X658">
        <v>-1417349443</v>
      </c>
      <c r="Y658">
        <v>0.67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1</v>
      </c>
      <c r="AJ658">
        <v>1</v>
      </c>
      <c r="AK658">
        <v>1</v>
      </c>
      <c r="AL658">
        <v>1</v>
      </c>
      <c r="AN658">
        <v>0</v>
      </c>
      <c r="AO658">
        <v>1</v>
      </c>
      <c r="AP658">
        <v>0</v>
      </c>
      <c r="AQ658">
        <v>0</v>
      </c>
      <c r="AR658">
        <v>0</v>
      </c>
      <c r="AS658" t="s">
        <v>6</v>
      </c>
      <c r="AT658">
        <v>0.67</v>
      </c>
      <c r="AU658" t="s">
        <v>6</v>
      </c>
      <c r="AV658">
        <v>2</v>
      </c>
      <c r="AW658">
        <v>2</v>
      </c>
      <c r="AX658">
        <v>27711828</v>
      </c>
      <c r="AY658">
        <v>1</v>
      </c>
      <c r="AZ658">
        <v>2048</v>
      </c>
      <c r="BA658">
        <v>674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CX658">
        <f>Y658*Source!I341</f>
        <v>4.02E-2</v>
      </c>
      <c r="CY658">
        <f>AD658</f>
        <v>0</v>
      </c>
      <c r="CZ658">
        <f>AH658</f>
        <v>0</v>
      </c>
      <c r="DA658">
        <f>AL658</f>
        <v>1</v>
      </c>
      <c r="DB658">
        <v>0</v>
      </c>
    </row>
    <row r="659" spans="1:106" x14ac:dyDescent="0.2">
      <c r="A659">
        <f>ROW(Source!A341)</f>
        <v>341</v>
      </c>
      <c r="B659">
        <v>27703374</v>
      </c>
      <c r="C659">
        <v>27711820</v>
      </c>
      <c r="D659">
        <v>25230514</v>
      </c>
      <c r="E659">
        <v>1</v>
      </c>
      <c r="F659">
        <v>1</v>
      </c>
      <c r="G659">
        <v>1</v>
      </c>
      <c r="H659">
        <v>2</v>
      </c>
      <c r="I659" t="s">
        <v>489</v>
      </c>
      <c r="J659" t="s">
        <v>490</v>
      </c>
      <c r="K659" t="s">
        <v>491</v>
      </c>
      <c r="L659">
        <v>1368</v>
      </c>
      <c r="N659">
        <v>1011</v>
      </c>
      <c r="O659" t="s">
        <v>492</v>
      </c>
      <c r="P659" t="s">
        <v>492</v>
      </c>
      <c r="Q659">
        <v>1</v>
      </c>
      <c r="W659">
        <v>0</v>
      </c>
      <c r="X659">
        <v>1188625873</v>
      </c>
      <c r="Y659">
        <v>0.77049999999999996</v>
      </c>
      <c r="AA659">
        <v>0</v>
      </c>
      <c r="AB659">
        <v>31.26</v>
      </c>
      <c r="AC659">
        <v>13.5</v>
      </c>
      <c r="AD659">
        <v>0</v>
      </c>
      <c r="AE659">
        <v>0</v>
      </c>
      <c r="AF659">
        <v>31.26</v>
      </c>
      <c r="AG659">
        <v>13.5</v>
      </c>
      <c r="AH659">
        <v>0</v>
      </c>
      <c r="AI659">
        <v>1</v>
      </c>
      <c r="AJ659">
        <v>1</v>
      </c>
      <c r="AK659">
        <v>1</v>
      </c>
      <c r="AL659">
        <v>1</v>
      </c>
      <c r="AN659">
        <v>0</v>
      </c>
      <c r="AO659">
        <v>1</v>
      </c>
      <c r="AP659">
        <v>1</v>
      </c>
      <c r="AQ659">
        <v>0</v>
      </c>
      <c r="AR659">
        <v>0</v>
      </c>
      <c r="AS659" t="s">
        <v>6</v>
      </c>
      <c r="AT659">
        <v>0.67</v>
      </c>
      <c r="AU659" t="s">
        <v>22</v>
      </c>
      <c r="AV659">
        <v>0</v>
      </c>
      <c r="AW659">
        <v>2</v>
      </c>
      <c r="AX659">
        <v>27711829</v>
      </c>
      <c r="AY659">
        <v>1</v>
      </c>
      <c r="AZ659">
        <v>0</v>
      </c>
      <c r="BA659">
        <v>675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CX659">
        <f>Y659*Source!I341</f>
        <v>4.6229999999999993E-2</v>
      </c>
      <c r="CY659">
        <f>AB659</f>
        <v>31.26</v>
      </c>
      <c r="CZ659">
        <f>AF659</f>
        <v>31.26</v>
      </c>
      <c r="DA659">
        <f>AJ659</f>
        <v>1</v>
      </c>
      <c r="DB659">
        <v>0</v>
      </c>
    </row>
    <row r="660" spans="1:106" x14ac:dyDescent="0.2">
      <c r="A660">
        <f>ROW(Source!A341)</f>
        <v>341</v>
      </c>
      <c r="B660">
        <v>27703374</v>
      </c>
      <c r="C660">
        <v>27711820</v>
      </c>
      <c r="D660">
        <v>25149961</v>
      </c>
      <c r="E660">
        <v>1</v>
      </c>
      <c r="F660">
        <v>1</v>
      </c>
      <c r="G660">
        <v>1</v>
      </c>
      <c r="H660">
        <v>3</v>
      </c>
      <c r="I660" t="s">
        <v>587</v>
      </c>
      <c r="J660" t="s">
        <v>588</v>
      </c>
      <c r="K660" t="s">
        <v>589</v>
      </c>
      <c r="L660">
        <v>1339</v>
      </c>
      <c r="N660">
        <v>1007</v>
      </c>
      <c r="O660" t="s">
        <v>92</v>
      </c>
      <c r="P660" t="s">
        <v>92</v>
      </c>
      <c r="Q660">
        <v>1</v>
      </c>
      <c r="W660">
        <v>0</v>
      </c>
      <c r="X660">
        <v>-1660354250</v>
      </c>
      <c r="Y660">
        <v>0.35</v>
      </c>
      <c r="AA660">
        <v>2.44</v>
      </c>
      <c r="AB660">
        <v>0</v>
      </c>
      <c r="AC660">
        <v>0</v>
      </c>
      <c r="AD660">
        <v>0</v>
      </c>
      <c r="AE660">
        <v>2.44</v>
      </c>
      <c r="AF660">
        <v>0</v>
      </c>
      <c r="AG660">
        <v>0</v>
      </c>
      <c r="AH660">
        <v>0</v>
      </c>
      <c r="AI660">
        <v>1</v>
      </c>
      <c r="AJ660">
        <v>1</v>
      </c>
      <c r="AK660">
        <v>1</v>
      </c>
      <c r="AL660">
        <v>1</v>
      </c>
      <c r="AN660">
        <v>0</v>
      </c>
      <c r="AO660">
        <v>1</v>
      </c>
      <c r="AP660">
        <v>0</v>
      </c>
      <c r="AQ660">
        <v>0</v>
      </c>
      <c r="AR660">
        <v>0</v>
      </c>
      <c r="AS660" t="s">
        <v>6</v>
      </c>
      <c r="AT660">
        <v>0.35</v>
      </c>
      <c r="AU660" t="s">
        <v>6</v>
      </c>
      <c r="AV660">
        <v>0</v>
      </c>
      <c r="AW660">
        <v>2</v>
      </c>
      <c r="AX660">
        <v>27711830</v>
      </c>
      <c r="AY660">
        <v>1</v>
      </c>
      <c r="AZ660">
        <v>0</v>
      </c>
      <c r="BA660">
        <v>676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CX660">
        <f>Y660*Source!I341</f>
        <v>2.0999999999999998E-2</v>
      </c>
      <c r="CY660">
        <f>AA660</f>
        <v>2.44</v>
      </c>
      <c r="CZ660">
        <f>AE660</f>
        <v>2.44</v>
      </c>
      <c r="DA660">
        <f>AI660</f>
        <v>1</v>
      </c>
      <c r="DB660">
        <v>0</v>
      </c>
    </row>
    <row r="661" spans="1:106" x14ac:dyDescent="0.2">
      <c r="A661">
        <f>ROW(Source!A341)</f>
        <v>341</v>
      </c>
      <c r="B661">
        <v>27703374</v>
      </c>
      <c r="C661">
        <v>27711820</v>
      </c>
      <c r="D661">
        <v>25147242</v>
      </c>
      <c r="E661">
        <v>17</v>
      </c>
      <c r="F661">
        <v>1</v>
      </c>
      <c r="G661">
        <v>1</v>
      </c>
      <c r="H661">
        <v>3</v>
      </c>
      <c r="I661" t="s">
        <v>28</v>
      </c>
      <c r="J661" t="s">
        <v>6</v>
      </c>
      <c r="K661" t="s">
        <v>29</v>
      </c>
      <c r="L661">
        <v>1348</v>
      </c>
      <c r="N661">
        <v>1009</v>
      </c>
      <c r="O661" t="s">
        <v>30</v>
      </c>
      <c r="P661" t="s">
        <v>30</v>
      </c>
      <c r="Q661">
        <v>1000</v>
      </c>
      <c r="W661">
        <v>0</v>
      </c>
      <c r="X661">
        <v>-179832266</v>
      </c>
      <c r="Y661">
        <v>3.38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1</v>
      </c>
      <c r="AJ661">
        <v>1</v>
      </c>
      <c r="AK661">
        <v>1</v>
      </c>
      <c r="AL661">
        <v>1</v>
      </c>
      <c r="AN661">
        <v>0</v>
      </c>
      <c r="AO661">
        <v>0</v>
      </c>
      <c r="AP661">
        <v>0</v>
      </c>
      <c r="AQ661">
        <v>0</v>
      </c>
      <c r="AR661">
        <v>0</v>
      </c>
      <c r="AS661" t="s">
        <v>6</v>
      </c>
      <c r="AT661">
        <v>3.38</v>
      </c>
      <c r="AU661" t="s">
        <v>6</v>
      </c>
      <c r="AV661">
        <v>0</v>
      </c>
      <c r="AW661">
        <v>2</v>
      </c>
      <c r="AX661">
        <v>27711831</v>
      </c>
      <c r="AY661">
        <v>1</v>
      </c>
      <c r="AZ661">
        <v>0</v>
      </c>
      <c r="BA661">
        <v>677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CX661">
        <f>Y661*Source!I341</f>
        <v>0.20279999999999998</v>
      </c>
      <c r="CY661">
        <f>AA661</f>
        <v>0</v>
      </c>
      <c r="CZ661">
        <f>AE661</f>
        <v>0</v>
      </c>
      <c r="DA661">
        <f>AI661</f>
        <v>1</v>
      </c>
      <c r="DB661">
        <v>0</v>
      </c>
    </row>
    <row r="662" spans="1:106" x14ac:dyDescent="0.2">
      <c r="A662">
        <f>ROW(Source!A341)</f>
        <v>341</v>
      </c>
      <c r="B662">
        <v>27703374</v>
      </c>
      <c r="C662">
        <v>27711820</v>
      </c>
      <c r="D662">
        <v>25155543</v>
      </c>
      <c r="E662">
        <v>1</v>
      </c>
      <c r="F662">
        <v>1</v>
      </c>
      <c r="G662">
        <v>1</v>
      </c>
      <c r="H662">
        <v>3</v>
      </c>
      <c r="I662" t="s">
        <v>625</v>
      </c>
      <c r="J662" t="s">
        <v>626</v>
      </c>
      <c r="K662" t="s">
        <v>627</v>
      </c>
      <c r="L662">
        <v>1339</v>
      </c>
      <c r="N662">
        <v>1007</v>
      </c>
      <c r="O662" t="s">
        <v>92</v>
      </c>
      <c r="P662" t="s">
        <v>92</v>
      </c>
      <c r="Q662">
        <v>1</v>
      </c>
      <c r="W662">
        <v>0</v>
      </c>
      <c r="X662">
        <v>-1001479081</v>
      </c>
      <c r="Y662">
        <v>2.2000000000000002</v>
      </c>
      <c r="AA662">
        <v>517.91</v>
      </c>
      <c r="AB662">
        <v>0</v>
      </c>
      <c r="AC662">
        <v>0</v>
      </c>
      <c r="AD662">
        <v>0</v>
      </c>
      <c r="AE662">
        <v>517.91</v>
      </c>
      <c r="AF662">
        <v>0</v>
      </c>
      <c r="AG662">
        <v>0</v>
      </c>
      <c r="AH662">
        <v>0</v>
      </c>
      <c r="AI662">
        <v>1</v>
      </c>
      <c r="AJ662">
        <v>1</v>
      </c>
      <c r="AK662">
        <v>1</v>
      </c>
      <c r="AL662">
        <v>1</v>
      </c>
      <c r="AN662">
        <v>0</v>
      </c>
      <c r="AO662">
        <v>1</v>
      </c>
      <c r="AP662">
        <v>0</v>
      </c>
      <c r="AQ662">
        <v>0</v>
      </c>
      <c r="AR662">
        <v>0</v>
      </c>
      <c r="AS662" t="s">
        <v>6</v>
      </c>
      <c r="AT662">
        <v>2.2000000000000002</v>
      </c>
      <c r="AU662" t="s">
        <v>6</v>
      </c>
      <c r="AV662">
        <v>0</v>
      </c>
      <c r="AW662">
        <v>2</v>
      </c>
      <c r="AX662">
        <v>27711832</v>
      </c>
      <c r="AY662">
        <v>1</v>
      </c>
      <c r="AZ662">
        <v>0</v>
      </c>
      <c r="BA662">
        <v>678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CX662">
        <f>Y662*Source!I341</f>
        <v>0.13200000000000001</v>
      </c>
      <c r="CY662">
        <f>AA662</f>
        <v>517.91</v>
      </c>
      <c r="CZ662">
        <f>AE662</f>
        <v>517.91</v>
      </c>
      <c r="DA662">
        <f>AI662</f>
        <v>1</v>
      </c>
      <c r="DB662">
        <v>0</v>
      </c>
    </row>
    <row r="663" spans="1:106" x14ac:dyDescent="0.2">
      <c r="A663">
        <f>ROW(Source!A342)</f>
        <v>342</v>
      </c>
      <c r="B663">
        <v>27703388</v>
      </c>
      <c r="C663">
        <v>27711820</v>
      </c>
      <c r="D663">
        <v>25413030</v>
      </c>
      <c r="E663">
        <v>1</v>
      </c>
      <c r="F663">
        <v>1</v>
      </c>
      <c r="G663">
        <v>1</v>
      </c>
      <c r="H663">
        <v>1</v>
      </c>
      <c r="I663" t="s">
        <v>623</v>
      </c>
      <c r="J663" t="s">
        <v>6</v>
      </c>
      <c r="K663" t="s">
        <v>624</v>
      </c>
      <c r="L663">
        <v>1191</v>
      </c>
      <c r="N663">
        <v>1013</v>
      </c>
      <c r="O663" t="s">
        <v>486</v>
      </c>
      <c r="P663" t="s">
        <v>486</v>
      </c>
      <c r="Q663">
        <v>1</v>
      </c>
      <c r="W663">
        <v>0</v>
      </c>
      <c r="X663">
        <v>-719309759</v>
      </c>
      <c r="Y663">
        <v>262.60249999999996</v>
      </c>
      <c r="AA663">
        <v>0</v>
      </c>
      <c r="AB663">
        <v>0</v>
      </c>
      <c r="AC663">
        <v>0</v>
      </c>
      <c r="AD663">
        <v>8.86</v>
      </c>
      <c r="AE663">
        <v>0</v>
      </c>
      <c r="AF663">
        <v>0</v>
      </c>
      <c r="AG663">
        <v>0</v>
      </c>
      <c r="AH663">
        <v>8.86</v>
      </c>
      <c r="AI663">
        <v>1</v>
      </c>
      <c r="AJ663">
        <v>1</v>
      </c>
      <c r="AK663">
        <v>1</v>
      </c>
      <c r="AL663">
        <v>1</v>
      </c>
      <c r="AN663">
        <v>0</v>
      </c>
      <c r="AO663">
        <v>1</v>
      </c>
      <c r="AP663">
        <v>1</v>
      </c>
      <c r="AQ663">
        <v>0</v>
      </c>
      <c r="AR663">
        <v>0</v>
      </c>
      <c r="AS663" t="s">
        <v>6</v>
      </c>
      <c r="AT663">
        <v>228.35</v>
      </c>
      <c r="AU663" t="s">
        <v>22</v>
      </c>
      <c r="AV663">
        <v>1</v>
      </c>
      <c r="AW663">
        <v>2</v>
      </c>
      <c r="AX663">
        <v>27711827</v>
      </c>
      <c r="AY663">
        <v>1</v>
      </c>
      <c r="AZ663">
        <v>0</v>
      </c>
      <c r="BA663">
        <v>679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CX663">
        <f>Y663*Source!I342</f>
        <v>15.756149999999998</v>
      </c>
      <c r="CY663">
        <f>AD663</f>
        <v>8.86</v>
      </c>
      <c r="CZ663">
        <f>AH663</f>
        <v>8.86</v>
      </c>
      <c r="DA663">
        <f>AL663</f>
        <v>1</v>
      </c>
      <c r="DB663">
        <v>0</v>
      </c>
    </row>
    <row r="664" spans="1:106" x14ac:dyDescent="0.2">
      <c r="A664">
        <f>ROW(Source!A342)</f>
        <v>342</v>
      </c>
      <c r="B664">
        <v>27703388</v>
      </c>
      <c r="C664">
        <v>27711820</v>
      </c>
      <c r="D664">
        <v>25412928</v>
      </c>
      <c r="E664">
        <v>1</v>
      </c>
      <c r="F664">
        <v>1</v>
      </c>
      <c r="G664">
        <v>1</v>
      </c>
      <c r="H664">
        <v>1</v>
      </c>
      <c r="I664" t="s">
        <v>487</v>
      </c>
      <c r="J664" t="s">
        <v>6</v>
      </c>
      <c r="K664" t="s">
        <v>488</v>
      </c>
      <c r="L664">
        <v>1191</v>
      </c>
      <c r="N664">
        <v>1013</v>
      </c>
      <c r="O664" t="s">
        <v>486</v>
      </c>
      <c r="P664" t="s">
        <v>486</v>
      </c>
      <c r="Q664">
        <v>1</v>
      </c>
      <c r="W664">
        <v>0</v>
      </c>
      <c r="X664">
        <v>-1417349443</v>
      </c>
      <c r="Y664">
        <v>0.67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1</v>
      </c>
      <c r="AJ664">
        <v>1</v>
      </c>
      <c r="AK664">
        <v>1</v>
      </c>
      <c r="AL664">
        <v>1</v>
      </c>
      <c r="AN664">
        <v>0</v>
      </c>
      <c r="AO664">
        <v>1</v>
      </c>
      <c r="AP664">
        <v>0</v>
      </c>
      <c r="AQ664">
        <v>0</v>
      </c>
      <c r="AR664">
        <v>0</v>
      </c>
      <c r="AS664" t="s">
        <v>6</v>
      </c>
      <c r="AT664">
        <v>0.67</v>
      </c>
      <c r="AU664" t="s">
        <v>6</v>
      </c>
      <c r="AV664">
        <v>2</v>
      </c>
      <c r="AW664">
        <v>2</v>
      </c>
      <c r="AX664">
        <v>27711828</v>
      </c>
      <c r="AY664">
        <v>1</v>
      </c>
      <c r="AZ664">
        <v>2048</v>
      </c>
      <c r="BA664">
        <v>680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CX664">
        <f>Y664*Source!I342</f>
        <v>4.02E-2</v>
      </c>
      <c r="CY664">
        <f>AD664</f>
        <v>0</v>
      </c>
      <c r="CZ664">
        <f>AH664</f>
        <v>0</v>
      </c>
      <c r="DA664">
        <f>AL664</f>
        <v>1</v>
      </c>
      <c r="DB664">
        <v>0</v>
      </c>
    </row>
    <row r="665" spans="1:106" x14ac:dyDescent="0.2">
      <c r="A665">
        <f>ROW(Source!A342)</f>
        <v>342</v>
      </c>
      <c r="B665">
        <v>27703388</v>
      </c>
      <c r="C665">
        <v>27711820</v>
      </c>
      <c r="D665">
        <v>25230514</v>
      </c>
      <c r="E665">
        <v>1</v>
      </c>
      <c r="F665">
        <v>1</v>
      </c>
      <c r="G665">
        <v>1</v>
      </c>
      <c r="H665">
        <v>2</v>
      </c>
      <c r="I665" t="s">
        <v>489</v>
      </c>
      <c r="J665" t="s">
        <v>490</v>
      </c>
      <c r="K665" t="s">
        <v>491</v>
      </c>
      <c r="L665">
        <v>1368</v>
      </c>
      <c r="N665">
        <v>1011</v>
      </c>
      <c r="O665" t="s">
        <v>492</v>
      </c>
      <c r="P665" t="s">
        <v>492</v>
      </c>
      <c r="Q665">
        <v>1</v>
      </c>
      <c r="W665">
        <v>0</v>
      </c>
      <c r="X665">
        <v>1188625873</v>
      </c>
      <c r="Y665">
        <v>0.77049999999999996</v>
      </c>
      <c r="AA665">
        <v>0</v>
      </c>
      <c r="AB665">
        <v>31.26</v>
      </c>
      <c r="AC665">
        <v>13.5</v>
      </c>
      <c r="AD665">
        <v>0</v>
      </c>
      <c r="AE665">
        <v>0</v>
      </c>
      <c r="AF665">
        <v>31.26</v>
      </c>
      <c r="AG665">
        <v>13.5</v>
      </c>
      <c r="AH665">
        <v>0</v>
      </c>
      <c r="AI665">
        <v>1</v>
      </c>
      <c r="AJ665">
        <v>1</v>
      </c>
      <c r="AK665">
        <v>1</v>
      </c>
      <c r="AL665">
        <v>1</v>
      </c>
      <c r="AN665">
        <v>0</v>
      </c>
      <c r="AO665">
        <v>1</v>
      </c>
      <c r="AP665">
        <v>1</v>
      </c>
      <c r="AQ665">
        <v>0</v>
      </c>
      <c r="AR665">
        <v>0</v>
      </c>
      <c r="AS665" t="s">
        <v>6</v>
      </c>
      <c r="AT665">
        <v>0.67</v>
      </c>
      <c r="AU665" t="s">
        <v>22</v>
      </c>
      <c r="AV665">
        <v>0</v>
      </c>
      <c r="AW665">
        <v>2</v>
      </c>
      <c r="AX665">
        <v>27711829</v>
      </c>
      <c r="AY665">
        <v>1</v>
      </c>
      <c r="AZ665">
        <v>0</v>
      </c>
      <c r="BA665">
        <v>681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CX665">
        <f>Y665*Source!I342</f>
        <v>4.6229999999999993E-2</v>
      </c>
      <c r="CY665">
        <f>AB665</f>
        <v>31.26</v>
      </c>
      <c r="CZ665">
        <f>AF665</f>
        <v>31.26</v>
      </c>
      <c r="DA665">
        <f>AJ665</f>
        <v>1</v>
      </c>
      <c r="DB665">
        <v>0</v>
      </c>
    </row>
    <row r="666" spans="1:106" x14ac:dyDescent="0.2">
      <c r="A666">
        <f>ROW(Source!A342)</f>
        <v>342</v>
      </c>
      <c r="B666">
        <v>27703388</v>
      </c>
      <c r="C666">
        <v>27711820</v>
      </c>
      <c r="D666">
        <v>25149961</v>
      </c>
      <c r="E666">
        <v>1</v>
      </c>
      <c r="F666">
        <v>1</v>
      </c>
      <c r="G666">
        <v>1</v>
      </c>
      <c r="H666">
        <v>3</v>
      </c>
      <c r="I666" t="s">
        <v>587</v>
      </c>
      <c r="J666" t="s">
        <v>588</v>
      </c>
      <c r="K666" t="s">
        <v>589</v>
      </c>
      <c r="L666">
        <v>1339</v>
      </c>
      <c r="N666">
        <v>1007</v>
      </c>
      <c r="O666" t="s">
        <v>92</v>
      </c>
      <c r="P666" t="s">
        <v>92</v>
      </c>
      <c r="Q666">
        <v>1</v>
      </c>
      <c r="W666">
        <v>0</v>
      </c>
      <c r="X666">
        <v>-1660354250</v>
      </c>
      <c r="Y666">
        <v>0.35</v>
      </c>
      <c r="AA666">
        <v>2.44</v>
      </c>
      <c r="AB666">
        <v>0</v>
      </c>
      <c r="AC666">
        <v>0</v>
      </c>
      <c r="AD666">
        <v>0</v>
      </c>
      <c r="AE666">
        <v>2.44</v>
      </c>
      <c r="AF666">
        <v>0</v>
      </c>
      <c r="AG666">
        <v>0</v>
      </c>
      <c r="AH666">
        <v>0</v>
      </c>
      <c r="AI666">
        <v>1</v>
      </c>
      <c r="AJ666">
        <v>1</v>
      </c>
      <c r="AK666">
        <v>1</v>
      </c>
      <c r="AL666">
        <v>1</v>
      </c>
      <c r="AN666">
        <v>0</v>
      </c>
      <c r="AO666">
        <v>1</v>
      </c>
      <c r="AP666">
        <v>0</v>
      </c>
      <c r="AQ666">
        <v>0</v>
      </c>
      <c r="AR666">
        <v>0</v>
      </c>
      <c r="AS666" t="s">
        <v>6</v>
      </c>
      <c r="AT666">
        <v>0.35</v>
      </c>
      <c r="AU666" t="s">
        <v>6</v>
      </c>
      <c r="AV666">
        <v>0</v>
      </c>
      <c r="AW666">
        <v>2</v>
      </c>
      <c r="AX666">
        <v>27711830</v>
      </c>
      <c r="AY666">
        <v>1</v>
      </c>
      <c r="AZ666">
        <v>0</v>
      </c>
      <c r="BA666">
        <v>682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CX666">
        <f>Y666*Source!I342</f>
        <v>2.0999999999999998E-2</v>
      </c>
      <c r="CY666">
        <f>AA666</f>
        <v>2.44</v>
      </c>
      <c r="CZ666">
        <f>AE666</f>
        <v>2.44</v>
      </c>
      <c r="DA666">
        <f>AI666</f>
        <v>1</v>
      </c>
      <c r="DB666">
        <v>0</v>
      </c>
    </row>
    <row r="667" spans="1:106" x14ac:dyDescent="0.2">
      <c r="A667">
        <f>ROW(Source!A342)</f>
        <v>342</v>
      </c>
      <c r="B667">
        <v>27703388</v>
      </c>
      <c r="C667">
        <v>27711820</v>
      </c>
      <c r="D667">
        <v>25147242</v>
      </c>
      <c r="E667">
        <v>17</v>
      </c>
      <c r="F667">
        <v>1</v>
      </c>
      <c r="G667">
        <v>1</v>
      </c>
      <c r="H667">
        <v>3</v>
      </c>
      <c r="I667" t="s">
        <v>28</v>
      </c>
      <c r="J667" t="s">
        <v>6</v>
      </c>
      <c r="K667" t="s">
        <v>29</v>
      </c>
      <c r="L667">
        <v>1348</v>
      </c>
      <c r="N667">
        <v>1009</v>
      </c>
      <c r="O667" t="s">
        <v>30</v>
      </c>
      <c r="P667" t="s">
        <v>30</v>
      </c>
      <c r="Q667">
        <v>1000</v>
      </c>
      <c r="W667">
        <v>0</v>
      </c>
      <c r="X667">
        <v>-179832266</v>
      </c>
      <c r="Y667">
        <v>3.38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1</v>
      </c>
      <c r="AJ667">
        <v>1</v>
      </c>
      <c r="AK667">
        <v>1</v>
      </c>
      <c r="AL667">
        <v>1</v>
      </c>
      <c r="AN667">
        <v>0</v>
      </c>
      <c r="AO667">
        <v>0</v>
      </c>
      <c r="AP667">
        <v>0</v>
      </c>
      <c r="AQ667">
        <v>0</v>
      </c>
      <c r="AR667">
        <v>0</v>
      </c>
      <c r="AS667" t="s">
        <v>6</v>
      </c>
      <c r="AT667">
        <v>3.38</v>
      </c>
      <c r="AU667" t="s">
        <v>6</v>
      </c>
      <c r="AV667">
        <v>0</v>
      </c>
      <c r="AW667">
        <v>2</v>
      </c>
      <c r="AX667">
        <v>27711831</v>
      </c>
      <c r="AY667">
        <v>1</v>
      </c>
      <c r="AZ667">
        <v>0</v>
      </c>
      <c r="BA667">
        <v>683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CX667">
        <f>Y667*Source!I342</f>
        <v>0.20279999999999998</v>
      </c>
      <c r="CY667">
        <f>AA667</f>
        <v>0</v>
      </c>
      <c r="CZ667">
        <f>AE667</f>
        <v>0</v>
      </c>
      <c r="DA667">
        <f>AI667</f>
        <v>1</v>
      </c>
      <c r="DB667">
        <v>0</v>
      </c>
    </row>
    <row r="668" spans="1:106" x14ac:dyDescent="0.2">
      <c r="A668">
        <f>ROW(Source!A342)</f>
        <v>342</v>
      </c>
      <c r="B668">
        <v>27703388</v>
      </c>
      <c r="C668">
        <v>27711820</v>
      </c>
      <c r="D668">
        <v>25155543</v>
      </c>
      <c r="E668">
        <v>1</v>
      </c>
      <c r="F668">
        <v>1</v>
      </c>
      <c r="G668">
        <v>1</v>
      </c>
      <c r="H668">
        <v>3</v>
      </c>
      <c r="I668" t="s">
        <v>625</v>
      </c>
      <c r="J668" t="s">
        <v>626</v>
      </c>
      <c r="K668" t="s">
        <v>627</v>
      </c>
      <c r="L668">
        <v>1339</v>
      </c>
      <c r="N668">
        <v>1007</v>
      </c>
      <c r="O668" t="s">
        <v>92</v>
      </c>
      <c r="P668" t="s">
        <v>92</v>
      </c>
      <c r="Q668">
        <v>1</v>
      </c>
      <c r="W668">
        <v>0</v>
      </c>
      <c r="X668">
        <v>-1001479081</v>
      </c>
      <c r="Y668">
        <v>2.2000000000000002</v>
      </c>
      <c r="AA668">
        <v>517.91</v>
      </c>
      <c r="AB668">
        <v>0</v>
      </c>
      <c r="AC668">
        <v>0</v>
      </c>
      <c r="AD668">
        <v>0</v>
      </c>
      <c r="AE668">
        <v>517.91</v>
      </c>
      <c r="AF668">
        <v>0</v>
      </c>
      <c r="AG668">
        <v>0</v>
      </c>
      <c r="AH668">
        <v>0</v>
      </c>
      <c r="AI668">
        <v>1</v>
      </c>
      <c r="AJ668">
        <v>1</v>
      </c>
      <c r="AK668">
        <v>1</v>
      </c>
      <c r="AL668">
        <v>1</v>
      </c>
      <c r="AN668">
        <v>0</v>
      </c>
      <c r="AO668">
        <v>1</v>
      </c>
      <c r="AP668">
        <v>0</v>
      </c>
      <c r="AQ668">
        <v>0</v>
      </c>
      <c r="AR668">
        <v>0</v>
      </c>
      <c r="AS668" t="s">
        <v>6</v>
      </c>
      <c r="AT668">
        <v>2.2000000000000002</v>
      </c>
      <c r="AU668" t="s">
        <v>6</v>
      </c>
      <c r="AV668">
        <v>0</v>
      </c>
      <c r="AW668">
        <v>2</v>
      </c>
      <c r="AX668">
        <v>27711832</v>
      </c>
      <c r="AY668">
        <v>1</v>
      </c>
      <c r="AZ668">
        <v>0</v>
      </c>
      <c r="BA668">
        <v>684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CX668">
        <f>Y668*Source!I342</f>
        <v>0.13200000000000001</v>
      </c>
      <c r="CY668">
        <f>AA668</f>
        <v>517.91</v>
      </c>
      <c r="CZ668">
        <f>AE668</f>
        <v>517.91</v>
      </c>
      <c r="DA668">
        <f>AI668</f>
        <v>1</v>
      </c>
      <c r="DB668">
        <v>0</v>
      </c>
    </row>
    <row r="669" spans="1:106" x14ac:dyDescent="0.2">
      <c r="A669">
        <f>ROW(Source!A345)</f>
        <v>345</v>
      </c>
      <c r="B669">
        <v>27703374</v>
      </c>
      <c r="C669">
        <v>27711834</v>
      </c>
      <c r="D669">
        <v>25414791</v>
      </c>
      <c r="E669">
        <v>1</v>
      </c>
      <c r="F669">
        <v>1</v>
      </c>
      <c r="G669">
        <v>1</v>
      </c>
      <c r="H669">
        <v>1</v>
      </c>
      <c r="I669" t="s">
        <v>579</v>
      </c>
      <c r="J669" t="s">
        <v>6</v>
      </c>
      <c r="K669" t="s">
        <v>580</v>
      </c>
      <c r="L669">
        <v>1191</v>
      </c>
      <c r="N669">
        <v>1013</v>
      </c>
      <c r="O669" t="s">
        <v>486</v>
      </c>
      <c r="P669" t="s">
        <v>486</v>
      </c>
      <c r="Q669">
        <v>1</v>
      </c>
      <c r="W669">
        <v>0</v>
      </c>
      <c r="X669">
        <v>-608433632</v>
      </c>
      <c r="Y669">
        <v>41.204499999999996</v>
      </c>
      <c r="AA669">
        <v>0</v>
      </c>
      <c r="AB669">
        <v>0</v>
      </c>
      <c r="AC669">
        <v>0</v>
      </c>
      <c r="AD669">
        <v>8.4600000000000009</v>
      </c>
      <c r="AE669">
        <v>0</v>
      </c>
      <c r="AF669">
        <v>0</v>
      </c>
      <c r="AG669">
        <v>0</v>
      </c>
      <c r="AH669">
        <v>8.4600000000000009</v>
      </c>
      <c r="AI669">
        <v>1</v>
      </c>
      <c r="AJ669">
        <v>1</v>
      </c>
      <c r="AK669">
        <v>1</v>
      </c>
      <c r="AL669">
        <v>1</v>
      </c>
      <c r="AN669">
        <v>0</v>
      </c>
      <c r="AO669">
        <v>1</v>
      </c>
      <c r="AP669">
        <v>1</v>
      </c>
      <c r="AQ669">
        <v>0</v>
      </c>
      <c r="AR669">
        <v>0</v>
      </c>
      <c r="AS669" t="s">
        <v>6</v>
      </c>
      <c r="AT669">
        <v>35.83</v>
      </c>
      <c r="AU669" t="s">
        <v>22</v>
      </c>
      <c r="AV669">
        <v>1</v>
      </c>
      <c r="AW669">
        <v>2</v>
      </c>
      <c r="AX669">
        <v>27711843</v>
      </c>
      <c r="AY669">
        <v>1</v>
      </c>
      <c r="AZ669">
        <v>0</v>
      </c>
      <c r="BA669">
        <v>685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CX669">
        <f>Y669*Source!I345</f>
        <v>118.87498249999997</v>
      </c>
      <c r="CY669">
        <f>AD669</f>
        <v>8.4600000000000009</v>
      </c>
      <c r="CZ669">
        <f>AH669</f>
        <v>8.4600000000000009</v>
      </c>
      <c r="DA669">
        <f>AL669</f>
        <v>1</v>
      </c>
      <c r="DB669">
        <v>0</v>
      </c>
    </row>
    <row r="670" spans="1:106" x14ac:dyDescent="0.2">
      <c r="A670">
        <f>ROW(Source!A345)</f>
        <v>345</v>
      </c>
      <c r="B670">
        <v>27703374</v>
      </c>
      <c r="C670">
        <v>27711834</v>
      </c>
      <c r="D670">
        <v>25412928</v>
      </c>
      <c r="E670">
        <v>1</v>
      </c>
      <c r="F670">
        <v>1</v>
      </c>
      <c r="G670">
        <v>1</v>
      </c>
      <c r="H670">
        <v>1</v>
      </c>
      <c r="I670" t="s">
        <v>487</v>
      </c>
      <c r="J670" t="s">
        <v>6</v>
      </c>
      <c r="K670" t="s">
        <v>488</v>
      </c>
      <c r="L670">
        <v>1191</v>
      </c>
      <c r="N670">
        <v>1013</v>
      </c>
      <c r="O670" t="s">
        <v>486</v>
      </c>
      <c r="P670" t="s">
        <v>486</v>
      </c>
      <c r="Q670">
        <v>1</v>
      </c>
      <c r="W670">
        <v>0</v>
      </c>
      <c r="X670">
        <v>-1417349443</v>
      </c>
      <c r="Y670">
        <v>0.94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1</v>
      </c>
      <c r="AJ670">
        <v>1</v>
      </c>
      <c r="AK670">
        <v>1</v>
      </c>
      <c r="AL670">
        <v>1</v>
      </c>
      <c r="AN670">
        <v>0</v>
      </c>
      <c r="AO670">
        <v>1</v>
      </c>
      <c r="AP670">
        <v>0</v>
      </c>
      <c r="AQ670">
        <v>0</v>
      </c>
      <c r="AR670">
        <v>0</v>
      </c>
      <c r="AS670" t="s">
        <v>6</v>
      </c>
      <c r="AT670">
        <v>0.94</v>
      </c>
      <c r="AU670" t="s">
        <v>6</v>
      </c>
      <c r="AV670">
        <v>2</v>
      </c>
      <c r="AW670">
        <v>2</v>
      </c>
      <c r="AX670">
        <v>27711844</v>
      </c>
      <c r="AY670">
        <v>1</v>
      </c>
      <c r="AZ670">
        <v>2048</v>
      </c>
      <c r="BA670">
        <v>686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CX670">
        <f>Y670*Source!I345</f>
        <v>2.7118999999999995</v>
      </c>
      <c r="CY670">
        <f>AD670</f>
        <v>0</v>
      </c>
      <c r="CZ670">
        <f>AH670</f>
        <v>0</v>
      </c>
      <c r="DA670">
        <f>AL670</f>
        <v>1</v>
      </c>
      <c r="DB670">
        <v>0</v>
      </c>
    </row>
    <row r="671" spans="1:106" x14ac:dyDescent="0.2">
      <c r="A671">
        <f>ROW(Source!A345)</f>
        <v>345</v>
      </c>
      <c r="B671">
        <v>27703374</v>
      </c>
      <c r="C671">
        <v>27711834</v>
      </c>
      <c r="D671">
        <v>25230445</v>
      </c>
      <c r="E671">
        <v>1</v>
      </c>
      <c r="F671">
        <v>1</v>
      </c>
      <c r="G671">
        <v>1</v>
      </c>
      <c r="H671">
        <v>2</v>
      </c>
      <c r="I671" t="s">
        <v>581</v>
      </c>
      <c r="J671" t="s">
        <v>582</v>
      </c>
      <c r="K671" t="s">
        <v>583</v>
      </c>
      <c r="L671">
        <v>1368</v>
      </c>
      <c r="N671">
        <v>1011</v>
      </c>
      <c r="O671" t="s">
        <v>492</v>
      </c>
      <c r="P671" t="s">
        <v>492</v>
      </c>
      <c r="Q671">
        <v>1</v>
      </c>
      <c r="W671">
        <v>0</v>
      </c>
      <c r="X671">
        <v>-665367104</v>
      </c>
      <c r="Y671">
        <v>2.3E-2</v>
      </c>
      <c r="AA671">
        <v>0</v>
      </c>
      <c r="AB671">
        <v>89.99</v>
      </c>
      <c r="AC671">
        <v>10.06</v>
      </c>
      <c r="AD671">
        <v>0</v>
      </c>
      <c r="AE671">
        <v>0</v>
      </c>
      <c r="AF671">
        <v>89.99</v>
      </c>
      <c r="AG671">
        <v>10.06</v>
      </c>
      <c r="AH671">
        <v>0</v>
      </c>
      <c r="AI671">
        <v>1</v>
      </c>
      <c r="AJ671">
        <v>1</v>
      </c>
      <c r="AK671">
        <v>1</v>
      </c>
      <c r="AL671">
        <v>1</v>
      </c>
      <c r="AN671">
        <v>0</v>
      </c>
      <c r="AO671">
        <v>1</v>
      </c>
      <c r="AP671">
        <v>1</v>
      </c>
      <c r="AQ671">
        <v>0</v>
      </c>
      <c r="AR671">
        <v>0</v>
      </c>
      <c r="AS671" t="s">
        <v>6</v>
      </c>
      <c r="AT671">
        <v>0.02</v>
      </c>
      <c r="AU671" t="s">
        <v>22</v>
      </c>
      <c r="AV671">
        <v>0</v>
      </c>
      <c r="AW671">
        <v>2</v>
      </c>
      <c r="AX671">
        <v>27711845</v>
      </c>
      <c r="AY671">
        <v>1</v>
      </c>
      <c r="AZ671">
        <v>0</v>
      </c>
      <c r="BA671">
        <v>687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CX671">
        <f>Y671*Source!I345</f>
        <v>6.6354999999999997E-2</v>
      </c>
      <c r="CY671">
        <f>AB671</f>
        <v>89.99</v>
      </c>
      <c r="CZ671">
        <f>AF671</f>
        <v>89.99</v>
      </c>
      <c r="DA671">
        <f>AJ671</f>
        <v>1</v>
      </c>
      <c r="DB671">
        <v>0</v>
      </c>
    </row>
    <row r="672" spans="1:106" x14ac:dyDescent="0.2">
      <c r="A672">
        <f>ROW(Source!A345)</f>
        <v>345</v>
      </c>
      <c r="B672">
        <v>27703374</v>
      </c>
      <c r="C672">
        <v>27711834</v>
      </c>
      <c r="D672">
        <v>25230514</v>
      </c>
      <c r="E672">
        <v>1</v>
      </c>
      <c r="F672">
        <v>1</v>
      </c>
      <c r="G672">
        <v>1</v>
      </c>
      <c r="H672">
        <v>2</v>
      </c>
      <c r="I672" t="s">
        <v>489</v>
      </c>
      <c r="J672" t="s">
        <v>490</v>
      </c>
      <c r="K672" t="s">
        <v>491</v>
      </c>
      <c r="L672">
        <v>1368</v>
      </c>
      <c r="N672">
        <v>1011</v>
      </c>
      <c r="O672" t="s">
        <v>492</v>
      </c>
      <c r="P672" t="s">
        <v>492</v>
      </c>
      <c r="Q672">
        <v>1</v>
      </c>
      <c r="W672">
        <v>0</v>
      </c>
      <c r="X672">
        <v>1188625873</v>
      </c>
      <c r="Y672">
        <v>0.24149999999999996</v>
      </c>
      <c r="AA672">
        <v>0</v>
      </c>
      <c r="AB672">
        <v>31.26</v>
      </c>
      <c r="AC672">
        <v>13.5</v>
      </c>
      <c r="AD672">
        <v>0</v>
      </c>
      <c r="AE672">
        <v>0</v>
      </c>
      <c r="AF672">
        <v>31.26</v>
      </c>
      <c r="AG672">
        <v>13.5</v>
      </c>
      <c r="AH672">
        <v>0</v>
      </c>
      <c r="AI672">
        <v>1</v>
      </c>
      <c r="AJ672">
        <v>1</v>
      </c>
      <c r="AK672">
        <v>1</v>
      </c>
      <c r="AL672">
        <v>1</v>
      </c>
      <c r="AN672">
        <v>0</v>
      </c>
      <c r="AO672">
        <v>1</v>
      </c>
      <c r="AP672">
        <v>1</v>
      </c>
      <c r="AQ672">
        <v>0</v>
      </c>
      <c r="AR672">
        <v>0</v>
      </c>
      <c r="AS672" t="s">
        <v>6</v>
      </c>
      <c r="AT672">
        <v>0.21</v>
      </c>
      <c r="AU672" t="s">
        <v>22</v>
      </c>
      <c r="AV672">
        <v>0</v>
      </c>
      <c r="AW672">
        <v>2</v>
      </c>
      <c r="AX672">
        <v>27711846</v>
      </c>
      <c r="AY672">
        <v>1</v>
      </c>
      <c r="AZ672">
        <v>0</v>
      </c>
      <c r="BA672">
        <v>688</v>
      </c>
      <c r="BB672">
        <v>0</v>
      </c>
      <c r="BC672">
        <v>0</v>
      </c>
      <c r="BD672">
        <v>0</v>
      </c>
      <c r="BE672">
        <v>0</v>
      </c>
      <c r="BF672">
        <v>0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0</v>
      </c>
      <c r="BS672">
        <v>0</v>
      </c>
      <c r="BT672">
        <v>0</v>
      </c>
      <c r="BU672">
        <v>0</v>
      </c>
      <c r="BV672">
        <v>0</v>
      </c>
      <c r="BW672">
        <v>0</v>
      </c>
      <c r="CX672">
        <f>Y672*Source!I345</f>
        <v>0.69672749999999983</v>
      </c>
      <c r="CY672">
        <f>AB672</f>
        <v>31.26</v>
      </c>
      <c r="CZ672">
        <f>AF672</f>
        <v>31.26</v>
      </c>
      <c r="DA672">
        <f>AJ672</f>
        <v>1</v>
      </c>
      <c r="DB672">
        <v>0</v>
      </c>
    </row>
    <row r="673" spans="1:106" x14ac:dyDescent="0.2">
      <c r="A673">
        <f>ROW(Source!A345)</f>
        <v>345</v>
      </c>
      <c r="B673">
        <v>27703374</v>
      </c>
      <c r="C673">
        <v>27711834</v>
      </c>
      <c r="D673">
        <v>25230679</v>
      </c>
      <c r="E673">
        <v>1</v>
      </c>
      <c r="F673">
        <v>1</v>
      </c>
      <c r="G673">
        <v>1</v>
      </c>
      <c r="H673">
        <v>2</v>
      </c>
      <c r="I673" t="s">
        <v>584</v>
      </c>
      <c r="J673" t="s">
        <v>585</v>
      </c>
      <c r="K673" t="s">
        <v>586</v>
      </c>
      <c r="L673">
        <v>1368</v>
      </c>
      <c r="N673">
        <v>1011</v>
      </c>
      <c r="O673" t="s">
        <v>492</v>
      </c>
      <c r="P673" t="s">
        <v>492</v>
      </c>
      <c r="Q673">
        <v>1</v>
      </c>
      <c r="W673">
        <v>0</v>
      </c>
      <c r="X673">
        <v>983187852</v>
      </c>
      <c r="Y673">
        <v>0.81649999999999989</v>
      </c>
      <c r="AA673">
        <v>0</v>
      </c>
      <c r="AB673">
        <v>12.39</v>
      </c>
      <c r="AC673">
        <v>10.06</v>
      </c>
      <c r="AD673">
        <v>0</v>
      </c>
      <c r="AE673">
        <v>0</v>
      </c>
      <c r="AF673">
        <v>12.39</v>
      </c>
      <c r="AG673">
        <v>10.06</v>
      </c>
      <c r="AH673">
        <v>0</v>
      </c>
      <c r="AI673">
        <v>1</v>
      </c>
      <c r="AJ673">
        <v>1</v>
      </c>
      <c r="AK673">
        <v>1</v>
      </c>
      <c r="AL673">
        <v>1</v>
      </c>
      <c r="AN673">
        <v>0</v>
      </c>
      <c r="AO673">
        <v>1</v>
      </c>
      <c r="AP673">
        <v>1</v>
      </c>
      <c r="AQ673">
        <v>0</v>
      </c>
      <c r="AR673">
        <v>0</v>
      </c>
      <c r="AS673" t="s">
        <v>6</v>
      </c>
      <c r="AT673">
        <v>0.71</v>
      </c>
      <c r="AU673" t="s">
        <v>22</v>
      </c>
      <c r="AV673">
        <v>0</v>
      </c>
      <c r="AW673">
        <v>2</v>
      </c>
      <c r="AX673">
        <v>27711847</v>
      </c>
      <c r="AY673">
        <v>1</v>
      </c>
      <c r="AZ673">
        <v>0</v>
      </c>
      <c r="BA673">
        <v>689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CX673">
        <f>Y673*Source!I345</f>
        <v>2.3556024999999994</v>
      </c>
      <c r="CY673">
        <f>AB673</f>
        <v>12.39</v>
      </c>
      <c r="CZ673">
        <f>AF673</f>
        <v>12.39</v>
      </c>
      <c r="DA673">
        <f>AJ673</f>
        <v>1</v>
      </c>
      <c r="DB673">
        <v>0</v>
      </c>
    </row>
    <row r="674" spans="1:106" x14ac:dyDescent="0.2">
      <c r="A674">
        <f>ROW(Source!A345)</f>
        <v>345</v>
      </c>
      <c r="B674">
        <v>27703374</v>
      </c>
      <c r="C674">
        <v>27711834</v>
      </c>
      <c r="D674">
        <v>25149961</v>
      </c>
      <c r="E674">
        <v>1</v>
      </c>
      <c r="F674">
        <v>1</v>
      </c>
      <c r="G674">
        <v>1</v>
      </c>
      <c r="H674">
        <v>3</v>
      </c>
      <c r="I674" t="s">
        <v>587</v>
      </c>
      <c r="J674" t="s">
        <v>588</v>
      </c>
      <c r="K674" t="s">
        <v>589</v>
      </c>
      <c r="L674">
        <v>1339</v>
      </c>
      <c r="N674">
        <v>1007</v>
      </c>
      <c r="O674" t="s">
        <v>92</v>
      </c>
      <c r="P674" t="s">
        <v>92</v>
      </c>
      <c r="Q674">
        <v>1</v>
      </c>
      <c r="W674">
        <v>0</v>
      </c>
      <c r="X674">
        <v>-1660354250</v>
      </c>
      <c r="Y674">
        <v>0.51300000000000001</v>
      </c>
      <c r="AA674">
        <v>2.44</v>
      </c>
      <c r="AB674">
        <v>0</v>
      </c>
      <c r="AC674">
        <v>0</v>
      </c>
      <c r="AD674">
        <v>0</v>
      </c>
      <c r="AE674">
        <v>2.44</v>
      </c>
      <c r="AF674">
        <v>0</v>
      </c>
      <c r="AG674">
        <v>0</v>
      </c>
      <c r="AH674">
        <v>0</v>
      </c>
      <c r="AI674">
        <v>1</v>
      </c>
      <c r="AJ674">
        <v>1</v>
      </c>
      <c r="AK674">
        <v>1</v>
      </c>
      <c r="AL674">
        <v>1</v>
      </c>
      <c r="AN674">
        <v>0</v>
      </c>
      <c r="AO674">
        <v>1</v>
      </c>
      <c r="AP674">
        <v>0</v>
      </c>
      <c r="AQ674">
        <v>0</v>
      </c>
      <c r="AR674">
        <v>0</v>
      </c>
      <c r="AS674" t="s">
        <v>6</v>
      </c>
      <c r="AT674">
        <v>0.51300000000000001</v>
      </c>
      <c r="AU674" t="s">
        <v>6</v>
      </c>
      <c r="AV674">
        <v>0</v>
      </c>
      <c r="AW674">
        <v>2</v>
      </c>
      <c r="AX674">
        <v>27711848</v>
      </c>
      <c r="AY674">
        <v>1</v>
      </c>
      <c r="AZ674">
        <v>0</v>
      </c>
      <c r="BA674">
        <v>690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CX674">
        <f>Y674*Source!I345</f>
        <v>1.480005</v>
      </c>
      <c r="CY674">
        <f>AA674</f>
        <v>2.44</v>
      </c>
      <c r="CZ674">
        <f>AE674</f>
        <v>2.44</v>
      </c>
      <c r="DA674">
        <f>AI674</f>
        <v>1</v>
      </c>
      <c r="DB674">
        <v>0</v>
      </c>
    </row>
    <row r="675" spans="1:106" x14ac:dyDescent="0.2">
      <c r="A675">
        <f>ROW(Source!A345)</f>
        <v>345</v>
      </c>
      <c r="B675">
        <v>27703374</v>
      </c>
      <c r="C675">
        <v>27711834</v>
      </c>
      <c r="D675">
        <v>25155670</v>
      </c>
      <c r="E675">
        <v>1</v>
      </c>
      <c r="F675">
        <v>1</v>
      </c>
      <c r="G675">
        <v>1</v>
      </c>
      <c r="H675">
        <v>3</v>
      </c>
      <c r="I675" t="s">
        <v>145</v>
      </c>
      <c r="J675" t="s">
        <v>148</v>
      </c>
      <c r="K675" t="s">
        <v>146</v>
      </c>
      <c r="L675">
        <v>1346</v>
      </c>
      <c r="N675">
        <v>1009</v>
      </c>
      <c r="O675" t="s">
        <v>147</v>
      </c>
      <c r="P675" t="s">
        <v>147</v>
      </c>
      <c r="Q675">
        <v>1</v>
      </c>
      <c r="W675">
        <v>0</v>
      </c>
      <c r="X675">
        <v>-119095564</v>
      </c>
      <c r="Y675">
        <v>855</v>
      </c>
      <c r="AA675">
        <v>2.0699999999999998</v>
      </c>
      <c r="AB675">
        <v>0</v>
      </c>
      <c r="AC675">
        <v>0</v>
      </c>
      <c r="AD675">
        <v>0</v>
      </c>
      <c r="AE675">
        <v>2.0699999999999998</v>
      </c>
      <c r="AF675">
        <v>0</v>
      </c>
      <c r="AG675">
        <v>0</v>
      </c>
      <c r="AH675">
        <v>0</v>
      </c>
      <c r="AI675">
        <v>1</v>
      </c>
      <c r="AJ675">
        <v>1</v>
      </c>
      <c r="AK675">
        <v>1</v>
      </c>
      <c r="AL675">
        <v>1</v>
      </c>
      <c r="AN675">
        <v>0</v>
      </c>
      <c r="AO675">
        <v>0</v>
      </c>
      <c r="AP675">
        <v>0</v>
      </c>
      <c r="AQ675">
        <v>0</v>
      </c>
      <c r="AR675">
        <v>0</v>
      </c>
      <c r="AS675" t="s">
        <v>6</v>
      </c>
      <c r="AT675">
        <v>855</v>
      </c>
      <c r="AU675" t="s">
        <v>6</v>
      </c>
      <c r="AV675">
        <v>0</v>
      </c>
      <c r="AW675">
        <v>1</v>
      </c>
      <c r="AX675">
        <v>-1</v>
      </c>
      <c r="AY675">
        <v>0</v>
      </c>
      <c r="AZ675">
        <v>0</v>
      </c>
      <c r="BA675" t="s">
        <v>6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CX675">
        <f>Y675*Source!I345</f>
        <v>2466.6749999999997</v>
      </c>
      <c r="CY675">
        <f>AA675</f>
        <v>2.0699999999999998</v>
      </c>
      <c r="CZ675">
        <f>AE675</f>
        <v>2.0699999999999998</v>
      </c>
      <c r="DA675">
        <f>AI675</f>
        <v>1</v>
      </c>
      <c r="DB675">
        <v>0</v>
      </c>
    </row>
    <row r="676" spans="1:106" x14ac:dyDescent="0.2">
      <c r="A676">
        <f>ROW(Source!A345)</f>
        <v>345</v>
      </c>
      <c r="B676">
        <v>27703374</v>
      </c>
      <c r="C676">
        <v>27711834</v>
      </c>
      <c r="D676">
        <v>25185843</v>
      </c>
      <c r="E676">
        <v>1</v>
      </c>
      <c r="F676">
        <v>1</v>
      </c>
      <c r="G676">
        <v>1</v>
      </c>
      <c r="H676">
        <v>3</v>
      </c>
      <c r="I676" t="s">
        <v>150</v>
      </c>
      <c r="J676" t="s">
        <v>152</v>
      </c>
      <c r="K676" t="s">
        <v>151</v>
      </c>
      <c r="L676">
        <v>1346</v>
      </c>
      <c r="N676">
        <v>1009</v>
      </c>
      <c r="O676" t="s">
        <v>147</v>
      </c>
      <c r="P676" t="s">
        <v>147</v>
      </c>
      <c r="Q676">
        <v>1</v>
      </c>
      <c r="W676">
        <v>0</v>
      </c>
      <c r="X676">
        <v>270253964</v>
      </c>
      <c r="Y676">
        <v>13</v>
      </c>
      <c r="AA676">
        <v>15.09</v>
      </c>
      <c r="AB676">
        <v>0</v>
      </c>
      <c r="AC676">
        <v>0</v>
      </c>
      <c r="AD676">
        <v>0</v>
      </c>
      <c r="AE676">
        <v>15.09</v>
      </c>
      <c r="AF676">
        <v>0</v>
      </c>
      <c r="AG676">
        <v>0</v>
      </c>
      <c r="AH676">
        <v>0</v>
      </c>
      <c r="AI676">
        <v>1</v>
      </c>
      <c r="AJ676">
        <v>1</v>
      </c>
      <c r="AK676">
        <v>1</v>
      </c>
      <c r="AL676">
        <v>1</v>
      </c>
      <c r="AN676">
        <v>0</v>
      </c>
      <c r="AO676">
        <v>0</v>
      </c>
      <c r="AP676">
        <v>0</v>
      </c>
      <c r="AQ676">
        <v>0</v>
      </c>
      <c r="AR676">
        <v>0</v>
      </c>
      <c r="AS676" t="s">
        <v>6</v>
      </c>
      <c r="AT676">
        <v>13</v>
      </c>
      <c r="AU676" t="s">
        <v>6</v>
      </c>
      <c r="AV676">
        <v>0</v>
      </c>
      <c r="AW676">
        <v>1</v>
      </c>
      <c r="AX676">
        <v>-1</v>
      </c>
      <c r="AY676">
        <v>0</v>
      </c>
      <c r="AZ676">
        <v>0</v>
      </c>
      <c r="BA676" t="s">
        <v>6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CX676">
        <f>Y676*Source!I345</f>
        <v>37.504999999999995</v>
      </c>
      <c r="CY676">
        <f>AA676</f>
        <v>15.09</v>
      </c>
      <c r="CZ676">
        <f>AE676</f>
        <v>15.09</v>
      </c>
      <c r="DA676">
        <f>AI676</f>
        <v>1</v>
      </c>
      <c r="DB676">
        <v>0</v>
      </c>
    </row>
    <row r="677" spans="1:106" x14ac:dyDescent="0.2">
      <c r="A677">
        <f>ROW(Source!A346)</f>
        <v>346</v>
      </c>
      <c r="B677">
        <v>27703388</v>
      </c>
      <c r="C677">
        <v>27711834</v>
      </c>
      <c r="D677">
        <v>25414791</v>
      </c>
      <c r="E677">
        <v>1</v>
      </c>
      <c r="F677">
        <v>1</v>
      </c>
      <c r="G677">
        <v>1</v>
      </c>
      <c r="H677">
        <v>1</v>
      </c>
      <c r="I677" t="s">
        <v>579</v>
      </c>
      <c r="J677" t="s">
        <v>6</v>
      </c>
      <c r="K677" t="s">
        <v>580</v>
      </c>
      <c r="L677">
        <v>1191</v>
      </c>
      <c r="N677">
        <v>1013</v>
      </c>
      <c r="O677" t="s">
        <v>486</v>
      </c>
      <c r="P677" t="s">
        <v>486</v>
      </c>
      <c r="Q677">
        <v>1</v>
      </c>
      <c r="W677">
        <v>0</v>
      </c>
      <c r="X677">
        <v>-608433632</v>
      </c>
      <c r="Y677">
        <v>41.204499999999996</v>
      </c>
      <c r="AA677">
        <v>0</v>
      </c>
      <c r="AB677">
        <v>0</v>
      </c>
      <c r="AC677">
        <v>0</v>
      </c>
      <c r="AD677">
        <v>8.4600000000000009</v>
      </c>
      <c r="AE677">
        <v>0</v>
      </c>
      <c r="AF677">
        <v>0</v>
      </c>
      <c r="AG677">
        <v>0</v>
      </c>
      <c r="AH677">
        <v>8.4600000000000009</v>
      </c>
      <c r="AI677">
        <v>1</v>
      </c>
      <c r="AJ677">
        <v>1</v>
      </c>
      <c r="AK677">
        <v>1</v>
      </c>
      <c r="AL677">
        <v>1</v>
      </c>
      <c r="AN677">
        <v>0</v>
      </c>
      <c r="AO677">
        <v>1</v>
      </c>
      <c r="AP677">
        <v>1</v>
      </c>
      <c r="AQ677">
        <v>0</v>
      </c>
      <c r="AR677">
        <v>0</v>
      </c>
      <c r="AS677" t="s">
        <v>6</v>
      </c>
      <c r="AT677">
        <v>35.83</v>
      </c>
      <c r="AU677" t="s">
        <v>22</v>
      </c>
      <c r="AV677">
        <v>1</v>
      </c>
      <c r="AW677">
        <v>2</v>
      </c>
      <c r="AX677">
        <v>27711843</v>
      </c>
      <c r="AY677">
        <v>1</v>
      </c>
      <c r="AZ677">
        <v>0</v>
      </c>
      <c r="BA677">
        <v>693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CX677">
        <f>Y677*Source!I346</f>
        <v>118.87498249999997</v>
      </c>
      <c r="CY677">
        <f>AD677</f>
        <v>8.4600000000000009</v>
      </c>
      <c r="CZ677">
        <f>AH677</f>
        <v>8.4600000000000009</v>
      </c>
      <c r="DA677">
        <f>AL677</f>
        <v>1</v>
      </c>
      <c r="DB677">
        <v>0</v>
      </c>
    </row>
    <row r="678" spans="1:106" x14ac:dyDescent="0.2">
      <c r="A678">
        <f>ROW(Source!A346)</f>
        <v>346</v>
      </c>
      <c r="B678">
        <v>27703388</v>
      </c>
      <c r="C678">
        <v>27711834</v>
      </c>
      <c r="D678">
        <v>25412928</v>
      </c>
      <c r="E678">
        <v>1</v>
      </c>
      <c r="F678">
        <v>1</v>
      </c>
      <c r="G678">
        <v>1</v>
      </c>
      <c r="H678">
        <v>1</v>
      </c>
      <c r="I678" t="s">
        <v>487</v>
      </c>
      <c r="J678" t="s">
        <v>6</v>
      </c>
      <c r="K678" t="s">
        <v>488</v>
      </c>
      <c r="L678">
        <v>1191</v>
      </c>
      <c r="N678">
        <v>1013</v>
      </c>
      <c r="O678" t="s">
        <v>486</v>
      </c>
      <c r="P678" t="s">
        <v>486</v>
      </c>
      <c r="Q678">
        <v>1</v>
      </c>
      <c r="W678">
        <v>0</v>
      </c>
      <c r="X678">
        <v>-1417349443</v>
      </c>
      <c r="Y678">
        <v>0.94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1</v>
      </c>
      <c r="AJ678">
        <v>1</v>
      </c>
      <c r="AK678">
        <v>1</v>
      </c>
      <c r="AL678">
        <v>1</v>
      </c>
      <c r="AN678">
        <v>0</v>
      </c>
      <c r="AO678">
        <v>1</v>
      </c>
      <c r="AP678">
        <v>0</v>
      </c>
      <c r="AQ678">
        <v>0</v>
      </c>
      <c r="AR678">
        <v>0</v>
      </c>
      <c r="AS678" t="s">
        <v>6</v>
      </c>
      <c r="AT678">
        <v>0.94</v>
      </c>
      <c r="AU678" t="s">
        <v>6</v>
      </c>
      <c r="AV678">
        <v>2</v>
      </c>
      <c r="AW678">
        <v>2</v>
      </c>
      <c r="AX678">
        <v>27711844</v>
      </c>
      <c r="AY678">
        <v>1</v>
      </c>
      <c r="AZ678">
        <v>2048</v>
      </c>
      <c r="BA678">
        <v>694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0</v>
      </c>
      <c r="BQ678">
        <v>0</v>
      </c>
      <c r="BR678">
        <v>0</v>
      </c>
      <c r="BS678">
        <v>0</v>
      </c>
      <c r="BT678">
        <v>0</v>
      </c>
      <c r="BU678">
        <v>0</v>
      </c>
      <c r="BV678">
        <v>0</v>
      </c>
      <c r="BW678">
        <v>0</v>
      </c>
      <c r="CX678">
        <f>Y678*Source!I346</f>
        <v>2.7118999999999995</v>
      </c>
      <c r="CY678">
        <f>AD678</f>
        <v>0</v>
      </c>
      <c r="CZ678">
        <f>AH678</f>
        <v>0</v>
      </c>
      <c r="DA678">
        <f>AL678</f>
        <v>1</v>
      </c>
      <c r="DB678">
        <v>0</v>
      </c>
    </row>
    <row r="679" spans="1:106" x14ac:dyDescent="0.2">
      <c r="A679">
        <f>ROW(Source!A346)</f>
        <v>346</v>
      </c>
      <c r="B679">
        <v>27703388</v>
      </c>
      <c r="C679">
        <v>27711834</v>
      </c>
      <c r="D679">
        <v>25230445</v>
      </c>
      <c r="E679">
        <v>1</v>
      </c>
      <c r="F679">
        <v>1</v>
      </c>
      <c r="G679">
        <v>1</v>
      </c>
      <c r="H679">
        <v>2</v>
      </c>
      <c r="I679" t="s">
        <v>581</v>
      </c>
      <c r="J679" t="s">
        <v>582</v>
      </c>
      <c r="K679" t="s">
        <v>583</v>
      </c>
      <c r="L679">
        <v>1368</v>
      </c>
      <c r="N679">
        <v>1011</v>
      </c>
      <c r="O679" t="s">
        <v>492</v>
      </c>
      <c r="P679" t="s">
        <v>492</v>
      </c>
      <c r="Q679">
        <v>1</v>
      </c>
      <c r="W679">
        <v>0</v>
      </c>
      <c r="X679">
        <v>-665367104</v>
      </c>
      <c r="Y679">
        <v>2.3E-2</v>
      </c>
      <c r="AA679">
        <v>0</v>
      </c>
      <c r="AB679">
        <v>89.99</v>
      </c>
      <c r="AC679">
        <v>10.06</v>
      </c>
      <c r="AD679">
        <v>0</v>
      </c>
      <c r="AE679">
        <v>0</v>
      </c>
      <c r="AF679">
        <v>89.99</v>
      </c>
      <c r="AG679">
        <v>10.06</v>
      </c>
      <c r="AH679">
        <v>0</v>
      </c>
      <c r="AI679">
        <v>1</v>
      </c>
      <c r="AJ679">
        <v>1</v>
      </c>
      <c r="AK679">
        <v>1</v>
      </c>
      <c r="AL679">
        <v>1</v>
      </c>
      <c r="AN679">
        <v>0</v>
      </c>
      <c r="AO679">
        <v>1</v>
      </c>
      <c r="AP679">
        <v>1</v>
      </c>
      <c r="AQ679">
        <v>0</v>
      </c>
      <c r="AR679">
        <v>0</v>
      </c>
      <c r="AS679" t="s">
        <v>6</v>
      </c>
      <c r="AT679">
        <v>0.02</v>
      </c>
      <c r="AU679" t="s">
        <v>22</v>
      </c>
      <c r="AV679">
        <v>0</v>
      </c>
      <c r="AW679">
        <v>2</v>
      </c>
      <c r="AX679">
        <v>27711845</v>
      </c>
      <c r="AY679">
        <v>1</v>
      </c>
      <c r="AZ679">
        <v>0</v>
      </c>
      <c r="BA679">
        <v>695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CX679">
        <f>Y679*Source!I346</f>
        <v>6.6354999999999997E-2</v>
      </c>
      <c r="CY679">
        <f>AB679</f>
        <v>89.99</v>
      </c>
      <c r="CZ679">
        <f>AF679</f>
        <v>89.99</v>
      </c>
      <c r="DA679">
        <f>AJ679</f>
        <v>1</v>
      </c>
      <c r="DB679">
        <v>0</v>
      </c>
    </row>
    <row r="680" spans="1:106" x14ac:dyDescent="0.2">
      <c r="A680">
        <f>ROW(Source!A346)</f>
        <v>346</v>
      </c>
      <c r="B680">
        <v>27703388</v>
      </c>
      <c r="C680">
        <v>27711834</v>
      </c>
      <c r="D680">
        <v>25230514</v>
      </c>
      <c r="E680">
        <v>1</v>
      </c>
      <c r="F680">
        <v>1</v>
      </c>
      <c r="G680">
        <v>1</v>
      </c>
      <c r="H680">
        <v>2</v>
      </c>
      <c r="I680" t="s">
        <v>489</v>
      </c>
      <c r="J680" t="s">
        <v>490</v>
      </c>
      <c r="K680" t="s">
        <v>491</v>
      </c>
      <c r="L680">
        <v>1368</v>
      </c>
      <c r="N680">
        <v>1011</v>
      </c>
      <c r="O680" t="s">
        <v>492</v>
      </c>
      <c r="P680" t="s">
        <v>492</v>
      </c>
      <c r="Q680">
        <v>1</v>
      </c>
      <c r="W680">
        <v>0</v>
      </c>
      <c r="X680">
        <v>1188625873</v>
      </c>
      <c r="Y680">
        <v>0.24149999999999996</v>
      </c>
      <c r="AA680">
        <v>0</v>
      </c>
      <c r="AB680">
        <v>31.26</v>
      </c>
      <c r="AC680">
        <v>13.5</v>
      </c>
      <c r="AD680">
        <v>0</v>
      </c>
      <c r="AE680">
        <v>0</v>
      </c>
      <c r="AF680">
        <v>31.26</v>
      </c>
      <c r="AG680">
        <v>13.5</v>
      </c>
      <c r="AH680">
        <v>0</v>
      </c>
      <c r="AI680">
        <v>1</v>
      </c>
      <c r="AJ680">
        <v>1</v>
      </c>
      <c r="AK680">
        <v>1</v>
      </c>
      <c r="AL680">
        <v>1</v>
      </c>
      <c r="AN680">
        <v>0</v>
      </c>
      <c r="AO680">
        <v>1</v>
      </c>
      <c r="AP680">
        <v>1</v>
      </c>
      <c r="AQ680">
        <v>0</v>
      </c>
      <c r="AR680">
        <v>0</v>
      </c>
      <c r="AS680" t="s">
        <v>6</v>
      </c>
      <c r="AT680">
        <v>0.21</v>
      </c>
      <c r="AU680" t="s">
        <v>22</v>
      </c>
      <c r="AV680">
        <v>0</v>
      </c>
      <c r="AW680">
        <v>2</v>
      </c>
      <c r="AX680">
        <v>27711846</v>
      </c>
      <c r="AY680">
        <v>1</v>
      </c>
      <c r="AZ680">
        <v>0</v>
      </c>
      <c r="BA680">
        <v>696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CX680">
        <f>Y680*Source!I346</f>
        <v>0.69672749999999983</v>
      </c>
      <c r="CY680">
        <f>AB680</f>
        <v>31.26</v>
      </c>
      <c r="CZ680">
        <f>AF680</f>
        <v>31.26</v>
      </c>
      <c r="DA680">
        <f>AJ680</f>
        <v>1</v>
      </c>
      <c r="DB680">
        <v>0</v>
      </c>
    </row>
    <row r="681" spans="1:106" x14ac:dyDescent="0.2">
      <c r="A681">
        <f>ROW(Source!A346)</f>
        <v>346</v>
      </c>
      <c r="B681">
        <v>27703388</v>
      </c>
      <c r="C681">
        <v>27711834</v>
      </c>
      <c r="D681">
        <v>25230679</v>
      </c>
      <c r="E681">
        <v>1</v>
      </c>
      <c r="F681">
        <v>1</v>
      </c>
      <c r="G681">
        <v>1</v>
      </c>
      <c r="H681">
        <v>2</v>
      </c>
      <c r="I681" t="s">
        <v>584</v>
      </c>
      <c r="J681" t="s">
        <v>585</v>
      </c>
      <c r="K681" t="s">
        <v>586</v>
      </c>
      <c r="L681">
        <v>1368</v>
      </c>
      <c r="N681">
        <v>1011</v>
      </c>
      <c r="O681" t="s">
        <v>492</v>
      </c>
      <c r="P681" t="s">
        <v>492</v>
      </c>
      <c r="Q681">
        <v>1</v>
      </c>
      <c r="W681">
        <v>0</v>
      </c>
      <c r="X681">
        <v>983187852</v>
      </c>
      <c r="Y681">
        <v>0.81649999999999989</v>
      </c>
      <c r="AA681">
        <v>0</v>
      </c>
      <c r="AB681">
        <v>12.39</v>
      </c>
      <c r="AC681">
        <v>10.06</v>
      </c>
      <c r="AD681">
        <v>0</v>
      </c>
      <c r="AE681">
        <v>0</v>
      </c>
      <c r="AF681">
        <v>12.39</v>
      </c>
      <c r="AG681">
        <v>10.06</v>
      </c>
      <c r="AH681">
        <v>0</v>
      </c>
      <c r="AI681">
        <v>1</v>
      </c>
      <c r="AJ681">
        <v>1</v>
      </c>
      <c r="AK681">
        <v>1</v>
      </c>
      <c r="AL681">
        <v>1</v>
      </c>
      <c r="AN681">
        <v>0</v>
      </c>
      <c r="AO681">
        <v>1</v>
      </c>
      <c r="AP681">
        <v>1</v>
      </c>
      <c r="AQ681">
        <v>0</v>
      </c>
      <c r="AR681">
        <v>0</v>
      </c>
      <c r="AS681" t="s">
        <v>6</v>
      </c>
      <c r="AT681">
        <v>0.71</v>
      </c>
      <c r="AU681" t="s">
        <v>22</v>
      </c>
      <c r="AV681">
        <v>0</v>
      </c>
      <c r="AW681">
        <v>2</v>
      </c>
      <c r="AX681">
        <v>27711847</v>
      </c>
      <c r="AY681">
        <v>1</v>
      </c>
      <c r="AZ681">
        <v>0</v>
      </c>
      <c r="BA681">
        <v>697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CX681">
        <f>Y681*Source!I346</f>
        <v>2.3556024999999994</v>
      </c>
      <c r="CY681">
        <f>AB681</f>
        <v>12.39</v>
      </c>
      <c r="CZ681">
        <f>AF681</f>
        <v>12.39</v>
      </c>
      <c r="DA681">
        <f>AJ681</f>
        <v>1</v>
      </c>
      <c r="DB681">
        <v>0</v>
      </c>
    </row>
    <row r="682" spans="1:106" x14ac:dyDescent="0.2">
      <c r="A682">
        <f>ROW(Source!A346)</f>
        <v>346</v>
      </c>
      <c r="B682">
        <v>27703388</v>
      </c>
      <c r="C682">
        <v>27711834</v>
      </c>
      <c r="D682">
        <v>25149961</v>
      </c>
      <c r="E682">
        <v>1</v>
      </c>
      <c r="F682">
        <v>1</v>
      </c>
      <c r="G682">
        <v>1</v>
      </c>
      <c r="H682">
        <v>3</v>
      </c>
      <c r="I682" t="s">
        <v>587</v>
      </c>
      <c r="J682" t="s">
        <v>588</v>
      </c>
      <c r="K682" t="s">
        <v>589</v>
      </c>
      <c r="L682">
        <v>1339</v>
      </c>
      <c r="N682">
        <v>1007</v>
      </c>
      <c r="O682" t="s">
        <v>92</v>
      </c>
      <c r="P682" t="s">
        <v>92</v>
      </c>
      <c r="Q682">
        <v>1</v>
      </c>
      <c r="W682">
        <v>0</v>
      </c>
      <c r="X682">
        <v>-1660354250</v>
      </c>
      <c r="Y682">
        <v>0.51300000000000001</v>
      </c>
      <c r="AA682">
        <v>2.44</v>
      </c>
      <c r="AB682">
        <v>0</v>
      </c>
      <c r="AC682">
        <v>0</v>
      </c>
      <c r="AD682">
        <v>0</v>
      </c>
      <c r="AE682">
        <v>2.44</v>
      </c>
      <c r="AF682">
        <v>0</v>
      </c>
      <c r="AG682">
        <v>0</v>
      </c>
      <c r="AH682">
        <v>0</v>
      </c>
      <c r="AI682">
        <v>1</v>
      </c>
      <c r="AJ682">
        <v>1</v>
      </c>
      <c r="AK682">
        <v>1</v>
      </c>
      <c r="AL682">
        <v>1</v>
      </c>
      <c r="AN682">
        <v>0</v>
      </c>
      <c r="AO682">
        <v>1</v>
      </c>
      <c r="AP682">
        <v>0</v>
      </c>
      <c r="AQ682">
        <v>0</v>
      </c>
      <c r="AR682">
        <v>0</v>
      </c>
      <c r="AS682" t="s">
        <v>6</v>
      </c>
      <c r="AT682">
        <v>0.51300000000000001</v>
      </c>
      <c r="AU682" t="s">
        <v>6</v>
      </c>
      <c r="AV682">
        <v>0</v>
      </c>
      <c r="AW682">
        <v>2</v>
      </c>
      <c r="AX682">
        <v>27711848</v>
      </c>
      <c r="AY682">
        <v>1</v>
      </c>
      <c r="AZ682">
        <v>0</v>
      </c>
      <c r="BA682">
        <v>698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CX682">
        <f>Y682*Source!I346</f>
        <v>1.480005</v>
      </c>
      <c r="CY682">
        <f>AA682</f>
        <v>2.44</v>
      </c>
      <c r="CZ682">
        <f>AE682</f>
        <v>2.44</v>
      </c>
      <c r="DA682">
        <f>AI682</f>
        <v>1</v>
      </c>
      <c r="DB682">
        <v>0</v>
      </c>
    </row>
    <row r="683" spans="1:106" x14ac:dyDescent="0.2">
      <c r="A683">
        <f>ROW(Source!A346)</f>
        <v>346</v>
      </c>
      <c r="B683">
        <v>27703388</v>
      </c>
      <c r="C683">
        <v>27711834</v>
      </c>
      <c r="D683">
        <v>25155670</v>
      </c>
      <c r="E683">
        <v>1</v>
      </c>
      <c r="F683">
        <v>1</v>
      </c>
      <c r="G683">
        <v>1</v>
      </c>
      <c r="H683">
        <v>3</v>
      </c>
      <c r="I683" t="s">
        <v>145</v>
      </c>
      <c r="J683" t="s">
        <v>148</v>
      </c>
      <c r="K683" t="s">
        <v>146</v>
      </c>
      <c r="L683">
        <v>1346</v>
      </c>
      <c r="N683">
        <v>1009</v>
      </c>
      <c r="O683" t="s">
        <v>147</v>
      </c>
      <c r="P683" t="s">
        <v>147</v>
      </c>
      <c r="Q683">
        <v>1</v>
      </c>
      <c r="W683">
        <v>0</v>
      </c>
      <c r="X683">
        <v>-119095564</v>
      </c>
      <c r="Y683">
        <v>855</v>
      </c>
      <c r="AA683">
        <v>2.0699999999999998</v>
      </c>
      <c r="AB683">
        <v>0</v>
      </c>
      <c r="AC683">
        <v>0</v>
      </c>
      <c r="AD683">
        <v>0</v>
      </c>
      <c r="AE683">
        <v>2.0699999999999998</v>
      </c>
      <c r="AF683">
        <v>0</v>
      </c>
      <c r="AG683">
        <v>0</v>
      </c>
      <c r="AH683">
        <v>0</v>
      </c>
      <c r="AI683">
        <v>1</v>
      </c>
      <c r="AJ683">
        <v>1</v>
      </c>
      <c r="AK683">
        <v>1</v>
      </c>
      <c r="AL683">
        <v>1</v>
      </c>
      <c r="AN683">
        <v>0</v>
      </c>
      <c r="AO683">
        <v>0</v>
      </c>
      <c r="AP683">
        <v>0</v>
      </c>
      <c r="AQ683">
        <v>0</v>
      </c>
      <c r="AR683">
        <v>0</v>
      </c>
      <c r="AS683" t="s">
        <v>6</v>
      </c>
      <c r="AT683">
        <v>855</v>
      </c>
      <c r="AU683" t="s">
        <v>6</v>
      </c>
      <c r="AV683">
        <v>0</v>
      </c>
      <c r="AW683">
        <v>1</v>
      </c>
      <c r="AX683">
        <v>-1</v>
      </c>
      <c r="AY683">
        <v>0</v>
      </c>
      <c r="AZ683">
        <v>0</v>
      </c>
      <c r="BA683" t="s">
        <v>6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CX683">
        <f>Y683*Source!I346</f>
        <v>2466.6749999999997</v>
      </c>
      <c r="CY683">
        <f>AA683</f>
        <v>2.0699999999999998</v>
      </c>
      <c r="CZ683">
        <f>AE683</f>
        <v>2.0699999999999998</v>
      </c>
      <c r="DA683">
        <f>AI683</f>
        <v>1</v>
      </c>
      <c r="DB683">
        <v>0</v>
      </c>
    </row>
    <row r="684" spans="1:106" x14ac:dyDescent="0.2">
      <c r="A684">
        <f>ROW(Source!A346)</f>
        <v>346</v>
      </c>
      <c r="B684">
        <v>27703388</v>
      </c>
      <c r="C684">
        <v>27711834</v>
      </c>
      <c r="D684">
        <v>25185843</v>
      </c>
      <c r="E684">
        <v>1</v>
      </c>
      <c r="F684">
        <v>1</v>
      </c>
      <c r="G684">
        <v>1</v>
      </c>
      <c r="H684">
        <v>3</v>
      </c>
      <c r="I684" t="s">
        <v>150</v>
      </c>
      <c r="J684" t="s">
        <v>152</v>
      </c>
      <c r="K684" t="s">
        <v>151</v>
      </c>
      <c r="L684">
        <v>1346</v>
      </c>
      <c r="N684">
        <v>1009</v>
      </c>
      <c r="O684" t="s">
        <v>147</v>
      </c>
      <c r="P684" t="s">
        <v>147</v>
      </c>
      <c r="Q684">
        <v>1</v>
      </c>
      <c r="W684">
        <v>0</v>
      </c>
      <c r="X684">
        <v>270253964</v>
      </c>
      <c r="Y684">
        <v>13</v>
      </c>
      <c r="AA684">
        <v>15.09</v>
      </c>
      <c r="AB684">
        <v>0</v>
      </c>
      <c r="AC684">
        <v>0</v>
      </c>
      <c r="AD684">
        <v>0</v>
      </c>
      <c r="AE684">
        <v>15.09</v>
      </c>
      <c r="AF684">
        <v>0</v>
      </c>
      <c r="AG684">
        <v>0</v>
      </c>
      <c r="AH684">
        <v>0</v>
      </c>
      <c r="AI684">
        <v>1</v>
      </c>
      <c r="AJ684">
        <v>1</v>
      </c>
      <c r="AK684">
        <v>1</v>
      </c>
      <c r="AL684">
        <v>1</v>
      </c>
      <c r="AN684">
        <v>0</v>
      </c>
      <c r="AO684">
        <v>0</v>
      </c>
      <c r="AP684">
        <v>0</v>
      </c>
      <c r="AQ684">
        <v>0</v>
      </c>
      <c r="AR684">
        <v>0</v>
      </c>
      <c r="AS684" t="s">
        <v>6</v>
      </c>
      <c r="AT684">
        <v>13</v>
      </c>
      <c r="AU684" t="s">
        <v>6</v>
      </c>
      <c r="AV684">
        <v>0</v>
      </c>
      <c r="AW684">
        <v>1</v>
      </c>
      <c r="AX684">
        <v>-1</v>
      </c>
      <c r="AY684">
        <v>0</v>
      </c>
      <c r="AZ684">
        <v>0</v>
      </c>
      <c r="BA684" t="s">
        <v>6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CX684">
        <f>Y684*Source!I346</f>
        <v>37.504999999999995</v>
      </c>
      <c r="CY684">
        <f>AA684</f>
        <v>15.09</v>
      </c>
      <c r="CZ684">
        <f>AE684</f>
        <v>15.09</v>
      </c>
      <c r="DA684">
        <f>AI684</f>
        <v>1</v>
      </c>
      <c r="DB684">
        <v>0</v>
      </c>
    </row>
    <row r="685" spans="1:106" x14ac:dyDescent="0.2">
      <c r="A685">
        <f>ROW(Source!A351)</f>
        <v>351</v>
      </c>
      <c r="B685">
        <v>27703374</v>
      </c>
      <c r="C685">
        <v>27711853</v>
      </c>
      <c r="D685">
        <v>25418547</v>
      </c>
      <c r="E685">
        <v>1</v>
      </c>
      <c r="F685">
        <v>1</v>
      </c>
      <c r="G685">
        <v>1</v>
      </c>
      <c r="H685">
        <v>1</v>
      </c>
      <c r="I685" t="s">
        <v>607</v>
      </c>
      <c r="J685" t="s">
        <v>6</v>
      </c>
      <c r="K685" t="s">
        <v>608</v>
      </c>
      <c r="L685">
        <v>1191</v>
      </c>
      <c r="N685">
        <v>1013</v>
      </c>
      <c r="O685" t="s">
        <v>486</v>
      </c>
      <c r="P685" t="s">
        <v>486</v>
      </c>
      <c r="Q685">
        <v>1</v>
      </c>
      <c r="W685">
        <v>0</v>
      </c>
      <c r="X685">
        <v>-784637506</v>
      </c>
      <c r="Y685">
        <v>67.626900000000006</v>
      </c>
      <c r="AA685">
        <v>0</v>
      </c>
      <c r="AB685">
        <v>0</v>
      </c>
      <c r="AC685">
        <v>0</v>
      </c>
      <c r="AD685">
        <v>8.74</v>
      </c>
      <c r="AE685">
        <v>0</v>
      </c>
      <c r="AF685">
        <v>0</v>
      </c>
      <c r="AG685">
        <v>0</v>
      </c>
      <c r="AH685">
        <v>8.74</v>
      </c>
      <c r="AI685">
        <v>1</v>
      </c>
      <c r="AJ685">
        <v>1</v>
      </c>
      <c r="AK685">
        <v>1</v>
      </c>
      <c r="AL685">
        <v>1</v>
      </c>
      <c r="AN685">
        <v>0</v>
      </c>
      <c r="AO685">
        <v>1</v>
      </c>
      <c r="AP685">
        <v>1</v>
      </c>
      <c r="AQ685">
        <v>0</v>
      </c>
      <c r="AR685">
        <v>0</v>
      </c>
      <c r="AS685" t="s">
        <v>6</v>
      </c>
      <c r="AT685">
        <v>43.56</v>
      </c>
      <c r="AU685" t="s">
        <v>57</v>
      </c>
      <c r="AV685">
        <v>1</v>
      </c>
      <c r="AW685">
        <v>2</v>
      </c>
      <c r="AX685">
        <v>27711863</v>
      </c>
      <c r="AY685">
        <v>1</v>
      </c>
      <c r="AZ685">
        <v>0</v>
      </c>
      <c r="BA685">
        <v>701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CX685">
        <f>Y685*Source!I351</f>
        <v>204.14532303000001</v>
      </c>
      <c r="CY685">
        <f>AD685</f>
        <v>8.74</v>
      </c>
      <c r="CZ685">
        <f>AH685</f>
        <v>8.74</v>
      </c>
      <c r="DA685">
        <f>AL685</f>
        <v>1</v>
      </c>
      <c r="DB685">
        <v>0</v>
      </c>
    </row>
    <row r="686" spans="1:106" x14ac:dyDescent="0.2">
      <c r="A686">
        <f>ROW(Source!A351)</f>
        <v>351</v>
      </c>
      <c r="B686">
        <v>27703374</v>
      </c>
      <c r="C686">
        <v>27711853</v>
      </c>
      <c r="D686">
        <v>25412928</v>
      </c>
      <c r="E686">
        <v>1</v>
      </c>
      <c r="F686">
        <v>1</v>
      </c>
      <c r="G686">
        <v>1</v>
      </c>
      <c r="H686">
        <v>1</v>
      </c>
      <c r="I686" t="s">
        <v>487</v>
      </c>
      <c r="J686" t="s">
        <v>6</v>
      </c>
      <c r="K686" t="s">
        <v>488</v>
      </c>
      <c r="L686">
        <v>1191</v>
      </c>
      <c r="N686">
        <v>1013</v>
      </c>
      <c r="O686" t="s">
        <v>486</v>
      </c>
      <c r="P686" t="s">
        <v>486</v>
      </c>
      <c r="Q686">
        <v>1</v>
      </c>
      <c r="W686">
        <v>0</v>
      </c>
      <c r="X686">
        <v>-1417349443</v>
      </c>
      <c r="Y686">
        <v>0.17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1</v>
      </c>
      <c r="AJ686">
        <v>1</v>
      </c>
      <c r="AK686">
        <v>1</v>
      </c>
      <c r="AL686">
        <v>1</v>
      </c>
      <c r="AN686">
        <v>0</v>
      </c>
      <c r="AO686">
        <v>1</v>
      </c>
      <c r="AP686">
        <v>0</v>
      </c>
      <c r="AQ686">
        <v>0</v>
      </c>
      <c r="AR686">
        <v>0</v>
      </c>
      <c r="AS686" t="s">
        <v>6</v>
      </c>
      <c r="AT686">
        <v>0.17</v>
      </c>
      <c r="AU686" t="s">
        <v>6</v>
      </c>
      <c r="AV686">
        <v>2</v>
      </c>
      <c r="AW686">
        <v>2</v>
      </c>
      <c r="AX686">
        <v>27711864</v>
      </c>
      <c r="AY686">
        <v>1</v>
      </c>
      <c r="AZ686">
        <v>2048</v>
      </c>
      <c r="BA686">
        <v>702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CX686">
        <f>Y686*Source!I351</f>
        <v>0.51317900000000005</v>
      </c>
      <c r="CY686">
        <f>AD686</f>
        <v>0</v>
      </c>
      <c r="CZ686">
        <f>AH686</f>
        <v>0</v>
      </c>
      <c r="DA686">
        <f>AL686</f>
        <v>1</v>
      </c>
      <c r="DB686">
        <v>0</v>
      </c>
    </row>
    <row r="687" spans="1:106" x14ac:dyDescent="0.2">
      <c r="A687">
        <f>ROW(Source!A351)</f>
        <v>351</v>
      </c>
      <c r="B687">
        <v>27703374</v>
      </c>
      <c r="C687">
        <v>27711853</v>
      </c>
      <c r="D687">
        <v>25230510</v>
      </c>
      <c r="E687">
        <v>1</v>
      </c>
      <c r="F687">
        <v>1</v>
      </c>
      <c r="G687">
        <v>1</v>
      </c>
      <c r="H687">
        <v>2</v>
      </c>
      <c r="I687" t="s">
        <v>592</v>
      </c>
      <c r="J687" t="s">
        <v>593</v>
      </c>
      <c r="K687" t="s">
        <v>594</v>
      </c>
      <c r="L687">
        <v>1368</v>
      </c>
      <c r="N687">
        <v>1011</v>
      </c>
      <c r="O687" t="s">
        <v>492</v>
      </c>
      <c r="P687" t="s">
        <v>492</v>
      </c>
      <c r="Q687">
        <v>1</v>
      </c>
      <c r="W687">
        <v>0</v>
      </c>
      <c r="X687">
        <v>368031958</v>
      </c>
      <c r="Y687">
        <v>3.3750000000000002E-2</v>
      </c>
      <c r="AA687">
        <v>0</v>
      </c>
      <c r="AB687">
        <v>27.66</v>
      </c>
      <c r="AC687">
        <v>11.6</v>
      </c>
      <c r="AD687">
        <v>0</v>
      </c>
      <c r="AE687">
        <v>0</v>
      </c>
      <c r="AF687">
        <v>27.66</v>
      </c>
      <c r="AG687">
        <v>11.6</v>
      </c>
      <c r="AH687">
        <v>0</v>
      </c>
      <c r="AI687">
        <v>1</v>
      </c>
      <c r="AJ687">
        <v>1</v>
      </c>
      <c r="AK687">
        <v>1</v>
      </c>
      <c r="AL687">
        <v>1</v>
      </c>
      <c r="AN687">
        <v>0</v>
      </c>
      <c r="AO687">
        <v>1</v>
      </c>
      <c r="AP687">
        <v>1</v>
      </c>
      <c r="AQ687">
        <v>0</v>
      </c>
      <c r="AR687">
        <v>0</v>
      </c>
      <c r="AS687" t="s">
        <v>6</v>
      </c>
      <c r="AT687">
        <v>0.02</v>
      </c>
      <c r="AU687" t="s">
        <v>56</v>
      </c>
      <c r="AV687">
        <v>0</v>
      </c>
      <c r="AW687">
        <v>2</v>
      </c>
      <c r="AX687">
        <v>27711865</v>
      </c>
      <c r="AY687">
        <v>1</v>
      </c>
      <c r="AZ687">
        <v>0</v>
      </c>
      <c r="BA687">
        <v>703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CX687">
        <f>Y687*Source!I351</f>
        <v>0.101881125</v>
      </c>
      <c r="CY687">
        <f>AB687</f>
        <v>27.66</v>
      </c>
      <c r="CZ687">
        <f>AF687</f>
        <v>27.66</v>
      </c>
      <c r="DA687">
        <f>AJ687</f>
        <v>1</v>
      </c>
      <c r="DB687">
        <v>0</v>
      </c>
    </row>
    <row r="688" spans="1:106" x14ac:dyDescent="0.2">
      <c r="A688">
        <f>ROW(Source!A351)</f>
        <v>351</v>
      </c>
      <c r="B688">
        <v>27703374</v>
      </c>
      <c r="C688">
        <v>27711853</v>
      </c>
      <c r="D688">
        <v>25231607</v>
      </c>
      <c r="E688">
        <v>1</v>
      </c>
      <c r="F688">
        <v>1</v>
      </c>
      <c r="G688">
        <v>1</v>
      </c>
      <c r="H688">
        <v>2</v>
      </c>
      <c r="I688" t="s">
        <v>497</v>
      </c>
      <c r="J688" t="s">
        <v>498</v>
      </c>
      <c r="K688" t="s">
        <v>499</v>
      </c>
      <c r="L688">
        <v>1368</v>
      </c>
      <c r="N688">
        <v>1011</v>
      </c>
      <c r="O688" t="s">
        <v>492</v>
      </c>
      <c r="P688" t="s">
        <v>492</v>
      </c>
      <c r="Q688">
        <v>1</v>
      </c>
      <c r="W688">
        <v>0</v>
      </c>
      <c r="X688">
        <v>1372534845</v>
      </c>
      <c r="Y688">
        <v>0.25312500000000004</v>
      </c>
      <c r="AA688">
        <v>0</v>
      </c>
      <c r="AB688">
        <v>65.709999999999994</v>
      </c>
      <c r="AC688">
        <v>11.6</v>
      </c>
      <c r="AD688">
        <v>0</v>
      </c>
      <c r="AE688">
        <v>0</v>
      </c>
      <c r="AF688">
        <v>65.709999999999994</v>
      </c>
      <c r="AG688">
        <v>11.6</v>
      </c>
      <c r="AH688">
        <v>0</v>
      </c>
      <c r="AI688">
        <v>1</v>
      </c>
      <c r="AJ688">
        <v>1</v>
      </c>
      <c r="AK688">
        <v>1</v>
      </c>
      <c r="AL688">
        <v>1</v>
      </c>
      <c r="AN688">
        <v>0</v>
      </c>
      <c r="AO688">
        <v>1</v>
      </c>
      <c r="AP688">
        <v>1</v>
      </c>
      <c r="AQ688">
        <v>0</v>
      </c>
      <c r="AR688">
        <v>0</v>
      </c>
      <c r="AS688" t="s">
        <v>6</v>
      </c>
      <c r="AT688">
        <v>0.15</v>
      </c>
      <c r="AU688" t="s">
        <v>56</v>
      </c>
      <c r="AV688">
        <v>0</v>
      </c>
      <c r="AW688">
        <v>2</v>
      </c>
      <c r="AX688">
        <v>27711866</v>
      </c>
      <c r="AY688">
        <v>1</v>
      </c>
      <c r="AZ688">
        <v>0</v>
      </c>
      <c r="BA688">
        <v>704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CX688">
        <f>Y688*Source!I351</f>
        <v>0.76410843750000013</v>
      </c>
      <c r="CY688">
        <f>AB688</f>
        <v>65.709999999999994</v>
      </c>
      <c r="CZ688">
        <f>AF688</f>
        <v>65.709999999999994</v>
      </c>
      <c r="DA688">
        <f>AJ688</f>
        <v>1</v>
      </c>
      <c r="DB688">
        <v>0</v>
      </c>
    </row>
    <row r="689" spans="1:106" x14ac:dyDescent="0.2">
      <c r="A689">
        <f>ROW(Source!A351)</f>
        <v>351</v>
      </c>
      <c r="B689">
        <v>27703374</v>
      </c>
      <c r="C689">
        <v>27711853</v>
      </c>
      <c r="D689">
        <v>25153356</v>
      </c>
      <c r="E689">
        <v>1</v>
      </c>
      <c r="F689">
        <v>1</v>
      </c>
      <c r="G689">
        <v>1</v>
      </c>
      <c r="H689">
        <v>3</v>
      </c>
      <c r="I689" t="s">
        <v>628</v>
      </c>
      <c r="J689" t="s">
        <v>629</v>
      </c>
      <c r="K689" t="s">
        <v>630</v>
      </c>
      <c r="L689">
        <v>1327</v>
      </c>
      <c r="N689">
        <v>1005</v>
      </c>
      <c r="O689" t="s">
        <v>54</v>
      </c>
      <c r="P689" t="s">
        <v>54</v>
      </c>
      <c r="Q689">
        <v>1</v>
      </c>
      <c r="W689">
        <v>0</v>
      </c>
      <c r="X689">
        <v>-1987926685</v>
      </c>
      <c r="Y689">
        <v>0.84</v>
      </c>
      <c r="AA689">
        <v>72.319999999999993</v>
      </c>
      <c r="AB689">
        <v>0</v>
      </c>
      <c r="AC689">
        <v>0</v>
      </c>
      <c r="AD689">
        <v>0</v>
      </c>
      <c r="AE689">
        <v>72.319999999999993</v>
      </c>
      <c r="AF689">
        <v>0</v>
      </c>
      <c r="AG689">
        <v>0</v>
      </c>
      <c r="AH689">
        <v>0</v>
      </c>
      <c r="AI689">
        <v>1</v>
      </c>
      <c r="AJ689">
        <v>1</v>
      </c>
      <c r="AK689">
        <v>1</v>
      </c>
      <c r="AL689">
        <v>1</v>
      </c>
      <c r="AN689">
        <v>0</v>
      </c>
      <c r="AO689">
        <v>1</v>
      </c>
      <c r="AP689">
        <v>0</v>
      </c>
      <c r="AQ689">
        <v>0</v>
      </c>
      <c r="AR689">
        <v>0</v>
      </c>
      <c r="AS689" t="s">
        <v>6</v>
      </c>
      <c r="AT689">
        <v>0.84</v>
      </c>
      <c r="AU689" t="s">
        <v>6</v>
      </c>
      <c r="AV689">
        <v>0</v>
      </c>
      <c r="AW689">
        <v>2</v>
      </c>
      <c r="AX689">
        <v>27711867</v>
      </c>
      <c r="AY689">
        <v>1</v>
      </c>
      <c r="AZ689">
        <v>0</v>
      </c>
      <c r="BA689">
        <v>705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CX689">
        <f>Y689*Source!I351</f>
        <v>2.5357080000000001</v>
      </c>
      <c r="CY689">
        <f>AA689</f>
        <v>72.319999999999993</v>
      </c>
      <c r="CZ689">
        <f>AE689</f>
        <v>72.319999999999993</v>
      </c>
      <c r="DA689">
        <f>AI689</f>
        <v>1</v>
      </c>
      <c r="DB689">
        <v>0</v>
      </c>
    </row>
    <row r="690" spans="1:106" x14ac:dyDescent="0.2">
      <c r="A690">
        <f>ROW(Source!A351)</f>
        <v>351</v>
      </c>
      <c r="B690">
        <v>27703374</v>
      </c>
      <c r="C690">
        <v>27711853</v>
      </c>
      <c r="D690">
        <v>25153690</v>
      </c>
      <c r="E690">
        <v>1</v>
      </c>
      <c r="F690">
        <v>1</v>
      </c>
      <c r="G690">
        <v>1</v>
      </c>
      <c r="H690">
        <v>3</v>
      </c>
      <c r="I690" t="s">
        <v>598</v>
      </c>
      <c r="J690" t="s">
        <v>599</v>
      </c>
      <c r="K690" t="s">
        <v>600</v>
      </c>
      <c r="L690">
        <v>1346</v>
      </c>
      <c r="N690">
        <v>1009</v>
      </c>
      <c r="O690" t="s">
        <v>147</v>
      </c>
      <c r="P690" t="s">
        <v>147</v>
      </c>
      <c r="Q690">
        <v>1</v>
      </c>
      <c r="W690">
        <v>0</v>
      </c>
      <c r="X690">
        <v>813963326</v>
      </c>
      <c r="Y690">
        <v>0.31</v>
      </c>
      <c r="AA690">
        <v>1.82</v>
      </c>
      <c r="AB690">
        <v>0</v>
      </c>
      <c r="AC690">
        <v>0</v>
      </c>
      <c r="AD690">
        <v>0</v>
      </c>
      <c r="AE690">
        <v>1.82</v>
      </c>
      <c r="AF690">
        <v>0</v>
      </c>
      <c r="AG690">
        <v>0</v>
      </c>
      <c r="AH690">
        <v>0</v>
      </c>
      <c r="AI690">
        <v>1</v>
      </c>
      <c r="AJ690">
        <v>1</v>
      </c>
      <c r="AK690">
        <v>1</v>
      </c>
      <c r="AL690">
        <v>1</v>
      </c>
      <c r="AN690">
        <v>0</v>
      </c>
      <c r="AO690">
        <v>1</v>
      </c>
      <c r="AP690">
        <v>0</v>
      </c>
      <c r="AQ690">
        <v>0</v>
      </c>
      <c r="AR690">
        <v>0</v>
      </c>
      <c r="AS690" t="s">
        <v>6</v>
      </c>
      <c r="AT690">
        <v>0.31</v>
      </c>
      <c r="AU690" t="s">
        <v>6</v>
      </c>
      <c r="AV690">
        <v>0</v>
      </c>
      <c r="AW690">
        <v>2</v>
      </c>
      <c r="AX690">
        <v>27711868</v>
      </c>
      <c r="AY690">
        <v>1</v>
      </c>
      <c r="AZ690">
        <v>0</v>
      </c>
      <c r="BA690">
        <v>706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CX690">
        <f>Y690*Source!I351</f>
        <v>0.93579699999999999</v>
      </c>
      <c r="CY690">
        <f>AA690</f>
        <v>1.82</v>
      </c>
      <c r="CZ690">
        <f>AE690</f>
        <v>1.82</v>
      </c>
      <c r="DA690">
        <f>AI690</f>
        <v>1</v>
      </c>
      <c r="DB690">
        <v>0</v>
      </c>
    </row>
    <row r="691" spans="1:106" x14ac:dyDescent="0.2">
      <c r="A691">
        <f>ROW(Source!A351)</f>
        <v>351</v>
      </c>
      <c r="B691">
        <v>27703374</v>
      </c>
      <c r="C691">
        <v>27711853</v>
      </c>
      <c r="D691">
        <v>25185882</v>
      </c>
      <c r="E691">
        <v>1</v>
      </c>
      <c r="F691">
        <v>1</v>
      </c>
      <c r="G691">
        <v>1</v>
      </c>
      <c r="H691">
        <v>3</v>
      </c>
      <c r="I691" t="s">
        <v>216</v>
      </c>
      <c r="J691" t="s">
        <v>218</v>
      </c>
      <c r="K691" t="s">
        <v>217</v>
      </c>
      <c r="L691">
        <v>1348</v>
      </c>
      <c r="N691">
        <v>1009</v>
      </c>
      <c r="O691" t="s">
        <v>30</v>
      </c>
      <c r="P691" t="s">
        <v>30</v>
      </c>
      <c r="Q691">
        <v>1000</v>
      </c>
      <c r="W691">
        <v>0</v>
      </c>
      <c r="X691">
        <v>1261407534</v>
      </c>
      <c r="Y691">
        <v>0.03</v>
      </c>
      <c r="AA691">
        <v>13287.69</v>
      </c>
      <c r="AB691">
        <v>0</v>
      </c>
      <c r="AC691">
        <v>0</v>
      </c>
      <c r="AD691">
        <v>0</v>
      </c>
      <c r="AE691">
        <v>13287.69</v>
      </c>
      <c r="AF691">
        <v>0</v>
      </c>
      <c r="AG691">
        <v>0</v>
      </c>
      <c r="AH691">
        <v>0</v>
      </c>
      <c r="AI691">
        <v>1</v>
      </c>
      <c r="AJ691">
        <v>1</v>
      </c>
      <c r="AK691">
        <v>1</v>
      </c>
      <c r="AL691">
        <v>1</v>
      </c>
      <c r="AN691">
        <v>0</v>
      </c>
      <c r="AO691">
        <v>0</v>
      </c>
      <c r="AP691">
        <v>0</v>
      </c>
      <c r="AQ691">
        <v>0</v>
      </c>
      <c r="AR691">
        <v>0</v>
      </c>
      <c r="AS691" t="s">
        <v>6</v>
      </c>
      <c r="AT691">
        <v>0.03</v>
      </c>
      <c r="AU691" t="s">
        <v>6</v>
      </c>
      <c r="AV691">
        <v>0</v>
      </c>
      <c r="AW691">
        <v>1</v>
      </c>
      <c r="AX691">
        <v>-1</v>
      </c>
      <c r="AY691">
        <v>0</v>
      </c>
      <c r="AZ691">
        <v>0</v>
      </c>
      <c r="BA691" t="s">
        <v>6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CX691">
        <f>Y691*Source!I351</f>
        <v>9.0560999999999989E-2</v>
      </c>
      <c r="CY691">
        <f>AA691</f>
        <v>13287.69</v>
      </c>
      <c r="CZ691">
        <f>AE691</f>
        <v>13287.69</v>
      </c>
      <c r="DA691">
        <f>AI691</f>
        <v>1</v>
      </c>
      <c r="DB691">
        <v>0</v>
      </c>
    </row>
    <row r="692" spans="1:106" x14ac:dyDescent="0.2">
      <c r="A692">
        <f>ROW(Source!A351)</f>
        <v>351</v>
      </c>
      <c r="B692">
        <v>27703374</v>
      </c>
      <c r="C692">
        <v>27711853</v>
      </c>
      <c r="D692">
        <v>25186104</v>
      </c>
      <c r="E692">
        <v>1</v>
      </c>
      <c r="F692">
        <v>1</v>
      </c>
      <c r="G692">
        <v>1</v>
      </c>
      <c r="H692">
        <v>3</v>
      </c>
      <c r="I692" t="s">
        <v>220</v>
      </c>
      <c r="J692" t="s">
        <v>223</v>
      </c>
      <c r="K692" t="s">
        <v>221</v>
      </c>
      <c r="L692">
        <v>1296</v>
      </c>
      <c r="N692">
        <v>1002</v>
      </c>
      <c r="O692" t="s">
        <v>222</v>
      </c>
      <c r="P692" t="s">
        <v>222</v>
      </c>
      <c r="Q692">
        <v>1</v>
      </c>
      <c r="W692">
        <v>0</v>
      </c>
      <c r="X692">
        <v>-1884807443</v>
      </c>
      <c r="Y692">
        <v>14.3</v>
      </c>
      <c r="AA692">
        <v>30.67</v>
      </c>
      <c r="AB692">
        <v>0</v>
      </c>
      <c r="AC692">
        <v>0</v>
      </c>
      <c r="AD692">
        <v>0</v>
      </c>
      <c r="AE692">
        <v>30.67</v>
      </c>
      <c r="AF692">
        <v>0</v>
      </c>
      <c r="AG692">
        <v>0</v>
      </c>
      <c r="AH692">
        <v>0</v>
      </c>
      <c r="AI692">
        <v>1</v>
      </c>
      <c r="AJ692">
        <v>1</v>
      </c>
      <c r="AK692">
        <v>1</v>
      </c>
      <c r="AL692">
        <v>1</v>
      </c>
      <c r="AN692">
        <v>0</v>
      </c>
      <c r="AO692">
        <v>0</v>
      </c>
      <c r="AP692">
        <v>0</v>
      </c>
      <c r="AQ692">
        <v>0</v>
      </c>
      <c r="AR692">
        <v>0</v>
      </c>
      <c r="AS692" t="s">
        <v>6</v>
      </c>
      <c r="AT692">
        <v>14.3</v>
      </c>
      <c r="AU692" t="s">
        <v>6</v>
      </c>
      <c r="AV692">
        <v>0</v>
      </c>
      <c r="AW692">
        <v>1</v>
      </c>
      <c r="AX692">
        <v>-1</v>
      </c>
      <c r="AY692">
        <v>0</v>
      </c>
      <c r="AZ692">
        <v>0</v>
      </c>
      <c r="BA692" t="s">
        <v>6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CX692">
        <f>Y692*Source!I351</f>
        <v>43.167410000000004</v>
      </c>
      <c r="CY692">
        <f>AA692</f>
        <v>30.67</v>
      </c>
      <c r="CZ692">
        <f>AE692</f>
        <v>30.67</v>
      </c>
      <c r="DA692">
        <f>AI692</f>
        <v>1</v>
      </c>
      <c r="DB692">
        <v>0</v>
      </c>
    </row>
    <row r="693" spans="1:106" x14ac:dyDescent="0.2">
      <c r="A693">
        <f>ROW(Source!A351)</f>
        <v>351</v>
      </c>
      <c r="B693">
        <v>27703374</v>
      </c>
      <c r="C693">
        <v>27711853</v>
      </c>
      <c r="D693">
        <v>25187360</v>
      </c>
      <c r="E693">
        <v>1</v>
      </c>
      <c r="F693">
        <v>1</v>
      </c>
      <c r="G693">
        <v>1</v>
      </c>
      <c r="H693">
        <v>3</v>
      </c>
      <c r="I693" t="s">
        <v>631</v>
      </c>
      <c r="J693" t="s">
        <v>632</v>
      </c>
      <c r="K693" t="s">
        <v>633</v>
      </c>
      <c r="L693">
        <v>1348</v>
      </c>
      <c r="N693">
        <v>1009</v>
      </c>
      <c r="O693" t="s">
        <v>30</v>
      </c>
      <c r="P693" t="s">
        <v>30</v>
      </c>
      <c r="Q693">
        <v>1000</v>
      </c>
      <c r="W693">
        <v>0</v>
      </c>
      <c r="X693">
        <v>181729109</v>
      </c>
      <c r="Y693">
        <v>5.0999999999999997E-2</v>
      </c>
      <c r="AA693">
        <v>11397.1</v>
      </c>
      <c r="AB693">
        <v>0</v>
      </c>
      <c r="AC693">
        <v>0</v>
      </c>
      <c r="AD693">
        <v>0</v>
      </c>
      <c r="AE693">
        <v>11397.1</v>
      </c>
      <c r="AF693">
        <v>0</v>
      </c>
      <c r="AG693">
        <v>0</v>
      </c>
      <c r="AH693">
        <v>0</v>
      </c>
      <c r="AI693">
        <v>1</v>
      </c>
      <c r="AJ693">
        <v>1</v>
      </c>
      <c r="AK693">
        <v>1</v>
      </c>
      <c r="AL693">
        <v>1</v>
      </c>
      <c r="AN693">
        <v>0</v>
      </c>
      <c r="AO693">
        <v>1</v>
      </c>
      <c r="AP693">
        <v>0</v>
      </c>
      <c r="AQ693">
        <v>0</v>
      </c>
      <c r="AR693">
        <v>0</v>
      </c>
      <c r="AS693" t="s">
        <v>6</v>
      </c>
      <c r="AT693">
        <v>5.0999999999999997E-2</v>
      </c>
      <c r="AU693" t="s">
        <v>6</v>
      </c>
      <c r="AV693">
        <v>0</v>
      </c>
      <c r="AW693">
        <v>2</v>
      </c>
      <c r="AX693">
        <v>27711871</v>
      </c>
      <c r="AY693">
        <v>1</v>
      </c>
      <c r="AZ693">
        <v>0</v>
      </c>
      <c r="BA693">
        <v>709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CX693">
        <f>Y693*Source!I351</f>
        <v>0.1539537</v>
      </c>
      <c r="CY693">
        <f>AA693</f>
        <v>11397.1</v>
      </c>
      <c r="CZ693">
        <f>AE693</f>
        <v>11397.1</v>
      </c>
      <c r="DA693">
        <f>AI693</f>
        <v>1</v>
      </c>
      <c r="DB693">
        <v>0</v>
      </c>
    </row>
    <row r="694" spans="1:106" x14ac:dyDescent="0.2">
      <c r="A694">
        <f>ROW(Source!A352)</f>
        <v>352</v>
      </c>
      <c r="B694">
        <v>27703388</v>
      </c>
      <c r="C694">
        <v>27711853</v>
      </c>
      <c r="D694">
        <v>25418547</v>
      </c>
      <c r="E694">
        <v>1</v>
      </c>
      <c r="F694">
        <v>1</v>
      </c>
      <c r="G694">
        <v>1</v>
      </c>
      <c r="H694">
        <v>1</v>
      </c>
      <c r="I694" t="s">
        <v>607</v>
      </c>
      <c r="J694" t="s">
        <v>6</v>
      </c>
      <c r="K694" t="s">
        <v>608</v>
      </c>
      <c r="L694">
        <v>1191</v>
      </c>
      <c r="N694">
        <v>1013</v>
      </c>
      <c r="O694" t="s">
        <v>486</v>
      </c>
      <c r="P694" t="s">
        <v>486</v>
      </c>
      <c r="Q694">
        <v>1</v>
      </c>
      <c r="W694">
        <v>0</v>
      </c>
      <c r="X694">
        <v>-784637506</v>
      </c>
      <c r="Y694">
        <v>67.626900000000006</v>
      </c>
      <c r="AA694">
        <v>0</v>
      </c>
      <c r="AB694">
        <v>0</v>
      </c>
      <c r="AC694">
        <v>0</v>
      </c>
      <c r="AD694">
        <v>8.74</v>
      </c>
      <c r="AE694">
        <v>0</v>
      </c>
      <c r="AF694">
        <v>0</v>
      </c>
      <c r="AG694">
        <v>0</v>
      </c>
      <c r="AH694">
        <v>8.74</v>
      </c>
      <c r="AI694">
        <v>1</v>
      </c>
      <c r="AJ694">
        <v>1</v>
      </c>
      <c r="AK694">
        <v>1</v>
      </c>
      <c r="AL694">
        <v>1</v>
      </c>
      <c r="AN694">
        <v>0</v>
      </c>
      <c r="AO694">
        <v>1</v>
      </c>
      <c r="AP694">
        <v>1</v>
      </c>
      <c r="AQ694">
        <v>0</v>
      </c>
      <c r="AR694">
        <v>0</v>
      </c>
      <c r="AS694" t="s">
        <v>6</v>
      </c>
      <c r="AT694">
        <v>43.56</v>
      </c>
      <c r="AU694" t="s">
        <v>57</v>
      </c>
      <c r="AV694">
        <v>1</v>
      </c>
      <c r="AW694">
        <v>2</v>
      </c>
      <c r="AX694">
        <v>27711863</v>
      </c>
      <c r="AY694">
        <v>1</v>
      </c>
      <c r="AZ694">
        <v>0</v>
      </c>
      <c r="BA694">
        <v>710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CX694">
        <f>Y694*Source!I352</f>
        <v>204.14532303000001</v>
      </c>
      <c r="CY694">
        <f>AD694</f>
        <v>8.74</v>
      </c>
      <c r="CZ694">
        <f>AH694</f>
        <v>8.74</v>
      </c>
      <c r="DA694">
        <f>AL694</f>
        <v>1</v>
      </c>
      <c r="DB694">
        <v>0</v>
      </c>
    </row>
    <row r="695" spans="1:106" x14ac:dyDescent="0.2">
      <c r="A695">
        <f>ROW(Source!A352)</f>
        <v>352</v>
      </c>
      <c r="B695">
        <v>27703388</v>
      </c>
      <c r="C695">
        <v>27711853</v>
      </c>
      <c r="D695">
        <v>25412928</v>
      </c>
      <c r="E695">
        <v>1</v>
      </c>
      <c r="F695">
        <v>1</v>
      </c>
      <c r="G695">
        <v>1</v>
      </c>
      <c r="H695">
        <v>1</v>
      </c>
      <c r="I695" t="s">
        <v>487</v>
      </c>
      <c r="J695" t="s">
        <v>6</v>
      </c>
      <c r="K695" t="s">
        <v>488</v>
      </c>
      <c r="L695">
        <v>1191</v>
      </c>
      <c r="N695">
        <v>1013</v>
      </c>
      <c r="O695" t="s">
        <v>486</v>
      </c>
      <c r="P695" t="s">
        <v>486</v>
      </c>
      <c r="Q695">
        <v>1</v>
      </c>
      <c r="W695">
        <v>0</v>
      </c>
      <c r="X695">
        <v>-1417349443</v>
      </c>
      <c r="Y695">
        <v>0.17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1</v>
      </c>
      <c r="AJ695">
        <v>1</v>
      </c>
      <c r="AK695">
        <v>1</v>
      </c>
      <c r="AL695">
        <v>1</v>
      </c>
      <c r="AN695">
        <v>0</v>
      </c>
      <c r="AO695">
        <v>1</v>
      </c>
      <c r="AP695">
        <v>0</v>
      </c>
      <c r="AQ695">
        <v>0</v>
      </c>
      <c r="AR695">
        <v>0</v>
      </c>
      <c r="AS695" t="s">
        <v>6</v>
      </c>
      <c r="AT695">
        <v>0.17</v>
      </c>
      <c r="AU695" t="s">
        <v>6</v>
      </c>
      <c r="AV695">
        <v>2</v>
      </c>
      <c r="AW695">
        <v>2</v>
      </c>
      <c r="AX695">
        <v>27711864</v>
      </c>
      <c r="AY695">
        <v>1</v>
      </c>
      <c r="AZ695">
        <v>2048</v>
      </c>
      <c r="BA695">
        <v>711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CX695">
        <f>Y695*Source!I352</f>
        <v>0.51317900000000005</v>
      </c>
      <c r="CY695">
        <f>AD695</f>
        <v>0</v>
      </c>
      <c r="CZ695">
        <f>AH695</f>
        <v>0</v>
      </c>
      <c r="DA695">
        <f>AL695</f>
        <v>1</v>
      </c>
      <c r="DB695">
        <v>0</v>
      </c>
    </row>
    <row r="696" spans="1:106" x14ac:dyDescent="0.2">
      <c r="A696">
        <f>ROW(Source!A352)</f>
        <v>352</v>
      </c>
      <c r="B696">
        <v>27703388</v>
      </c>
      <c r="C696">
        <v>27711853</v>
      </c>
      <c r="D696">
        <v>25230510</v>
      </c>
      <c r="E696">
        <v>1</v>
      </c>
      <c r="F696">
        <v>1</v>
      </c>
      <c r="G696">
        <v>1</v>
      </c>
      <c r="H696">
        <v>2</v>
      </c>
      <c r="I696" t="s">
        <v>592</v>
      </c>
      <c r="J696" t="s">
        <v>593</v>
      </c>
      <c r="K696" t="s">
        <v>594</v>
      </c>
      <c r="L696">
        <v>1368</v>
      </c>
      <c r="N696">
        <v>1011</v>
      </c>
      <c r="O696" t="s">
        <v>492</v>
      </c>
      <c r="P696" t="s">
        <v>492</v>
      </c>
      <c r="Q696">
        <v>1</v>
      </c>
      <c r="W696">
        <v>0</v>
      </c>
      <c r="X696">
        <v>368031958</v>
      </c>
      <c r="Y696">
        <v>3.3750000000000002E-2</v>
      </c>
      <c r="AA696">
        <v>0</v>
      </c>
      <c r="AB696">
        <v>27.66</v>
      </c>
      <c r="AC696">
        <v>11.6</v>
      </c>
      <c r="AD696">
        <v>0</v>
      </c>
      <c r="AE696">
        <v>0</v>
      </c>
      <c r="AF696">
        <v>27.66</v>
      </c>
      <c r="AG696">
        <v>11.6</v>
      </c>
      <c r="AH696">
        <v>0</v>
      </c>
      <c r="AI696">
        <v>1</v>
      </c>
      <c r="AJ696">
        <v>1</v>
      </c>
      <c r="AK696">
        <v>1</v>
      </c>
      <c r="AL696">
        <v>1</v>
      </c>
      <c r="AN696">
        <v>0</v>
      </c>
      <c r="AO696">
        <v>1</v>
      </c>
      <c r="AP696">
        <v>1</v>
      </c>
      <c r="AQ696">
        <v>0</v>
      </c>
      <c r="AR696">
        <v>0</v>
      </c>
      <c r="AS696" t="s">
        <v>6</v>
      </c>
      <c r="AT696">
        <v>0.02</v>
      </c>
      <c r="AU696" t="s">
        <v>56</v>
      </c>
      <c r="AV696">
        <v>0</v>
      </c>
      <c r="AW696">
        <v>2</v>
      </c>
      <c r="AX696">
        <v>27711865</v>
      </c>
      <c r="AY696">
        <v>1</v>
      </c>
      <c r="AZ696">
        <v>0</v>
      </c>
      <c r="BA696">
        <v>712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X696">
        <f>Y696*Source!I352</f>
        <v>0.101881125</v>
      </c>
      <c r="CY696">
        <f>AB696</f>
        <v>27.66</v>
      </c>
      <c r="CZ696">
        <f>AF696</f>
        <v>27.66</v>
      </c>
      <c r="DA696">
        <f>AJ696</f>
        <v>1</v>
      </c>
      <c r="DB696">
        <v>0</v>
      </c>
    </row>
    <row r="697" spans="1:106" x14ac:dyDescent="0.2">
      <c r="A697">
        <f>ROW(Source!A352)</f>
        <v>352</v>
      </c>
      <c r="B697">
        <v>27703388</v>
      </c>
      <c r="C697">
        <v>27711853</v>
      </c>
      <c r="D697">
        <v>25231607</v>
      </c>
      <c r="E697">
        <v>1</v>
      </c>
      <c r="F697">
        <v>1</v>
      </c>
      <c r="G697">
        <v>1</v>
      </c>
      <c r="H697">
        <v>2</v>
      </c>
      <c r="I697" t="s">
        <v>497</v>
      </c>
      <c r="J697" t="s">
        <v>498</v>
      </c>
      <c r="K697" t="s">
        <v>499</v>
      </c>
      <c r="L697">
        <v>1368</v>
      </c>
      <c r="N697">
        <v>1011</v>
      </c>
      <c r="O697" t="s">
        <v>492</v>
      </c>
      <c r="P697" t="s">
        <v>492</v>
      </c>
      <c r="Q697">
        <v>1</v>
      </c>
      <c r="W697">
        <v>0</v>
      </c>
      <c r="X697">
        <v>1372534845</v>
      </c>
      <c r="Y697">
        <v>0.25312500000000004</v>
      </c>
      <c r="AA697">
        <v>0</v>
      </c>
      <c r="AB697">
        <v>65.709999999999994</v>
      </c>
      <c r="AC697">
        <v>11.6</v>
      </c>
      <c r="AD697">
        <v>0</v>
      </c>
      <c r="AE697">
        <v>0</v>
      </c>
      <c r="AF697">
        <v>65.709999999999994</v>
      </c>
      <c r="AG697">
        <v>11.6</v>
      </c>
      <c r="AH697">
        <v>0</v>
      </c>
      <c r="AI697">
        <v>1</v>
      </c>
      <c r="AJ697">
        <v>1</v>
      </c>
      <c r="AK697">
        <v>1</v>
      </c>
      <c r="AL697">
        <v>1</v>
      </c>
      <c r="AN697">
        <v>0</v>
      </c>
      <c r="AO697">
        <v>1</v>
      </c>
      <c r="AP697">
        <v>1</v>
      </c>
      <c r="AQ697">
        <v>0</v>
      </c>
      <c r="AR697">
        <v>0</v>
      </c>
      <c r="AS697" t="s">
        <v>6</v>
      </c>
      <c r="AT697">
        <v>0.15</v>
      </c>
      <c r="AU697" t="s">
        <v>56</v>
      </c>
      <c r="AV697">
        <v>0</v>
      </c>
      <c r="AW697">
        <v>2</v>
      </c>
      <c r="AX697">
        <v>27711866</v>
      </c>
      <c r="AY697">
        <v>1</v>
      </c>
      <c r="AZ697">
        <v>0</v>
      </c>
      <c r="BA697">
        <v>713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CX697">
        <f>Y697*Source!I352</f>
        <v>0.76410843750000013</v>
      </c>
      <c r="CY697">
        <f>AB697</f>
        <v>65.709999999999994</v>
      </c>
      <c r="CZ697">
        <f>AF697</f>
        <v>65.709999999999994</v>
      </c>
      <c r="DA697">
        <f>AJ697</f>
        <v>1</v>
      </c>
      <c r="DB697">
        <v>0</v>
      </c>
    </row>
    <row r="698" spans="1:106" x14ac:dyDescent="0.2">
      <c r="A698">
        <f>ROW(Source!A352)</f>
        <v>352</v>
      </c>
      <c r="B698">
        <v>27703388</v>
      </c>
      <c r="C698">
        <v>27711853</v>
      </c>
      <c r="D698">
        <v>25153356</v>
      </c>
      <c r="E698">
        <v>1</v>
      </c>
      <c r="F698">
        <v>1</v>
      </c>
      <c r="G698">
        <v>1</v>
      </c>
      <c r="H698">
        <v>3</v>
      </c>
      <c r="I698" t="s">
        <v>628</v>
      </c>
      <c r="J698" t="s">
        <v>629</v>
      </c>
      <c r="K698" t="s">
        <v>630</v>
      </c>
      <c r="L698">
        <v>1327</v>
      </c>
      <c r="N698">
        <v>1005</v>
      </c>
      <c r="O698" t="s">
        <v>54</v>
      </c>
      <c r="P698" t="s">
        <v>54</v>
      </c>
      <c r="Q698">
        <v>1</v>
      </c>
      <c r="W698">
        <v>0</v>
      </c>
      <c r="X698">
        <v>-1987926685</v>
      </c>
      <c r="Y698">
        <v>0.84</v>
      </c>
      <c r="AA698">
        <v>72.319999999999993</v>
      </c>
      <c r="AB698">
        <v>0</v>
      </c>
      <c r="AC698">
        <v>0</v>
      </c>
      <c r="AD698">
        <v>0</v>
      </c>
      <c r="AE698">
        <v>72.319999999999993</v>
      </c>
      <c r="AF698">
        <v>0</v>
      </c>
      <c r="AG698">
        <v>0</v>
      </c>
      <c r="AH698">
        <v>0</v>
      </c>
      <c r="AI698">
        <v>1</v>
      </c>
      <c r="AJ698">
        <v>1</v>
      </c>
      <c r="AK698">
        <v>1</v>
      </c>
      <c r="AL698">
        <v>1</v>
      </c>
      <c r="AN698">
        <v>0</v>
      </c>
      <c r="AO698">
        <v>1</v>
      </c>
      <c r="AP698">
        <v>0</v>
      </c>
      <c r="AQ698">
        <v>0</v>
      </c>
      <c r="AR698">
        <v>0</v>
      </c>
      <c r="AS698" t="s">
        <v>6</v>
      </c>
      <c r="AT698">
        <v>0.84</v>
      </c>
      <c r="AU698" t="s">
        <v>6</v>
      </c>
      <c r="AV698">
        <v>0</v>
      </c>
      <c r="AW698">
        <v>2</v>
      </c>
      <c r="AX698">
        <v>27711867</v>
      </c>
      <c r="AY698">
        <v>1</v>
      </c>
      <c r="AZ698">
        <v>0</v>
      </c>
      <c r="BA698">
        <v>714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CX698">
        <f>Y698*Source!I352</f>
        <v>2.5357080000000001</v>
      </c>
      <c r="CY698">
        <f>AA698</f>
        <v>72.319999999999993</v>
      </c>
      <c r="CZ698">
        <f>AE698</f>
        <v>72.319999999999993</v>
      </c>
      <c r="DA698">
        <f>AI698</f>
        <v>1</v>
      </c>
      <c r="DB698">
        <v>0</v>
      </c>
    </row>
    <row r="699" spans="1:106" x14ac:dyDescent="0.2">
      <c r="A699">
        <f>ROW(Source!A352)</f>
        <v>352</v>
      </c>
      <c r="B699">
        <v>27703388</v>
      </c>
      <c r="C699">
        <v>27711853</v>
      </c>
      <c r="D699">
        <v>25153690</v>
      </c>
      <c r="E699">
        <v>1</v>
      </c>
      <c r="F699">
        <v>1</v>
      </c>
      <c r="G699">
        <v>1</v>
      </c>
      <c r="H699">
        <v>3</v>
      </c>
      <c r="I699" t="s">
        <v>598</v>
      </c>
      <c r="J699" t="s">
        <v>599</v>
      </c>
      <c r="K699" t="s">
        <v>600</v>
      </c>
      <c r="L699">
        <v>1346</v>
      </c>
      <c r="N699">
        <v>1009</v>
      </c>
      <c r="O699" t="s">
        <v>147</v>
      </c>
      <c r="P699" t="s">
        <v>147</v>
      </c>
      <c r="Q699">
        <v>1</v>
      </c>
      <c r="W699">
        <v>0</v>
      </c>
      <c r="X699">
        <v>813963326</v>
      </c>
      <c r="Y699">
        <v>0.31</v>
      </c>
      <c r="AA699">
        <v>1.82</v>
      </c>
      <c r="AB699">
        <v>0</v>
      </c>
      <c r="AC699">
        <v>0</v>
      </c>
      <c r="AD699">
        <v>0</v>
      </c>
      <c r="AE699">
        <v>1.82</v>
      </c>
      <c r="AF699">
        <v>0</v>
      </c>
      <c r="AG699">
        <v>0</v>
      </c>
      <c r="AH699">
        <v>0</v>
      </c>
      <c r="AI699">
        <v>1</v>
      </c>
      <c r="AJ699">
        <v>1</v>
      </c>
      <c r="AK699">
        <v>1</v>
      </c>
      <c r="AL699">
        <v>1</v>
      </c>
      <c r="AN699">
        <v>0</v>
      </c>
      <c r="AO699">
        <v>1</v>
      </c>
      <c r="AP699">
        <v>0</v>
      </c>
      <c r="AQ699">
        <v>0</v>
      </c>
      <c r="AR699">
        <v>0</v>
      </c>
      <c r="AS699" t="s">
        <v>6</v>
      </c>
      <c r="AT699">
        <v>0.31</v>
      </c>
      <c r="AU699" t="s">
        <v>6</v>
      </c>
      <c r="AV699">
        <v>0</v>
      </c>
      <c r="AW699">
        <v>2</v>
      </c>
      <c r="AX699">
        <v>27711868</v>
      </c>
      <c r="AY699">
        <v>1</v>
      </c>
      <c r="AZ699">
        <v>0</v>
      </c>
      <c r="BA699">
        <v>715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CX699">
        <f>Y699*Source!I352</f>
        <v>0.93579699999999999</v>
      </c>
      <c r="CY699">
        <f>AA699</f>
        <v>1.82</v>
      </c>
      <c r="CZ699">
        <f>AE699</f>
        <v>1.82</v>
      </c>
      <c r="DA699">
        <f>AI699</f>
        <v>1</v>
      </c>
      <c r="DB699">
        <v>0</v>
      </c>
    </row>
    <row r="700" spans="1:106" x14ac:dyDescent="0.2">
      <c r="A700">
        <f>ROW(Source!A352)</f>
        <v>352</v>
      </c>
      <c r="B700">
        <v>27703388</v>
      </c>
      <c r="C700">
        <v>27711853</v>
      </c>
      <c r="D700">
        <v>25185882</v>
      </c>
      <c r="E700">
        <v>1</v>
      </c>
      <c r="F700">
        <v>1</v>
      </c>
      <c r="G700">
        <v>1</v>
      </c>
      <c r="H700">
        <v>3</v>
      </c>
      <c r="I700" t="s">
        <v>216</v>
      </c>
      <c r="J700" t="s">
        <v>218</v>
      </c>
      <c r="K700" t="s">
        <v>217</v>
      </c>
      <c r="L700">
        <v>1348</v>
      </c>
      <c r="N700">
        <v>1009</v>
      </c>
      <c r="O700" t="s">
        <v>30</v>
      </c>
      <c r="P700" t="s">
        <v>30</v>
      </c>
      <c r="Q700">
        <v>1000</v>
      </c>
      <c r="W700">
        <v>0</v>
      </c>
      <c r="X700">
        <v>1261407534</v>
      </c>
      <c r="Y700">
        <v>0.03</v>
      </c>
      <c r="AA700">
        <v>13287.69</v>
      </c>
      <c r="AB700">
        <v>0</v>
      </c>
      <c r="AC700">
        <v>0</v>
      </c>
      <c r="AD700">
        <v>0</v>
      </c>
      <c r="AE700">
        <v>13287.69</v>
      </c>
      <c r="AF700">
        <v>0</v>
      </c>
      <c r="AG700">
        <v>0</v>
      </c>
      <c r="AH700">
        <v>0</v>
      </c>
      <c r="AI700">
        <v>1</v>
      </c>
      <c r="AJ700">
        <v>1</v>
      </c>
      <c r="AK700">
        <v>1</v>
      </c>
      <c r="AL700">
        <v>1</v>
      </c>
      <c r="AN700">
        <v>0</v>
      </c>
      <c r="AO700">
        <v>0</v>
      </c>
      <c r="AP700">
        <v>0</v>
      </c>
      <c r="AQ700">
        <v>0</v>
      </c>
      <c r="AR700">
        <v>0</v>
      </c>
      <c r="AS700" t="s">
        <v>6</v>
      </c>
      <c r="AT700">
        <v>0.03</v>
      </c>
      <c r="AU700" t="s">
        <v>6</v>
      </c>
      <c r="AV700">
        <v>0</v>
      </c>
      <c r="AW700">
        <v>1</v>
      </c>
      <c r="AX700">
        <v>-1</v>
      </c>
      <c r="AY700">
        <v>0</v>
      </c>
      <c r="AZ700">
        <v>0</v>
      </c>
      <c r="BA700" t="s">
        <v>6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CX700">
        <f>Y700*Source!I352</f>
        <v>9.0560999999999989E-2</v>
      </c>
      <c r="CY700">
        <f>AA700</f>
        <v>13287.69</v>
      </c>
      <c r="CZ700">
        <f>AE700</f>
        <v>13287.69</v>
      </c>
      <c r="DA700">
        <f>AI700</f>
        <v>1</v>
      </c>
      <c r="DB700">
        <v>0</v>
      </c>
    </row>
    <row r="701" spans="1:106" x14ac:dyDescent="0.2">
      <c r="A701">
        <f>ROW(Source!A352)</f>
        <v>352</v>
      </c>
      <c r="B701">
        <v>27703388</v>
      </c>
      <c r="C701">
        <v>27711853</v>
      </c>
      <c r="D701">
        <v>25186104</v>
      </c>
      <c r="E701">
        <v>1</v>
      </c>
      <c r="F701">
        <v>1</v>
      </c>
      <c r="G701">
        <v>1</v>
      </c>
      <c r="H701">
        <v>3</v>
      </c>
      <c r="I701" t="s">
        <v>220</v>
      </c>
      <c r="J701" t="s">
        <v>223</v>
      </c>
      <c r="K701" t="s">
        <v>221</v>
      </c>
      <c r="L701">
        <v>1296</v>
      </c>
      <c r="N701">
        <v>1002</v>
      </c>
      <c r="O701" t="s">
        <v>222</v>
      </c>
      <c r="P701" t="s">
        <v>222</v>
      </c>
      <c r="Q701">
        <v>1</v>
      </c>
      <c r="W701">
        <v>0</v>
      </c>
      <c r="X701">
        <v>-1884807443</v>
      </c>
      <c r="Y701">
        <v>14.3</v>
      </c>
      <c r="AA701">
        <v>30.67</v>
      </c>
      <c r="AB701">
        <v>0</v>
      </c>
      <c r="AC701">
        <v>0</v>
      </c>
      <c r="AD701">
        <v>0</v>
      </c>
      <c r="AE701">
        <v>30.67</v>
      </c>
      <c r="AF701">
        <v>0</v>
      </c>
      <c r="AG701">
        <v>0</v>
      </c>
      <c r="AH701">
        <v>0</v>
      </c>
      <c r="AI701">
        <v>1</v>
      </c>
      <c r="AJ701">
        <v>1</v>
      </c>
      <c r="AK701">
        <v>1</v>
      </c>
      <c r="AL701">
        <v>1</v>
      </c>
      <c r="AN701">
        <v>0</v>
      </c>
      <c r="AO701">
        <v>0</v>
      </c>
      <c r="AP701">
        <v>0</v>
      </c>
      <c r="AQ701">
        <v>0</v>
      </c>
      <c r="AR701">
        <v>0</v>
      </c>
      <c r="AS701" t="s">
        <v>6</v>
      </c>
      <c r="AT701">
        <v>14.3</v>
      </c>
      <c r="AU701" t="s">
        <v>6</v>
      </c>
      <c r="AV701">
        <v>0</v>
      </c>
      <c r="AW701">
        <v>1</v>
      </c>
      <c r="AX701">
        <v>-1</v>
      </c>
      <c r="AY701">
        <v>0</v>
      </c>
      <c r="AZ701">
        <v>0</v>
      </c>
      <c r="BA701" t="s">
        <v>6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CX701">
        <f>Y701*Source!I352</f>
        <v>43.167410000000004</v>
      </c>
      <c r="CY701">
        <f>AA701</f>
        <v>30.67</v>
      </c>
      <c r="CZ701">
        <f>AE701</f>
        <v>30.67</v>
      </c>
      <c r="DA701">
        <f>AI701</f>
        <v>1</v>
      </c>
      <c r="DB701">
        <v>0</v>
      </c>
    </row>
    <row r="702" spans="1:106" x14ac:dyDescent="0.2">
      <c r="A702">
        <f>ROW(Source!A352)</f>
        <v>352</v>
      </c>
      <c r="B702">
        <v>27703388</v>
      </c>
      <c r="C702">
        <v>27711853</v>
      </c>
      <c r="D702">
        <v>25187360</v>
      </c>
      <c r="E702">
        <v>1</v>
      </c>
      <c r="F702">
        <v>1</v>
      </c>
      <c r="G702">
        <v>1</v>
      </c>
      <c r="H702">
        <v>3</v>
      </c>
      <c r="I702" t="s">
        <v>631</v>
      </c>
      <c r="J702" t="s">
        <v>632</v>
      </c>
      <c r="K702" t="s">
        <v>633</v>
      </c>
      <c r="L702">
        <v>1348</v>
      </c>
      <c r="N702">
        <v>1009</v>
      </c>
      <c r="O702" t="s">
        <v>30</v>
      </c>
      <c r="P702" t="s">
        <v>30</v>
      </c>
      <c r="Q702">
        <v>1000</v>
      </c>
      <c r="W702">
        <v>0</v>
      </c>
      <c r="X702">
        <v>181729109</v>
      </c>
      <c r="Y702">
        <v>5.0999999999999997E-2</v>
      </c>
      <c r="AA702">
        <v>11397.1</v>
      </c>
      <c r="AB702">
        <v>0</v>
      </c>
      <c r="AC702">
        <v>0</v>
      </c>
      <c r="AD702">
        <v>0</v>
      </c>
      <c r="AE702">
        <v>11397.1</v>
      </c>
      <c r="AF702">
        <v>0</v>
      </c>
      <c r="AG702">
        <v>0</v>
      </c>
      <c r="AH702">
        <v>0</v>
      </c>
      <c r="AI702">
        <v>1</v>
      </c>
      <c r="AJ702">
        <v>1</v>
      </c>
      <c r="AK702">
        <v>1</v>
      </c>
      <c r="AL702">
        <v>1</v>
      </c>
      <c r="AN702">
        <v>0</v>
      </c>
      <c r="AO702">
        <v>1</v>
      </c>
      <c r="AP702">
        <v>0</v>
      </c>
      <c r="AQ702">
        <v>0</v>
      </c>
      <c r="AR702">
        <v>0</v>
      </c>
      <c r="AS702" t="s">
        <v>6</v>
      </c>
      <c r="AT702">
        <v>5.0999999999999997E-2</v>
      </c>
      <c r="AU702" t="s">
        <v>6</v>
      </c>
      <c r="AV702">
        <v>0</v>
      </c>
      <c r="AW702">
        <v>2</v>
      </c>
      <c r="AX702">
        <v>27711871</v>
      </c>
      <c r="AY702">
        <v>1</v>
      </c>
      <c r="AZ702">
        <v>0</v>
      </c>
      <c r="BA702">
        <v>718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CX702">
        <f>Y702*Source!I352</f>
        <v>0.1539537</v>
      </c>
      <c r="CY702">
        <f>AA702</f>
        <v>11397.1</v>
      </c>
      <c r="CZ702">
        <f>AE702</f>
        <v>11397.1</v>
      </c>
      <c r="DA702">
        <f>AI702</f>
        <v>1</v>
      </c>
      <c r="DB702">
        <v>0</v>
      </c>
    </row>
    <row r="703" spans="1:106" x14ac:dyDescent="0.2">
      <c r="A703">
        <f>ROW(Source!A357)</f>
        <v>357</v>
      </c>
      <c r="B703">
        <v>27703374</v>
      </c>
      <c r="C703">
        <v>27711874</v>
      </c>
      <c r="D703">
        <v>25418547</v>
      </c>
      <c r="E703">
        <v>1</v>
      </c>
      <c r="F703">
        <v>1</v>
      </c>
      <c r="G703">
        <v>1</v>
      </c>
      <c r="H703">
        <v>1</v>
      </c>
      <c r="I703" t="s">
        <v>607</v>
      </c>
      <c r="J703" t="s">
        <v>6</v>
      </c>
      <c r="K703" t="s">
        <v>608</v>
      </c>
      <c r="L703">
        <v>1191</v>
      </c>
      <c r="N703">
        <v>1013</v>
      </c>
      <c r="O703" t="s">
        <v>486</v>
      </c>
      <c r="P703" t="s">
        <v>486</v>
      </c>
      <c r="Q703">
        <v>1</v>
      </c>
      <c r="W703">
        <v>0</v>
      </c>
      <c r="X703">
        <v>-784637506</v>
      </c>
      <c r="Y703">
        <v>97.80749999999999</v>
      </c>
      <c r="AA703">
        <v>0</v>
      </c>
      <c r="AB703">
        <v>0</v>
      </c>
      <c r="AC703">
        <v>0</v>
      </c>
      <c r="AD703">
        <v>8.74</v>
      </c>
      <c r="AE703">
        <v>0</v>
      </c>
      <c r="AF703">
        <v>0</v>
      </c>
      <c r="AG703">
        <v>0</v>
      </c>
      <c r="AH703">
        <v>8.74</v>
      </c>
      <c r="AI703">
        <v>1</v>
      </c>
      <c r="AJ703">
        <v>1</v>
      </c>
      <c r="AK703">
        <v>1</v>
      </c>
      <c r="AL703">
        <v>1</v>
      </c>
      <c r="AN703">
        <v>0</v>
      </c>
      <c r="AO703">
        <v>1</v>
      </c>
      <c r="AP703">
        <v>1</v>
      </c>
      <c r="AQ703">
        <v>0</v>
      </c>
      <c r="AR703">
        <v>0</v>
      </c>
      <c r="AS703" t="s">
        <v>6</v>
      </c>
      <c r="AT703">
        <v>63</v>
      </c>
      <c r="AU703" t="s">
        <v>57</v>
      </c>
      <c r="AV703">
        <v>1</v>
      </c>
      <c r="AW703">
        <v>2</v>
      </c>
      <c r="AX703">
        <v>27711884</v>
      </c>
      <c r="AY703">
        <v>1</v>
      </c>
      <c r="AZ703">
        <v>0</v>
      </c>
      <c r="BA703">
        <v>719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CX703">
        <f>Y703*Source!I357</f>
        <v>101.71979999999999</v>
      </c>
      <c r="CY703">
        <f>AD703</f>
        <v>8.74</v>
      </c>
      <c r="CZ703">
        <f>AH703</f>
        <v>8.74</v>
      </c>
      <c r="DA703">
        <f>AL703</f>
        <v>1</v>
      </c>
      <c r="DB703">
        <v>0</v>
      </c>
    </row>
    <row r="704" spans="1:106" x14ac:dyDescent="0.2">
      <c r="A704">
        <f>ROW(Source!A357)</f>
        <v>357</v>
      </c>
      <c r="B704">
        <v>27703374</v>
      </c>
      <c r="C704">
        <v>27711874</v>
      </c>
      <c r="D704">
        <v>25412928</v>
      </c>
      <c r="E704">
        <v>1</v>
      </c>
      <c r="F704">
        <v>1</v>
      </c>
      <c r="G704">
        <v>1</v>
      </c>
      <c r="H704">
        <v>1</v>
      </c>
      <c r="I704" t="s">
        <v>487</v>
      </c>
      <c r="J704" t="s">
        <v>6</v>
      </c>
      <c r="K704" t="s">
        <v>488</v>
      </c>
      <c r="L704">
        <v>1191</v>
      </c>
      <c r="N704">
        <v>1013</v>
      </c>
      <c r="O704" t="s">
        <v>486</v>
      </c>
      <c r="P704" t="s">
        <v>486</v>
      </c>
      <c r="Q704">
        <v>1</v>
      </c>
      <c r="W704">
        <v>0</v>
      </c>
      <c r="X704">
        <v>-1417349443</v>
      </c>
      <c r="Y704">
        <v>0.18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1</v>
      </c>
      <c r="AJ704">
        <v>1</v>
      </c>
      <c r="AK704">
        <v>1</v>
      </c>
      <c r="AL704">
        <v>1</v>
      </c>
      <c r="AN704">
        <v>0</v>
      </c>
      <c r="AO704">
        <v>1</v>
      </c>
      <c r="AP704">
        <v>0</v>
      </c>
      <c r="AQ704">
        <v>0</v>
      </c>
      <c r="AR704">
        <v>0</v>
      </c>
      <c r="AS704" t="s">
        <v>6</v>
      </c>
      <c r="AT704">
        <v>0.18</v>
      </c>
      <c r="AU704" t="s">
        <v>6</v>
      </c>
      <c r="AV704">
        <v>2</v>
      </c>
      <c r="AW704">
        <v>2</v>
      </c>
      <c r="AX704">
        <v>27711885</v>
      </c>
      <c r="AY704">
        <v>1</v>
      </c>
      <c r="AZ704">
        <v>2048</v>
      </c>
      <c r="BA704">
        <v>720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CX704">
        <f>Y704*Source!I357</f>
        <v>0.18720000000000001</v>
      </c>
      <c r="CY704">
        <f>AD704</f>
        <v>0</v>
      </c>
      <c r="CZ704">
        <f>AH704</f>
        <v>0</v>
      </c>
      <c r="DA704">
        <f>AL704</f>
        <v>1</v>
      </c>
      <c r="DB704">
        <v>0</v>
      </c>
    </row>
    <row r="705" spans="1:106" x14ac:dyDescent="0.2">
      <c r="A705">
        <f>ROW(Source!A357)</f>
        <v>357</v>
      </c>
      <c r="B705">
        <v>27703374</v>
      </c>
      <c r="C705">
        <v>27711874</v>
      </c>
      <c r="D705">
        <v>25230510</v>
      </c>
      <c r="E705">
        <v>1</v>
      </c>
      <c r="F705">
        <v>1</v>
      </c>
      <c r="G705">
        <v>1</v>
      </c>
      <c r="H705">
        <v>2</v>
      </c>
      <c r="I705" t="s">
        <v>592</v>
      </c>
      <c r="J705" t="s">
        <v>593</v>
      </c>
      <c r="K705" t="s">
        <v>594</v>
      </c>
      <c r="L705">
        <v>1368</v>
      </c>
      <c r="N705">
        <v>1011</v>
      </c>
      <c r="O705" t="s">
        <v>492</v>
      </c>
      <c r="P705" t="s">
        <v>492</v>
      </c>
      <c r="Q705">
        <v>1</v>
      </c>
      <c r="W705">
        <v>0</v>
      </c>
      <c r="X705">
        <v>368031958</v>
      </c>
      <c r="Y705">
        <v>3.3750000000000002E-2</v>
      </c>
      <c r="AA705">
        <v>0</v>
      </c>
      <c r="AB705">
        <v>27.66</v>
      </c>
      <c r="AC705">
        <v>11.6</v>
      </c>
      <c r="AD705">
        <v>0</v>
      </c>
      <c r="AE705">
        <v>0</v>
      </c>
      <c r="AF705">
        <v>27.66</v>
      </c>
      <c r="AG705">
        <v>11.6</v>
      </c>
      <c r="AH705">
        <v>0</v>
      </c>
      <c r="AI705">
        <v>1</v>
      </c>
      <c r="AJ705">
        <v>1</v>
      </c>
      <c r="AK705">
        <v>1</v>
      </c>
      <c r="AL705">
        <v>1</v>
      </c>
      <c r="AN705">
        <v>0</v>
      </c>
      <c r="AO705">
        <v>1</v>
      </c>
      <c r="AP705">
        <v>1</v>
      </c>
      <c r="AQ705">
        <v>0</v>
      </c>
      <c r="AR705">
        <v>0</v>
      </c>
      <c r="AS705" t="s">
        <v>6</v>
      </c>
      <c r="AT705">
        <v>0.02</v>
      </c>
      <c r="AU705" t="s">
        <v>56</v>
      </c>
      <c r="AV705">
        <v>0</v>
      </c>
      <c r="AW705">
        <v>2</v>
      </c>
      <c r="AX705">
        <v>27711886</v>
      </c>
      <c r="AY705">
        <v>1</v>
      </c>
      <c r="AZ705">
        <v>0</v>
      </c>
      <c r="BA705">
        <v>721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CX705">
        <f>Y705*Source!I357</f>
        <v>3.5100000000000006E-2</v>
      </c>
      <c r="CY705">
        <f>AB705</f>
        <v>27.66</v>
      </c>
      <c r="CZ705">
        <f>AF705</f>
        <v>27.66</v>
      </c>
      <c r="DA705">
        <f>AJ705</f>
        <v>1</v>
      </c>
      <c r="DB705">
        <v>0</v>
      </c>
    </row>
    <row r="706" spans="1:106" x14ac:dyDescent="0.2">
      <c r="A706">
        <f>ROW(Source!A357)</f>
        <v>357</v>
      </c>
      <c r="B706">
        <v>27703374</v>
      </c>
      <c r="C706">
        <v>27711874</v>
      </c>
      <c r="D706">
        <v>25231607</v>
      </c>
      <c r="E706">
        <v>1</v>
      </c>
      <c r="F706">
        <v>1</v>
      </c>
      <c r="G706">
        <v>1</v>
      </c>
      <c r="H706">
        <v>2</v>
      </c>
      <c r="I706" t="s">
        <v>497</v>
      </c>
      <c r="J706" t="s">
        <v>498</v>
      </c>
      <c r="K706" t="s">
        <v>499</v>
      </c>
      <c r="L706">
        <v>1368</v>
      </c>
      <c r="N706">
        <v>1011</v>
      </c>
      <c r="O706" t="s">
        <v>492</v>
      </c>
      <c r="P706" t="s">
        <v>492</v>
      </c>
      <c r="Q706">
        <v>1</v>
      </c>
      <c r="W706">
        <v>0</v>
      </c>
      <c r="X706">
        <v>1372534845</v>
      </c>
      <c r="Y706">
        <v>0.27</v>
      </c>
      <c r="AA706">
        <v>0</v>
      </c>
      <c r="AB706">
        <v>65.709999999999994</v>
      </c>
      <c r="AC706">
        <v>11.6</v>
      </c>
      <c r="AD706">
        <v>0</v>
      </c>
      <c r="AE706">
        <v>0</v>
      </c>
      <c r="AF706">
        <v>65.709999999999994</v>
      </c>
      <c r="AG706">
        <v>11.6</v>
      </c>
      <c r="AH706">
        <v>0</v>
      </c>
      <c r="AI706">
        <v>1</v>
      </c>
      <c r="AJ706">
        <v>1</v>
      </c>
      <c r="AK706">
        <v>1</v>
      </c>
      <c r="AL706">
        <v>1</v>
      </c>
      <c r="AN706">
        <v>0</v>
      </c>
      <c r="AO706">
        <v>1</v>
      </c>
      <c r="AP706">
        <v>1</v>
      </c>
      <c r="AQ706">
        <v>0</v>
      </c>
      <c r="AR706">
        <v>0</v>
      </c>
      <c r="AS706" t="s">
        <v>6</v>
      </c>
      <c r="AT706">
        <v>0.16</v>
      </c>
      <c r="AU706" t="s">
        <v>56</v>
      </c>
      <c r="AV706">
        <v>0</v>
      </c>
      <c r="AW706">
        <v>2</v>
      </c>
      <c r="AX706">
        <v>27711887</v>
      </c>
      <c r="AY706">
        <v>1</v>
      </c>
      <c r="AZ706">
        <v>0</v>
      </c>
      <c r="BA706">
        <v>722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CX706">
        <f>Y706*Source!I357</f>
        <v>0.28080000000000005</v>
      </c>
      <c r="CY706">
        <f>AB706</f>
        <v>65.709999999999994</v>
      </c>
      <c r="CZ706">
        <f>AF706</f>
        <v>65.709999999999994</v>
      </c>
      <c r="DA706">
        <f>AJ706</f>
        <v>1</v>
      </c>
      <c r="DB706">
        <v>0</v>
      </c>
    </row>
    <row r="707" spans="1:106" x14ac:dyDescent="0.2">
      <c r="A707">
        <f>ROW(Source!A357)</f>
        <v>357</v>
      </c>
      <c r="B707">
        <v>27703374</v>
      </c>
      <c r="C707">
        <v>27711874</v>
      </c>
      <c r="D707">
        <v>25153356</v>
      </c>
      <c r="E707">
        <v>1</v>
      </c>
      <c r="F707">
        <v>1</v>
      </c>
      <c r="G707">
        <v>1</v>
      </c>
      <c r="H707">
        <v>3</v>
      </c>
      <c r="I707" t="s">
        <v>628</v>
      </c>
      <c r="J707" t="s">
        <v>629</v>
      </c>
      <c r="K707" t="s">
        <v>630</v>
      </c>
      <c r="L707">
        <v>1327</v>
      </c>
      <c r="N707">
        <v>1005</v>
      </c>
      <c r="O707" t="s">
        <v>54</v>
      </c>
      <c r="P707" t="s">
        <v>54</v>
      </c>
      <c r="Q707">
        <v>1</v>
      </c>
      <c r="W707">
        <v>0</v>
      </c>
      <c r="X707">
        <v>-1987926685</v>
      </c>
      <c r="Y707">
        <v>0.84</v>
      </c>
      <c r="AA707">
        <v>72.319999999999993</v>
      </c>
      <c r="AB707">
        <v>0</v>
      </c>
      <c r="AC707">
        <v>0</v>
      </c>
      <c r="AD707">
        <v>0</v>
      </c>
      <c r="AE707">
        <v>72.319999999999993</v>
      </c>
      <c r="AF707">
        <v>0</v>
      </c>
      <c r="AG707">
        <v>0</v>
      </c>
      <c r="AH707">
        <v>0</v>
      </c>
      <c r="AI707">
        <v>1</v>
      </c>
      <c r="AJ707">
        <v>1</v>
      </c>
      <c r="AK707">
        <v>1</v>
      </c>
      <c r="AL707">
        <v>1</v>
      </c>
      <c r="AN707">
        <v>0</v>
      </c>
      <c r="AO707">
        <v>1</v>
      </c>
      <c r="AP707">
        <v>0</v>
      </c>
      <c r="AQ707">
        <v>0</v>
      </c>
      <c r="AR707">
        <v>0</v>
      </c>
      <c r="AS707" t="s">
        <v>6</v>
      </c>
      <c r="AT707">
        <v>0.84</v>
      </c>
      <c r="AU707" t="s">
        <v>6</v>
      </c>
      <c r="AV707">
        <v>0</v>
      </c>
      <c r="AW707">
        <v>2</v>
      </c>
      <c r="AX707">
        <v>27711888</v>
      </c>
      <c r="AY707">
        <v>1</v>
      </c>
      <c r="AZ707">
        <v>0</v>
      </c>
      <c r="BA707">
        <v>723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CX707">
        <f>Y707*Source!I357</f>
        <v>0.87360000000000004</v>
      </c>
      <c r="CY707">
        <f>AA707</f>
        <v>72.319999999999993</v>
      </c>
      <c r="CZ707">
        <f>AE707</f>
        <v>72.319999999999993</v>
      </c>
      <c r="DA707">
        <f>AI707</f>
        <v>1</v>
      </c>
      <c r="DB707">
        <v>0</v>
      </c>
    </row>
    <row r="708" spans="1:106" x14ac:dyDescent="0.2">
      <c r="A708">
        <f>ROW(Source!A357)</f>
        <v>357</v>
      </c>
      <c r="B708">
        <v>27703374</v>
      </c>
      <c r="C708">
        <v>27711874</v>
      </c>
      <c r="D708">
        <v>25153690</v>
      </c>
      <c r="E708">
        <v>1</v>
      </c>
      <c r="F708">
        <v>1</v>
      </c>
      <c r="G708">
        <v>1</v>
      </c>
      <c r="H708">
        <v>3</v>
      </c>
      <c r="I708" t="s">
        <v>598</v>
      </c>
      <c r="J708" t="s">
        <v>599</v>
      </c>
      <c r="K708" t="s">
        <v>600</v>
      </c>
      <c r="L708">
        <v>1346</v>
      </c>
      <c r="N708">
        <v>1009</v>
      </c>
      <c r="O708" t="s">
        <v>147</v>
      </c>
      <c r="P708" t="s">
        <v>147</v>
      </c>
      <c r="Q708">
        <v>1</v>
      </c>
      <c r="W708">
        <v>0</v>
      </c>
      <c r="X708">
        <v>813963326</v>
      </c>
      <c r="Y708">
        <v>0.31</v>
      </c>
      <c r="AA708">
        <v>1.82</v>
      </c>
      <c r="AB708">
        <v>0</v>
      </c>
      <c r="AC708">
        <v>0</v>
      </c>
      <c r="AD708">
        <v>0</v>
      </c>
      <c r="AE708">
        <v>1.82</v>
      </c>
      <c r="AF708">
        <v>0</v>
      </c>
      <c r="AG708">
        <v>0</v>
      </c>
      <c r="AH708">
        <v>0</v>
      </c>
      <c r="AI708">
        <v>1</v>
      </c>
      <c r="AJ708">
        <v>1</v>
      </c>
      <c r="AK708">
        <v>1</v>
      </c>
      <c r="AL708">
        <v>1</v>
      </c>
      <c r="AN708">
        <v>0</v>
      </c>
      <c r="AO708">
        <v>1</v>
      </c>
      <c r="AP708">
        <v>0</v>
      </c>
      <c r="AQ708">
        <v>0</v>
      </c>
      <c r="AR708">
        <v>0</v>
      </c>
      <c r="AS708" t="s">
        <v>6</v>
      </c>
      <c r="AT708">
        <v>0.31</v>
      </c>
      <c r="AU708" t="s">
        <v>6</v>
      </c>
      <c r="AV708">
        <v>0</v>
      </c>
      <c r="AW708">
        <v>2</v>
      </c>
      <c r="AX708">
        <v>27711889</v>
      </c>
      <c r="AY708">
        <v>1</v>
      </c>
      <c r="AZ708">
        <v>0</v>
      </c>
      <c r="BA708">
        <v>724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CX708">
        <f>Y708*Source!I357</f>
        <v>0.32240000000000002</v>
      </c>
      <c r="CY708">
        <f>AA708</f>
        <v>1.82</v>
      </c>
      <c r="CZ708">
        <f>AE708</f>
        <v>1.82</v>
      </c>
      <c r="DA708">
        <f>AI708</f>
        <v>1</v>
      </c>
      <c r="DB708">
        <v>0</v>
      </c>
    </row>
    <row r="709" spans="1:106" x14ac:dyDescent="0.2">
      <c r="A709">
        <f>ROW(Source!A357)</f>
        <v>357</v>
      </c>
      <c r="B709">
        <v>27703374</v>
      </c>
      <c r="C709">
        <v>27711874</v>
      </c>
      <c r="D709">
        <v>25185882</v>
      </c>
      <c r="E709">
        <v>1</v>
      </c>
      <c r="F709">
        <v>1</v>
      </c>
      <c r="G709">
        <v>1</v>
      </c>
      <c r="H709">
        <v>3</v>
      </c>
      <c r="I709" t="s">
        <v>216</v>
      </c>
      <c r="J709" t="s">
        <v>218</v>
      </c>
      <c r="K709" t="s">
        <v>217</v>
      </c>
      <c r="L709">
        <v>1348</v>
      </c>
      <c r="N709">
        <v>1009</v>
      </c>
      <c r="O709" t="s">
        <v>30</v>
      </c>
      <c r="P709" t="s">
        <v>30</v>
      </c>
      <c r="Q709">
        <v>1000</v>
      </c>
      <c r="W709">
        <v>0</v>
      </c>
      <c r="X709">
        <v>1261407534</v>
      </c>
      <c r="Y709">
        <v>3.3000000000000002E-2</v>
      </c>
      <c r="AA709">
        <v>13287.69</v>
      </c>
      <c r="AB709">
        <v>0</v>
      </c>
      <c r="AC709">
        <v>0</v>
      </c>
      <c r="AD709">
        <v>0</v>
      </c>
      <c r="AE709">
        <v>13287.69</v>
      </c>
      <c r="AF709">
        <v>0</v>
      </c>
      <c r="AG709">
        <v>0</v>
      </c>
      <c r="AH709">
        <v>0</v>
      </c>
      <c r="AI709">
        <v>1</v>
      </c>
      <c r="AJ709">
        <v>1</v>
      </c>
      <c r="AK709">
        <v>1</v>
      </c>
      <c r="AL709">
        <v>1</v>
      </c>
      <c r="AN709">
        <v>0</v>
      </c>
      <c r="AO709">
        <v>0</v>
      </c>
      <c r="AP709">
        <v>0</v>
      </c>
      <c r="AQ709">
        <v>0</v>
      </c>
      <c r="AR709">
        <v>0</v>
      </c>
      <c r="AS709" t="s">
        <v>6</v>
      </c>
      <c r="AT709">
        <v>3.3000000000000002E-2</v>
      </c>
      <c r="AU709" t="s">
        <v>6</v>
      </c>
      <c r="AV709">
        <v>0</v>
      </c>
      <c r="AW709">
        <v>1</v>
      </c>
      <c r="AX709">
        <v>-1</v>
      </c>
      <c r="AY709">
        <v>0</v>
      </c>
      <c r="AZ709">
        <v>0</v>
      </c>
      <c r="BA709" t="s">
        <v>6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CX709">
        <f>Y709*Source!I357</f>
        <v>3.4320000000000003E-2</v>
      </c>
      <c r="CY709">
        <f>AA709</f>
        <v>13287.69</v>
      </c>
      <c r="CZ709">
        <f>AE709</f>
        <v>13287.69</v>
      </c>
      <c r="DA709">
        <f>AI709</f>
        <v>1</v>
      </c>
      <c r="DB709">
        <v>0</v>
      </c>
    </row>
    <row r="710" spans="1:106" x14ac:dyDescent="0.2">
      <c r="A710">
        <f>ROW(Source!A357)</f>
        <v>357</v>
      </c>
      <c r="B710">
        <v>27703374</v>
      </c>
      <c r="C710">
        <v>27711874</v>
      </c>
      <c r="D710">
        <v>25186104</v>
      </c>
      <c r="E710">
        <v>1</v>
      </c>
      <c r="F710">
        <v>1</v>
      </c>
      <c r="G710">
        <v>1</v>
      </c>
      <c r="H710">
        <v>3</v>
      </c>
      <c r="I710" t="s">
        <v>220</v>
      </c>
      <c r="J710" t="s">
        <v>223</v>
      </c>
      <c r="K710" t="s">
        <v>221</v>
      </c>
      <c r="L710">
        <v>1296</v>
      </c>
      <c r="N710">
        <v>1002</v>
      </c>
      <c r="O710" t="s">
        <v>222</v>
      </c>
      <c r="P710" t="s">
        <v>222</v>
      </c>
      <c r="Q710">
        <v>1</v>
      </c>
      <c r="W710">
        <v>0</v>
      </c>
      <c r="X710">
        <v>-1884807443</v>
      </c>
      <c r="Y710">
        <v>15.7</v>
      </c>
      <c r="AA710">
        <v>30.67</v>
      </c>
      <c r="AB710">
        <v>0</v>
      </c>
      <c r="AC710">
        <v>0</v>
      </c>
      <c r="AD710">
        <v>0</v>
      </c>
      <c r="AE710">
        <v>30.67</v>
      </c>
      <c r="AF710">
        <v>0</v>
      </c>
      <c r="AG710">
        <v>0</v>
      </c>
      <c r="AH710">
        <v>0</v>
      </c>
      <c r="AI710">
        <v>1</v>
      </c>
      <c r="AJ710">
        <v>1</v>
      </c>
      <c r="AK710">
        <v>1</v>
      </c>
      <c r="AL710">
        <v>1</v>
      </c>
      <c r="AN710">
        <v>0</v>
      </c>
      <c r="AO710">
        <v>0</v>
      </c>
      <c r="AP710">
        <v>0</v>
      </c>
      <c r="AQ710">
        <v>0</v>
      </c>
      <c r="AR710">
        <v>0</v>
      </c>
      <c r="AS710" t="s">
        <v>6</v>
      </c>
      <c r="AT710">
        <v>15.7</v>
      </c>
      <c r="AU710" t="s">
        <v>6</v>
      </c>
      <c r="AV710">
        <v>0</v>
      </c>
      <c r="AW710">
        <v>1</v>
      </c>
      <c r="AX710">
        <v>-1</v>
      </c>
      <c r="AY710">
        <v>0</v>
      </c>
      <c r="AZ710">
        <v>0</v>
      </c>
      <c r="BA710" t="s">
        <v>6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CX710">
        <f>Y710*Source!I357</f>
        <v>16.327999999999999</v>
      </c>
      <c r="CY710">
        <f>AA710</f>
        <v>30.67</v>
      </c>
      <c r="CZ710">
        <f>AE710</f>
        <v>30.67</v>
      </c>
      <c r="DA710">
        <f>AI710</f>
        <v>1</v>
      </c>
      <c r="DB710">
        <v>0</v>
      </c>
    </row>
    <row r="711" spans="1:106" x14ac:dyDescent="0.2">
      <c r="A711">
        <f>ROW(Source!A357)</f>
        <v>357</v>
      </c>
      <c r="B711">
        <v>27703374</v>
      </c>
      <c r="C711">
        <v>27711874</v>
      </c>
      <c r="D711">
        <v>25187360</v>
      </c>
      <c r="E711">
        <v>1</v>
      </c>
      <c r="F711">
        <v>1</v>
      </c>
      <c r="G711">
        <v>1</v>
      </c>
      <c r="H711">
        <v>3</v>
      </c>
      <c r="I711" t="s">
        <v>631</v>
      </c>
      <c r="J711" t="s">
        <v>632</v>
      </c>
      <c r="K711" t="s">
        <v>633</v>
      </c>
      <c r="L711">
        <v>1348</v>
      </c>
      <c r="N711">
        <v>1009</v>
      </c>
      <c r="O711" t="s">
        <v>30</v>
      </c>
      <c r="P711" t="s">
        <v>30</v>
      </c>
      <c r="Q711">
        <v>1000</v>
      </c>
      <c r="W711">
        <v>0</v>
      </c>
      <c r="X711">
        <v>181729109</v>
      </c>
      <c r="Y711">
        <v>5.5E-2</v>
      </c>
      <c r="AA711">
        <v>11397.1</v>
      </c>
      <c r="AB711">
        <v>0</v>
      </c>
      <c r="AC711">
        <v>0</v>
      </c>
      <c r="AD711">
        <v>0</v>
      </c>
      <c r="AE711">
        <v>11397.1</v>
      </c>
      <c r="AF711">
        <v>0</v>
      </c>
      <c r="AG711">
        <v>0</v>
      </c>
      <c r="AH711">
        <v>0</v>
      </c>
      <c r="AI711">
        <v>1</v>
      </c>
      <c r="AJ711">
        <v>1</v>
      </c>
      <c r="AK711">
        <v>1</v>
      </c>
      <c r="AL711">
        <v>1</v>
      </c>
      <c r="AN711">
        <v>0</v>
      </c>
      <c r="AO711">
        <v>1</v>
      </c>
      <c r="AP711">
        <v>0</v>
      </c>
      <c r="AQ711">
        <v>0</v>
      </c>
      <c r="AR711">
        <v>0</v>
      </c>
      <c r="AS711" t="s">
        <v>6</v>
      </c>
      <c r="AT711">
        <v>5.5E-2</v>
      </c>
      <c r="AU711" t="s">
        <v>6</v>
      </c>
      <c r="AV711">
        <v>0</v>
      </c>
      <c r="AW711">
        <v>2</v>
      </c>
      <c r="AX711">
        <v>27711892</v>
      </c>
      <c r="AY711">
        <v>1</v>
      </c>
      <c r="AZ711">
        <v>0</v>
      </c>
      <c r="BA711">
        <v>727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CX711">
        <f>Y711*Source!I357</f>
        <v>5.7200000000000001E-2</v>
      </c>
      <c r="CY711">
        <f>AA711</f>
        <v>11397.1</v>
      </c>
      <c r="CZ711">
        <f>AE711</f>
        <v>11397.1</v>
      </c>
      <c r="DA711">
        <f>AI711</f>
        <v>1</v>
      </c>
      <c r="DB711">
        <v>0</v>
      </c>
    </row>
    <row r="712" spans="1:106" x14ac:dyDescent="0.2">
      <c r="A712">
        <f>ROW(Source!A358)</f>
        <v>358</v>
      </c>
      <c r="B712">
        <v>27703388</v>
      </c>
      <c r="C712">
        <v>27711874</v>
      </c>
      <c r="D712">
        <v>25418547</v>
      </c>
      <c r="E712">
        <v>1</v>
      </c>
      <c r="F712">
        <v>1</v>
      </c>
      <c r="G712">
        <v>1</v>
      </c>
      <c r="H712">
        <v>1</v>
      </c>
      <c r="I712" t="s">
        <v>607</v>
      </c>
      <c r="J712" t="s">
        <v>6</v>
      </c>
      <c r="K712" t="s">
        <v>608</v>
      </c>
      <c r="L712">
        <v>1191</v>
      </c>
      <c r="N712">
        <v>1013</v>
      </c>
      <c r="O712" t="s">
        <v>486</v>
      </c>
      <c r="P712" t="s">
        <v>486</v>
      </c>
      <c r="Q712">
        <v>1</v>
      </c>
      <c r="W712">
        <v>0</v>
      </c>
      <c r="X712">
        <v>-784637506</v>
      </c>
      <c r="Y712">
        <v>97.80749999999999</v>
      </c>
      <c r="AA712">
        <v>0</v>
      </c>
      <c r="AB712">
        <v>0</v>
      </c>
      <c r="AC712">
        <v>0</v>
      </c>
      <c r="AD712">
        <v>8.74</v>
      </c>
      <c r="AE712">
        <v>0</v>
      </c>
      <c r="AF712">
        <v>0</v>
      </c>
      <c r="AG712">
        <v>0</v>
      </c>
      <c r="AH712">
        <v>8.74</v>
      </c>
      <c r="AI712">
        <v>1</v>
      </c>
      <c r="AJ712">
        <v>1</v>
      </c>
      <c r="AK712">
        <v>1</v>
      </c>
      <c r="AL712">
        <v>1</v>
      </c>
      <c r="AN712">
        <v>0</v>
      </c>
      <c r="AO712">
        <v>1</v>
      </c>
      <c r="AP712">
        <v>1</v>
      </c>
      <c r="AQ712">
        <v>0</v>
      </c>
      <c r="AR712">
        <v>0</v>
      </c>
      <c r="AS712" t="s">
        <v>6</v>
      </c>
      <c r="AT712">
        <v>63</v>
      </c>
      <c r="AU712" t="s">
        <v>57</v>
      </c>
      <c r="AV712">
        <v>1</v>
      </c>
      <c r="AW712">
        <v>2</v>
      </c>
      <c r="AX712">
        <v>27711884</v>
      </c>
      <c r="AY712">
        <v>1</v>
      </c>
      <c r="AZ712">
        <v>0</v>
      </c>
      <c r="BA712">
        <v>728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CX712">
        <f>Y712*Source!I358</f>
        <v>101.71979999999999</v>
      </c>
      <c r="CY712">
        <f>AD712</f>
        <v>8.74</v>
      </c>
      <c r="CZ712">
        <f>AH712</f>
        <v>8.74</v>
      </c>
      <c r="DA712">
        <f>AL712</f>
        <v>1</v>
      </c>
      <c r="DB712">
        <v>0</v>
      </c>
    </row>
    <row r="713" spans="1:106" x14ac:dyDescent="0.2">
      <c r="A713">
        <f>ROW(Source!A358)</f>
        <v>358</v>
      </c>
      <c r="B713">
        <v>27703388</v>
      </c>
      <c r="C713">
        <v>27711874</v>
      </c>
      <c r="D713">
        <v>25412928</v>
      </c>
      <c r="E713">
        <v>1</v>
      </c>
      <c r="F713">
        <v>1</v>
      </c>
      <c r="G713">
        <v>1</v>
      </c>
      <c r="H713">
        <v>1</v>
      </c>
      <c r="I713" t="s">
        <v>487</v>
      </c>
      <c r="J713" t="s">
        <v>6</v>
      </c>
      <c r="K713" t="s">
        <v>488</v>
      </c>
      <c r="L713">
        <v>1191</v>
      </c>
      <c r="N713">
        <v>1013</v>
      </c>
      <c r="O713" t="s">
        <v>486</v>
      </c>
      <c r="P713" t="s">
        <v>486</v>
      </c>
      <c r="Q713">
        <v>1</v>
      </c>
      <c r="W713">
        <v>0</v>
      </c>
      <c r="X713">
        <v>-1417349443</v>
      </c>
      <c r="Y713">
        <v>0.18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1</v>
      </c>
      <c r="AJ713">
        <v>1</v>
      </c>
      <c r="AK713">
        <v>1</v>
      </c>
      <c r="AL713">
        <v>1</v>
      </c>
      <c r="AN713">
        <v>0</v>
      </c>
      <c r="AO713">
        <v>1</v>
      </c>
      <c r="AP713">
        <v>0</v>
      </c>
      <c r="AQ713">
        <v>0</v>
      </c>
      <c r="AR713">
        <v>0</v>
      </c>
      <c r="AS713" t="s">
        <v>6</v>
      </c>
      <c r="AT713">
        <v>0.18</v>
      </c>
      <c r="AU713" t="s">
        <v>6</v>
      </c>
      <c r="AV713">
        <v>2</v>
      </c>
      <c r="AW713">
        <v>2</v>
      </c>
      <c r="AX713">
        <v>27711885</v>
      </c>
      <c r="AY713">
        <v>1</v>
      </c>
      <c r="AZ713">
        <v>2048</v>
      </c>
      <c r="BA713">
        <v>729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CX713">
        <f>Y713*Source!I358</f>
        <v>0.18720000000000001</v>
      </c>
      <c r="CY713">
        <f>AD713</f>
        <v>0</v>
      </c>
      <c r="CZ713">
        <f>AH713</f>
        <v>0</v>
      </c>
      <c r="DA713">
        <f>AL713</f>
        <v>1</v>
      </c>
      <c r="DB713">
        <v>0</v>
      </c>
    </row>
    <row r="714" spans="1:106" x14ac:dyDescent="0.2">
      <c r="A714">
        <f>ROW(Source!A358)</f>
        <v>358</v>
      </c>
      <c r="B714">
        <v>27703388</v>
      </c>
      <c r="C714">
        <v>27711874</v>
      </c>
      <c r="D714">
        <v>25230510</v>
      </c>
      <c r="E714">
        <v>1</v>
      </c>
      <c r="F714">
        <v>1</v>
      </c>
      <c r="G714">
        <v>1</v>
      </c>
      <c r="H714">
        <v>2</v>
      </c>
      <c r="I714" t="s">
        <v>592</v>
      </c>
      <c r="J714" t="s">
        <v>593</v>
      </c>
      <c r="K714" t="s">
        <v>594</v>
      </c>
      <c r="L714">
        <v>1368</v>
      </c>
      <c r="N714">
        <v>1011</v>
      </c>
      <c r="O714" t="s">
        <v>492</v>
      </c>
      <c r="P714" t="s">
        <v>492</v>
      </c>
      <c r="Q714">
        <v>1</v>
      </c>
      <c r="W714">
        <v>0</v>
      </c>
      <c r="X714">
        <v>368031958</v>
      </c>
      <c r="Y714">
        <v>3.3750000000000002E-2</v>
      </c>
      <c r="AA714">
        <v>0</v>
      </c>
      <c r="AB714">
        <v>27.66</v>
      </c>
      <c r="AC714">
        <v>11.6</v>
      </c>
      <c r="AD714">
        <v>0</v>
      </c>
      <c r="AE714">
        <v>0</v>
      </c>
      <c r="AF714">
        <v>27.66</v>
      </c>
      <c r="AG714">
        <v>11.6</v>
      </c>
      <c r="AH714">
        <v>0</v>
      </c>
      <c r="AI714">
        <v>1</v>
      </c>
      <c r="AJ714">
        <v>1</v>
      </c>
      <c r="AK714">
        <v>1</v>
      </c>
      <c r="AL714">
        <v>1</v>
      </c>
      <c r="AN714">
        <v>0</v>
      </c>
      <c r="AO714">
        <v>1</v>
      </c>
      <c r="AP714">
        <v>1</v>
      </c>
      <c r="AQ714">
        <v>0</v>
      </c>
      <c r="AR714">
        <v>0</v>
      </c>
      <c r="AS714" t="s">
        <v>6</v>
      </c>
      <c r="AT714">
        <v>0.02</v>
      </c>
      <c r="AU714" t="s">
        <v>56</v>
      </c>
      <c r="AV714">
        <v>0</v>
      </c>
      <c r="AW714">
        <v>2</v>
      </c>
      <c r="AX714">
        <v>27711886</v>
      </c>
      <c r="AY714">
        <v>1</v>
      </c>
      <c r="AZ714">
        <v>0</v>
      </c>
      <c r="BA714">
        <v>730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CX714">
        <f>Y714*Source!I358</f>
        <v>3.5100000000000006E-2</v>
      </c>
      <c r="CY714">
        <f>AB714</f>
        <v>27.66</v>
      </c>
      <c r="CZ714">
        <f>AF714</f>
        <v>27.66</v>
      </c>
      <c r="DA714">
        <f>AJ714</f>
        <v>1</v>
      </c>
      <c r="DB714">
        <v>0</v>
      </c>
    </row>
    <row r="715" spans="1:106" x14ac:dyDescent="0.2">
      <c r="A715">
        <f>ROW(Source!A358)</f>
        <v>358</v>
      </c>
      <c r="B715">
        <v>27703388</v>
      </c>
      <c r="C715">
        <v>27711874</v>
      </c>
      <c r="D715">
        <v>25231607</v>
      </c>
      <c r="E715">
        <v>1</v>
      </c>
      <c r="F715">
        <v>1</v>
      </c>
      <c r="G715">
        <v>1</v>
      </c>
      <c r="H715">
        <v>2</v>
      </c>
      <c r="I715" t="s">
        <v>497</v>
      </c>
      <c r="J715" t="s">
        <v>498</v>
      </c>
      <c r="K715" t="s">
        <v>499</v>
      </c>
      <c r="L715">
        <v>1368</v>
      </c>
      <c r="N715">
        <v>1011</v>
      </c>
      <c r="O715" t="s">
        <v>492</v>
      </c>
      <c r="P715" t="s">
        <v>492</v>
      </c>
      <c r="Q715">
        <v>1</v>
      </c>
      <c r="W715">
        <v>0</v>
      </c>
      <c r="X715">
        <v>1372534845</v>
      </c>
      <c r="Y715">
        <v>0.27</v>
      </c>
      <c r="AA715">
        <v>0</v>
      </c>
      <c r="AB715">
        <v>65.709999999999994</v>
      </c>
      <c r="AC715">
        <v>11.6</v>
      </c>
      <c r="AD715">
        <v>0</v>
      </c>
      <c r="AE715">
        <v>0</v>
      </c>
      <c r="AF715">
        <v>65.709999999999994</v>
      </c>
      <c r="AG715">
        <v>11.6</v>
      </c>
      <c r="AH715">
        <v>0</v>
      </c>
      <c r="AI715">
        <v>1</v>
      </c>
      <c r="AJ715">
        <v>1</v>
      </c>
      <c r="AK715">
        <v>1</v>
      </c>
      <c r="AL715">
        <v>1</v>
      </c>
      <c r="AN715">
        <v>0</v>
      </c>
      <c r="AO715">
        <v>1</v>
      </c>
      <c r="AP715">
        <v>1</v>
      </c>
      <c r="AQ715">
        <v>0</v>
      </c>
      <c r="AR715">
        <v>0</v>
      </c>
      <c r="AS715" t="s">
        <v>6</v>
      </c>
      <c r="AT715">
        <v>0.16</v>
      </c>
      <c r="AU715" t="s">
        <v>56</v>
      </c>
      <c r="AV715">
        <v>0</v>
      </c>
      <c r="AW715">
        <v>2</v>
      </c>
      <c r="AX715">
        <v>27711887</v>
      </c>
      <c r="AY715">
        <v>1</v>
      </c>
      <c r="AZ715">
        <v>0</v>
      </c>
      <c r="BA715">
        <v>731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CX715">
        <f>Y715*Source!I358</f>
        <v>0.28080000000000005</v>
      </c>
      <c r="CY715">
        <f>AB715</f>
        <v>65.709999999999994</v>
      </c>
      <c r="CZ715">
        <f>AF715</f>
        <v>65.709999999999994</v>
      </c>
      <c r="DA715">
        <f>AJ715</f>
        <v>1</v>
      </c>
      <c r="DB715">
        <v>0</v>
      </c>
    </row>
    <row r="716" spans="1:106" x14ac:dyDescent="0.2">
      <c r="A716">
        <f>ROW(Source!A358)</f>
        <v>358</v>
      </c>
      <c r="B716">
        <v>27703388</v>
      </c>
      <c r="C716">
        <v>27711874</v>
      </c>
      <c r="D716">
        <v>25153356</v>
      </c>
      <c r="E716">
        <v>1</v>
      </c>
      <c r="F716">
        <v>1</v>
      </c>
      <c r="G716">
        <v>1</v>
      </c>
      <c r="H716">
        <v>3</v>
      </c>
      <c r="I716" t="s">
        <v>628</v>
      </c>
      <c r="J716" t="s">
        <v>629</v>
      </c>
      <c r="K716" t="s">
        <v>630</v>
      </c>
      <c r="L716">
        <v>1327</v>
      </c>
      <c r="N716">
        <v>1005</v>
      </c>
      <c r="O716" t="s">
        <v>54</v>
      </c>
      <c r="P716" t="s">
        <v>54</v>
      </c>
      <c r="Q716">
        <v>1</v>
      </c>
      <c r="W716">
        <v>0</v>
      </c>
      <c r="X716">
        <v>-1987926685</v>
      </c>
      <c r="Y716">
        <v>0.84</v>
      </c>
      <c r="AA716">
        <v>72.319999999999993</v>
      </c>
      <c r="AB716">
        <v>0</v>
      </c>
      <c r="AC716">
        <v>0</v>
      </c>
      <c r="AD716">
        <v>0</v>
      </c>
      <c r="AE716">
        <v>72.319999999999993</v>
      </c>
      <c r="AF716">
        <v>0</v>
      </c>
      <c r="AG716">
        <v>0</v>
      </c>
      <c r="AH716">
        <v>0</v>
      </c>
      <c r="AI716">
        <v>1</v>
      </c>
      <c r="AJ716">
        <v>1</v>
      </c>
      <c r="AK716">
        <v>1</v>
      </c>
      <c r="AL716">
        <v>1</v>
      </c>
      <c r="AN716">
        <v>0</v>
      </c>
      <c r="AO716">
        <v>1</v>
      </c>
      <c r="AP716">
        <v>0</v>
      </c>
      <c r="AQ716">
        <v>0</v>
      </c>
      <c r="AR716">
        <v>0</v>
      </c>
      <c r="AS716" t="s">
        <v>6</v>
      </c>
      <c r="AT716">
        <v>0.84</v>
      </c>
      <c r="AU716" t="s">
        <v>6</v>
      </c>
      <c r="AV716">
        <v>0</v>
      </c>
      <c r="AW716">
        <v>2</v>
      </c>
      <c r="AX716">
        <v>27711888</v>
      </c>
      <c r="AY716">
        <v>1</v>
      </c>
      <c r="AZ716">
        <v>0</v>
      </c>
      <c r="BA716">
        <v>732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CX716">
        <f>Y716*Source!I358</f>
        <v>0.87360000000000004</v>
      </c>
      <c r="CY716">
        <f>AA716</f>
        <v>72.319999999999993</v>
      </c>
      <c r="CZ716">
        <f>AE716</f>
        <v>72.319999999999993</v>
      </c>
      <c r="DA716">
        <f>AI716</f>
        <v>1</v>
      </c>
      <c r="DB716">
        <v>0</v>
      </c>
    </row>
    <row r="717" spans="1:106" x14ac:dyDescent="0.2">
      <c r="A717">
        <f>ROW(Source!A358)</f>
        <v>358</v>
      </c>
      <c r="B717">
        <v>27703388</v>
      </c>
      <c r="C717">
        <v>27711874</v>
      </c>
      <c r="D717">
        <v>25153690</v>
      </c>
      <c r="E717">
        <v>1</v>
      </c>
      <c r="F717">
        <v>1</v>
      </c>
      <c r="G717">
        <v>1</v>
      </c>
      <c r="H717">
        <v>3</v>
      </c>
      <c r="I717" t="s">
        <v>598</v>
      </c>
      <c r="J717" t="s">
        <v>599</v>
      </c>
      <c r="K717" t="s">
        <v>600</v>
      </c>
      <c r="L717">
        <v>1346</v>
      </c>
      <c r="N717">
        <v>1009</v>
      </c>
      <c r="O717" t="s">
        <v>147</v>
      </c>
      <c r="P717" t="s">
        <v>147</v>
      </c>
      <c r="Q717">
        <v>1</v>
      </c>
      <c r="W717">
        <v>0</v>
      </c>
      <c r="X717">
        <v>813963326</v>
      </c>
      <c r="Y717">
        <v>0.31</v>
      </c>
      <c r="AA717">
        <v>1.82</v>
      </c>
      <c r="AB717">
        <v>0</v>
      </c>
      <c r="AC717">
        <v>0</v>
      </c>
      <c r="AD717">
        <v>0</v>
      </c>
      <c r="AE717">
        <v>1.82</v>
      </c>
      <c r="AF717">
        <v>0</v>
      </c>
      <c r="AG717">
        <v>0</v>
      </c>
      <c r="AH717">
        <v>0</v>
      </c>
      <c r="AI717">
        <v>1</v>
      </c>
      <c r="AJ717">
        <v>1</v>
      </c>
      <c r="AK717">
        <v>1</v>
      </c>
      <c r="AL717">
        <v>1</v>
      </c>
      <c r="AN717">
        <v>0</v>
      </c>
      <c r="AO717">
        <v>1</v>
      </c>
      <c r="AP717">
        <v>0</v>
      </c>
      <c r="AQ717">
        <v>0</v>
      </c>
      <c r="AR717">
        <v>0</v>
      </c>
      <c r="AS717" t="s">
        <v>6</v>
      </c>
      <c r="AT717">
        <v>0.31</v>
      </c>
      <c r="AU717" t="s">
        <v>6</v>
      </c>
      <c r="AV717">
        <v>0</v>
      </c>
      <c r="AW717">
        <v>2</v>
      </c>
      <c r="AX717">
        <v>27711889</v>
      </c>
      <c r="AY717">
        <v>1</v>
      </c>
      <c r="AZ717">
        <v>0</v>
      </c>
      <c r="BA717">
        <v>733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CX717">
        <f>Y717*Source!I358</f>
        <v>0.32240000000000002</v>
      </c>
      <c r="CY717">
        <f>AA717</f>
        <v>1.82</v>
      </c>
      <c r="CZ717">
        <f>AE717</f>
        <v>1.82</v>
      </c>
      <c r="DA717">
        <f>AI717</f>
        <v>1</v>
      </c>
      <c r="DB717">
        <v>0</v>
      </c>
    </row>
    <row r="718" spans="1:106" x14ac:dyDescent="0.2">
      <c r="A718">
        <f>ROW(Source!A358)</f>
        <v>358</v>
      </c>
      <c r="B718">
        <v>27703388</v>
      </c>
      <c r="C718">
        <v>27711874</v>
      </c>
      <c r="D718">
        <v>25185882</v>
      </c>
      <c r="E718">
        <v>1</v>
      </c>
      <c r="F718">
        <v>1</v>
      </c>
      <c r="G718">
        <v>1</v>
      </c>
      <c r="H718">
        <v>3</v>
      </c>
      <c r="I718" t="s">
        <v>216</v>
      </c>
      <c r="J718" t="s">
        <v>218</v>
      </c>
      <c r="K718" t="s">
        <v>217</v>
      </c>
      <c r="L718">
        <v>1348</v>
      </c>
      <c r="N718">
        <v>1009</v>
      </c>
      <c r="O718" t="s">
        <v>30</v>
      </c>
      <c r="P718" t="s">
        <v>30</v>
      </c>
      <c r="Q718">
        <v>1000</v>
      </c>
      <c r="W718">
        <v>0</v>
      </c>
      <c r="X718">
        <v>1261407534</v>
      </c>
      <c r="Y718">
        <v>3.3000000000000002E-2</v>
      </c>
      <c r="AA718">
        <v>13287.69</v>
      </c>
      <c r="AB718">
        <v>0</v>
      </c>
      <c r="AC718">
        <v>0</v>
      </c>
      <c r="AD718">
        <v>0</v>
      </c>
      <c r="AE718">
        <v>13287.69</v>
      </c>
      <c r="AF718">
        <v>0</v>
      </c>
      <c r="AG718">
        <v>0</v>
      </c>
      <c r="AH718">
        <v>0</v>
      </c>
      <c r="AI718">
        <v>1</v>
      </c>
      <c r="AJ718">
        <v>1</v>
      </c>
      <c r="AK718">
        <v>1</v>
      </c>
      <c r="AL718">
        <v>1</v>
      </c>
      <c r="AN718">
        <v>0</v>
      </c>
      <c r="AO718">
        <v>0</v>
      </c>
      <c r="AP718">
        <v>0</v>
      </c>
      <c r="AQ718">
        <v>0</v>
      </c>
      <c r="AR718">
        <v>0</v>
      </c>
      <c r="AS718" t="s">
        <v>6</v>
      </c>
      <c r="AT718">
        <v>3.3000000000000002E-2</v>
      </c>
      <c r="AU718" t="s">
        <v>6</v>
      </c>
      <c r="AV718">
        <v>0</v>
      </c>
      <c r="AW718">
        <v>1</v>
      </c>
      <c r="AX718">
        <v>-1</v>
      </c>
      <c r="AY718">
        <v>0</v>
      </c>
      <c r="AZ718">
        <v>0</v>
      </c>
      <c r="BA718" t="s">
        <v>6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CX718">
        <f>Y718*Source!I358</f>
        <v>3.4320000000000003E-2</v>
      </c>
      <c r="CY718">
        <f>AA718</f>
        <v>13287.69</v>
      </c>
      <c r="CZ718">
        <f>AE718</f>
        <v>13287.69</v>
      </c>
      <c r="DA718">
        <f>AI718</f>
        <v>1</v>
      </c>
      <c r="DB718">
        <v>0</v>
      </c>
    </row>
    <row r="719" spans="1:106" x14ac:dyDescent="0.2">
      <c r="A719">
        <f>ROW(Source!A358)</f>
        <v>358</v>
      </c>
      <c r="B719">
        <v>27703388</v>
      </c>
      <c r="C719">
        <v>27711874</v>
      </c>
      <c r="D719">
        <v>25186104</v>
      </c>
      <c r="E719">
        <v>1</v>
      </c>
      <c r="F719">
        <v>1</v>
      </c>
      <c r="G719">
        <v>1</v>
      </c>
      <c r="H719">
        <v>3</v>
      </c>
      <c r="I719" t="s">
        <v>220</v>
      </c>
      <c r="J719" t="s">
        <v>223</v>
      </c>
      <c r="K719" t="s">
        <v>221</v>
      </c>
      <c r="L719">
        <v>1296</v>
      </c>
      <c r="N719">
        <v>1002</v>
      </c>
      <c r="O719" t="s">
        <v>222</v>
      </c>
      <c r="P719" t="s">
        <v>222</v>
      </c>
      <c r="Q719">
        <v>1</v>
      </c>
      <c r="W719">
        <v>0</v>
      </c>
      <c r="X719">
        <v>-1884807443</v>
      </c>
      <c r="Y719">
        <v>15.7</v>
      </c>
      <c r="AA719">
        <v>30.67</v>
      </c>
      <c r="AB719">
        <v>0</v>
      </c>
      <c r="AC719">
        <v>0</v>
      </c>
      <c r="AD719">
        <v>0</v>
      </c>
      <c r="AE719">
        <v>30.67</v>
      </c>
      <c r="AF719">
        <v>0</v>
      </c>
      <c r="AG719">
        <v>0</v>
      </c>
      <c r="AH719">
        <v>0</v>
      </c>
      <c r="AI719">
        <v>1</v>
      </c>
      <c r="AJ719">
        <v>1</v>
      </c>
      <c r="AK719">
        <v>1</v>
      </c>
      <c r="AL719">
        <v>1</v>
      </c>
      <c r="AN719">
        <v>0</v>
      </c>
      <c r="AO719">
        <v>0</v>
      </c>
      <c r="AP719">
        <v>0</v>
      </c>
      <c r="AQ719">
        <v>0</v>
      </c>
      <c r="AR719">
        <v>0</v>
      </c>
      <c r="AS719" t="s">
        <v>6</v>
      </c>
      <c r="AT719">
        <v>15.7</v>
      </c>
      <c r="AU719" t="s">
        <v>6</v>
      </c>
      <c r="AV719">
        <v>0</v>
      </c>
      <c r="AW719">
        <v>1</v>
      </c>
      <c r="AX719">
        <v>-1</v>
      </c>
      <c r="AY719">
        <v>0</v>
      </c>
      <c r="AZ719">
        <v>0</v>
      </c>
      <c r="BA719" t="s">
        <v>6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CX719">
        <f>Y719*Source!I358</f>
        <v>16.327999999999999</v>
      </c>
      <c r="CY719">
        <f>AA719</f>
        <v>30.67</v>
      </c>
      <c r="CZ719">
        <f>AE719</f>
        <v>30.67</v>
      </c>
      <c r="DA719">
        <f>AI719</f>
        <v>1</v>
      </c>
      <c r="DB719">
        <v>0</v>
      </c>
    </row>
    <row r="720" spans="1:106" x14ac:dyDescent="0.2">
      <c r="A720">
        <f>ROW(Source!A358)</f>
        <v>358</v>
      </c>
      <c r="B720">
        <v>27703388</v>
      </c>
      <c r="C720">
        <v>27711874</v>
      </c>
      <c r="D720">
        <v>25187360</v>
      </c>
      <c r="E720">
        <v>1</v>
      </c>
      <c r="F720">
        <v>1</v>
      </c>
      <c r="G720">
        <v>1</v>
      </c>
      <c r="H720">
        <v>3</v>
      </c>
      <c r="I720" t="s">
        <v>631</v>
      </c>
      <c r="J720" t="s">
        <v>632</v>
      </c>
      <c r="K720" t="s">
        <v>633</v>
      </c>
      <c r="L720">
        <v>1348</v>
      </c>
      <c r="N720">
        <v>1009</v>
      </c>
      <c r="O720" t="s">
        <v>30</v>
      </c>
      <c r="P720" t="s">
        <v>30</v>
      </c>
      <c r="Q720">
        <v>1000</v>
      </c>
      <c r="W720">
        <v>0</v>
      </c>
      <c r="X720">
        <v>181729109</v>
      </c>
      <c r="Y720">
        <v>5.5E-2</v>
      </c>
      <c r="AA720">
        <v>11397.1</v>
      </c>
      <c r="AB720">
        <v>0</v>
      </c>
      <c r="AC720">
        <v>0</v>
      </c>
      <c r="AD720">
        <v>0</v>
      </c>
      <c r="AE720">
        <v>11397.1</v>
      </c>
      <c r="AF720">
        <v>0</v>
      </c>
      <c r="AG720">
        <v>0</v>
      </c>
      <c r="AH720">
        <v>0</v>
      </c>
      <c r="AI720">
        <v>1</v>
      </c>
      <c r="AJ720">
        <v>1</v>
      </c>
      <c r="AK720">
        <v>1</v>
      </c>
      <c r="AL720">
        <v>1</v>
      </c>
      <c r="AN720">
        <v>0</v>
      </c>
      <c r="AO720">
        <v>1</v>
      </c>
      <c r="AP720">
        <v>0</v>
      </c>
      <c r="AQ720">
        <v>0</v>
      </c>
      <c r="AR720">
        <v>0</v>
      </c>
      <c r="AS720" t="s">
        <v>6</v>
      </c>
      <c r="AT720">
        <v>5.5E-2</v>
      </c>
      <c r="AU720" t="s">
        <v>6</v>
      </c>
      <c r="AV720">
        <v>0</v>
      </c>
      <c r="AW720">
        <v>2</v>
      </c>
      <c r="AX720">
        <v>27711892</v>
      </c>
      <c r="AY720">
        <v>1</v>
      </c>
      <c r="AZ720">
        <v>0</v>
      </c>
      <c r="BA720">
        <v>736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CX720">
        <f>Y720*Source!I358</f>
        <v>5.7200000000000001E-2</v>
      </c>
      <c r="CY720">
        <f>AA720</f>
        <v>11397.1</v>
      </c>
      <c r="CZ720">
        <f>AE720</f>
        <v>11397.1</v>
      </c>
      <c r="DA720">
        <f>AI720</f>
        <v>1</v>
      </c>
      <c r="DB720">
        <v>0</v>
      </c>
    </row>
    <row r="721" spans="1:106" x14ac:dyDescent="0.2">
      <c r="A721">
        <f>ROW(Source!A363)</f>
        <v>363</v>
      </c>
      <c r="B721">
        <v>27703374</v>
      </c>
      <c r="C721">
        <v>27711895</v>
      </c>
      <c r="D721">
        <v>25412980</v>
      </c>
      <c r="E721">
        <v>1</v>
      </c>
      <c r="F721">
        <v>1</v>
      </c>
      <c r="G721">
        <v>1</v>
      </c>
      <c r="H721">
        <v>1</v>
      </c>
      <c r="I721" t="s">
        <v>634</v>
      </c>
      <c r="J721" t="s">
        <v>6</v>
      </c>
      <c r="K721" t="s">
        <v>635</v>
      </c>
      <c r="L721">
        <v>1191</v>
      </c>
      <c r="N721">
        <v>1013</v>
      </c>
      <c r="O721" t="s">
        <v>486</v>
      </c>
      <c r="P721" t="s">
        <v>486</v>
      </c>
      <c r="Q721">
        <v>1</v>
      </c>
      <c r="W721">
        <v>0</v>
      </c>
      <c r="X721">
        <v>145020957</v>
      </c>
      <c r="Y721">
        <v>79.193025000000006</v>
      </c>
      <c r="AA721">
        <v>0</v>
      </c>
      <c r="AB721">
        <v>0</v>
      </c>
      <c r="AC721">
        <v>0</v>
      </c>
      <c r="AD721">
        <v>9.07</v>
      </c>
      <c r="AE721">
        <v>0</v>
      </c>
      <c r="AF721">
        <v>0</v>
      </c>
      <c r="AG721">
        <v>0</v>
      </c>
      <c r="AH721">
        <v>9.07</v>
      </c>
      <c r="AI721">
        <v>1</v>
      </c>
      <c r="AJ721">
        <v>1</v>
      </c>
      <c r="AK721">
        <v>1</v>
      </c>
      <c r="AL721">
        <v>1</v>
      </c>
      <c r="AN721">
        <v>0</v>
      </c>
      <c r="AO721">
        <v>1</v>
      </c>
      <c r="AP721">
        <v>1</v>
      </c>
      <c r="AQ721">
        <v>0</v>
      </c>
      <c r="AR721">
        <v>0</v>
      </c>
      <c r="AS721" t="s">
        <v>6</v>
      </c>
      <c r="AT721">
        <v>51.01</v>
      </c>
      <c r="AU721" t="s">
        <v>57</v>
      </c>
      <c r="AV721">
        <v>1</v>
      </c>
      <c r="AW721">
        <v>2</v>
      </c>
      <c r="AX721">
        <v>27711907</v>
      </c>
      <c r="AY721">
        <v>1</v>
      </c>
      <c r="AZ721">
        <v>0</v>
      </c>
      <c r="BA721">
        <v>737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CX721">
        <f>Y721*Source!I363</f>
        <v>3.1677210000000002</v>
      </c>
      <c r="CY721">
        <f>AD721</f>
        <v>9.07</v>
      </c>
      <c r="CZ721">
        <f>AH721</f>
        <v>9.07</v>
      </c>
      <c r="DA721">
        <f>AL721</f>
        <v>1</v>
      </c>
      <c r="DB721">
        <v>0</v>
      </c>
    </row>
    <row r="722" spans="1:106" x14ac:dyDescent="0.2">
      <c r="A722">
        <f>ROW(Source!A363)</f>
        <v>363</v>
      </c>
      <c r="B722">
        <v>27703374</v>
      </c>
      <c r="C722">
        <v>27711895</v>
      </c>
      <c r="D722">
        <v>25412928</v>
      </c>
      <c r="E722">
        <v>1</v>
      </c>
      <c r="F722">
        <v>1</v>
      </c>
      <c r="G722">
        <v>1</v>
      </c>
      <c r="H722">
        <v>1</v>
      </c>
      <c r="I722" t="s">
        <v>487</v>
      </c>
      <c r="J722" t="s">
        <v>6</v>
      </c>
      <c r="K722" t="s">
        <v>488</v>
      </c>
      <c r="L722">
        <v>1191</v>
      </c>
      <c r="N722">
        <v>1013</v>
      </c>
      <c r="O722" t="s">
        <v>486</v>
      </c>
      <c r="P722" t="s">
        <v>486</v>
      </c>
      <c r="Q722">
        <v>1</v>
      </c>
      <c r="W722">
        <v>0</v>
      </c>
      <c r="X722">
        <v>-1417349443</v>
      </c>
      <c r="Y722">
        <v>0.12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1</v>
      </c>
      <c r="AJ722">
        <v>1</v>
      </c>
      <c r="AK722">
        <v>1</v>
      </c>
      <c r="AL722">
        <v>1</v>
      </c>
      <c r="AN722">
        <v>0</v>
      </c>
      <c r="AO722">
        <v>1</v>
      </c>
      <c r="AP722">
        <v>0</v>
      </c>
      <c r="AQ722">
        <v>0</v>
      </c>
      <c r="AR722">
        <v>0</v>
      </c>
      <c r="AS722" t="s">
        <v>6</v>
      </c>
      <c r="AT722">
        <v>0.12</v>
      </c>
      <c r="AU722" t="s">
        <v>6</v>
      </c>
      <c r="AV722">
        <v>2</v>
      </c>
      <c r="AW722">
        <v>2</v>
      </c>
      <c r="AX722">
        <v>27711908</v>
      </c>
      <c r="AY722">
        <v>1</v>
      </c>
      <c r="AZ722">
        <v>2048</v>
      </c>
      <c r="BA722">
        <v>738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CX722">
        <f>Y722*Source!I363</f>
        <v>4.7999999999999996E-3</v>
      </c>
      <c r="CY722">
        <f>AD722</f>
        <v>0</v>
      </c>
      <c r="CZ722">
        <f>AH722</f>
        <v>0</v>
      </c>
      <c r="DA722">
        <f>AL722</f>
        <v>1</v>
      </c>
      <c r="DB722">
        <v>0</v>
      </c>
    </row>
    <row r="723" spans="1:106" x14ac:dyDescent="0.2">
      <c r="A723">
        <f>ROW(Source!A363)</f>
        <v>363</v>
      </c>
      <c r="B723">
        <v>27703374</v>
      </c>
      <c r="C723">
        <v>27711895</v>
      </c>
      <c r="D723">
        <v>25230514</v>
      </c>
      <c r="E723">
        <v>1</v>
      </c>
      <c r="F723">
        <v>1</v>
      </c>
      <c r="G723">
        <v>1</v>
      </c>
      <c r="H723">
        <v>2</v>
      </c>
      <c r="I723" t="s">
        <v>489</v>
      </c>
      <c r="J723" t="s">
        <v>490</v>
      </c>
      <c r="K723" t="s">
        <v>491</v>
      </c>
      <c r="L723">
        <v>1368</v>
      </c>
      <c r="N723">
        <v>1011</v>
      </c>
      <c r="O723" t="s">
        <v>492</v>
      </c>
      <c r="P723" t="s">
        <v>492</v>
      </c>
      <c r="Q723">
        <v>1</v>
      </c>
      <c r="W723">
        <v>0</v>
      </c>
      <c r="X723">
        <v>1188625873</v>
      </c>
      <c r="Y723">
        <v>1.6875000000000001E-2</v>
      </c>
      <c r="AA723">
        <v>0</v>
      </c>
      <c r="AB723">
        <v>31.26</v>
      </c>
      <c r="AC723">
        <v>13.5</v>
      </c>
      <c r="AD723">
        <v>0</v>
      </c>
      <c r="AE723">
        <v>0</v>
      </c>
      <c r="AF723">
        <v>31.26</v>
      </c>
      <c r="AG723">
        <v>13.5</v>
      </c>
      <c r="AH723">
        <v>0</v>
      </c>
      <c r="AI723">
        <v>1</v>
      </c>
      <c r="AJ723">
        <v>1</v>
      </c>
      <c r="AK723">
        <v>1</v>
      </c>
      <c r="AL723">
        <v>1</v>
      </c>
      <c r="AN723">
        <v>0</v>
      </c>
      <c r="AO723">
        <v>1</v>
      </c>
      <c r="AP723">
        <v>1</v>
      </c>
      <c r="AQ723">
        <v>0</v>
      </c>
      <c r="AR723">
        <v>0</v>
      </c>
      <c r="AS723" t="s">
        <v>6</v>
      </c>
      <c r="AT723">
        <v>0.01</v>
      </c>
      <c r="AU723" t="s">
        <v>56</v>
      </c>
      <c r="AV723">
        <v>0</v>
      </c>
      <c r="AW723">
        <v>2</v>
      </c>
      <c r="AX723">
        <v>27711909</v>
      </c>
      <c r="AY723">
        <v>1</v>
      </c>
      <c r="AZ723">
        <v>0</v>
      </c>
      <c r="BA723">
        <v>739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CX723">
        <f>Y723*Source!I363</f>
        <v>6.7500000000000004E-4</v>
      </c>
      <c r="CY723">
        <f>AB723</f>
        <v>31.26</v>
      </c>
      <c r="CZ723">
        <f>AF723</f>
        <v>31.26</v>
      </c>
      <c r="DA723">
        <f>AJ723</f>
        <v>1</v>
      </c>
      <c r="DB723">
        <v>0</v>
      </c>
    </row>
    <row r="724" spans="1:106" x14ac:dyDescent="0.2">
      <c r="A724">
        <f>ROW(Source!A363)</f>
        <v>363</v>
      </c>
      <c r="B724">
        <v>27703374</v>
      </c>
      <c r="C724">
        <v>27711895</v>
      </c>
      <c r="D724">
        <v>25231607</v>
      </c>
      <c r="E724">
        <v>1</v>
      </c>
      <c r="F724">
        <v>1</v>
      </c>
      <c r="G724">
        <v>1</v>
      </c>
      <c r="H724">
        <v>2</v>
      </c>
      <c r="I724" t="s">
        <v>497</v>
      </c>
      <c r="J724" t="s">
        <v>498</v>
      </c>
      <c r="K724" t="s">
        <v>499</v>
      </c>
      <c r="L724">
        <v>1368</v>
      </c>
      <c r="N724">
        <v>1011</v>
      </c>
      <c r="O724" t="s">
        <v>492</v>
      </c>
      <c r="P724" t="s">
        <v>492</v>
      </c>
      <c r="Q724">
        <v>1</v>
      </c>
      <c r="W724">
        <v>0</v>
      </c>
      <c r="X724">
        <v>1372534845</v>
      </c>
      <c r="Y724">
        <v>0.18562500000000004</v>
      </c>
      <c r="AA724">
        <v>0</v>
      </c>
      <c r="AB724">
        <v>65.709999999999994</v>
      </c>
      <c r="AC724">
        <v>11.6</v>
      </c>
      <c r="AD724">
        <v>0</v>
      </c>
      <c r="AE724">
        <v>0</v>
      </c>
      <c r="AF724">
        <v>65.709999999999994</v>
      </c>
      <c r="AG724">
        <v>11.6</v>
      </c>
      <c r="AH724">
        <v>0</v>
      </c>
      <c r="AI724">
        <v>1</v>
      </c>
      <c r="AJ724">
        <v>1</v>
      </c>
      <c r="AK724">
        <v>1</v>
      </c>
      <c r="AL724">
        <v>1</v>
      </c>
      <c r="AN724">
        <v>0</v>
      </c>
      <c r="AO724">
        <v>1</v>
      </c>
      <c r="AP724">
        <v>1</v>
      </c>
      <c r="AQ724">
        <v>0</v>
      </c>
      <c r="AR724">
        <v>0</v>
      </c>
      <c r="AS724" t="s">
        <v>6</v>
      </c>
      <c r="AT724">
        <v>0.11</v>
      </c>
      <c r="AU724" t="s">
        <v>56</v>
      </c>
      <c r="AV724">
        <v>0</v>
      </c>
      <c r="AW724">
        <v>2</v>
      </c>
      <c r="AX724">
        <v>27711910</v>
      </c>
      <c r="AY724">
        <v>1</v>
      </c>
      <c r="AZ724">
        <v>0</v>
      </c>
      <c r="BA724">
        <v>740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CX724">
        <f>Y724*Source!I363</f>
        <v>7.4250000000000019E-3</v>
      </c>
      <c r="CY724">
        <f>AB724</f>
        <v>65.709999999999994</v>
      </c>
      <c r="CZ724">
        <f>AF724</f>
        <v>65.709999999999994</v>
      </c>
      <c r="DA724">
        <f>AJ724</f>
        <v>1</v>
      </c>
      <c r="DB724">
        <v>0</v>
      </c>
    </row>
    <row r="725" spans="1:106" x14ac:dyDescent="0.2">
      <c r="A725">
        <f>ROW(Source!A363)</f>
        <v>363</v>
      </c>
      <c r="B725">
        <v>27703374</v>
      </c>
      <c r="C725">
        <v>27711895</v>
      </c>
      <c r="D725">
        <v>25153356</v>
      </c>
      <c r="E725">
        <v>1</v>
      </c>
      <c r="F725">
        <v>1</v>
      </c>
      <c r="G725">
        <v>1</v>
      </c>
      <c r="H725">
        <v>3</v>
      </c>
      <c r="I725" t="s">
        <v>628</v>
      </c>
      <c r="J725" t="s">
        <v>629</v>
      </c>
      <c r="K725" t="s">
        <v>630</v>
      </c>
      <c r="L725">
        <v>1327</v>
      </c>
      <c r="N725">
        <v>1005</v>
      </c>
      <c r="O725" t="s">
        <v>54</v>
      </c>
      <c r="P725" t="s">
        <v>54</v>
      </c>
      <c r="Q725">
        <v>1</v>
      </c>
      <c r="W725">
        <v>0</v>
      </c>
      <c r="X725">
        <v>-1987926685</v>
      </c>
      <c r="Y725">
        <v>0.84</v>
      </c>
      <c r="AA725">
        <v>72.319999999999993</v>
      </c>
      <c r="AB725">
        <v>0</v>
      </c>
      <c r="AC725">
        <v>0</v>
      </c>
      <c r="AD725">
        <v>0</v>
      </c>
      <c r="AE725">
        <v>72.319999999999993</v>
      </c>
      <c r="AF725">
        <v>0</v>
      </c>
      <c r="AG725">
        <v>0</v>
      </c>
      <c r="AH725">
        <v>0</v>
      </c>
      <c r="AI725">
        <v>1</v>
      </c>
      <c r="AJ725">
        <v>1</v>
      </c>
      <c r="AK725">
        <v>1</v>
      </c>
      <c r="AL725">
        <v>1</v>
      </c>
      <c r="AN725">
        <v>0</v>
      </c>
      <c r="AO725">
        <v>1</v>
      </c>
      <c r="AP725">
        <v>0</v>
      </c>
      <c r="AQ725">
        <v>0</v>
      </c>
      <c r="AR725">
        <v>0</v>
      </c>
      <c r="AS725" t="s">
        <v>6</v>
      </c>
      <c r="AT725">
        <v>0.84</v>
      </c>
      <c r="AU725" t="s">
        <v>6</v>
      </c>
      <c r="AV725">
        <v>0</v>
      </c>
      <c r="AW725">
        <v>2</v>
      </c>
      <c r="AX725">
        <v>27711911</v>
      </c>
      <c r="AY725">
        <v>1</v>
      </c>
      <c r="AZ725">
        <v>0</v>
      </c>
      <c r="BA725">
        <v>741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CX725">
        <f>Y725*Source!I363</f>
        <v>3.3599999999999998E-2</v>
      </c>
      <c r="CY725">
        <f t="shared" ref="CY725:CY731" si="54">AA725</f>
        <v>72.319999999999993</v>
      </c>
      <c r="CZ725">
        <f t="shared" ref="CZ725:CZ731" si="55">AE725</f>
        <v>72.319999999999993</v>
      </c>
      <c r="DA725">
        <f t="shared" ref="DA725:DA731" si="56">AI725</f>
        <v>1</v>
      </c>
      <c r="DB725">
        <v>0</v>
      </c>
    </row>
    <row r="726" spans="1:106" x14ac:dyDescent="0.2">
      <c r="A726">
        <f>ROW(Source!A363)</f>
        <v>363</v>
      </c>
      <c r="B726">
        <v>27703374</v>
      </c>
      <c r="C726">
        <v>27711895</v>
      </c>
      <c r="D726">
        <v>25153690</v>
      </c>
      <c r="E726">
        <v>1</v>
      </c>
      <c r="F726">
        <v>1</v>
      </c>
      <c r="G726">
        <v>1</v>
      </c>
      <c r="H726">
        <v>3</v>
      </c>
      <c r="I726" t="s">
        <v>598</v>
      </c>
      <c r="J726" t="s">
        <v>599</v>
      </c>
      <c r="K726" t="s">
        <v>600</v>
      </c>
      <c r="L726">
        <v>1346</v>
      </c>
      <c r="N726">
        <v>1009</v>
      </c>
      <c r="O726" t="s">
        <v>147</v>
      </c>
      <c r="P726" t="s">
        <v>147</v>
      </c>
      <c r="Q726">
        <v>1</v>
      </c>
      <c r="W726">
        <v>0</v>
      </c>
      <c r="X726">
        <v>813963326</v>
      </c>
      <c r="Y726">
        <v>0.31</v>
      </c>
      <c r="AA726">
        <v>1.82</v>
      </c>
      <c r="AB726">
        <v>0</v>
      </c>
      <c r="AC726">
        <v>0</v>
      </c>
      <c r="AD726">
        <v>0</v>
      </c>
      <c r="AE726">
        <v>1.82</v>
      </c>
      <c r="AF726">
        <v>0</v>
      </c>
      <c r="AG726">
        <v>0</v>
      </c>
      <c r="AH726">
        <v>0</v>
      </c>
      <c r="AI726">
        <v>1</v>
      </c>
      <c r="AJ726">
        <v>1</v>
      </c>
      <c r="AK726">
        <v>1</v>
      </c>
      <c r="AL726">
        <v>1</v>
      </c>
      <c r="AN726">
        <v>0</v>
      </c>
      <c r="AO726">
        <v>1</v>
      </c>
      <c r="AP726">
        <v>0</v>
      </c>
      <c r="AQ726">
        <v>0</v>
      </c>
      <c r="AR726">
        <v>0</v>
      </c>
      <c r="AS726" t="s">
        <v>6</v>
      </c>
      <c r="AT726">
        <v>0.31</v>
      </c>
      <c r="AU726" t="s">
        <v>6</v>
      </c>
      <c r="AV726">
        <v>0</v>
      </c>
      <c r="AW726">
        <v>2</v>
      </c>
      <c r="AX726">
        <v>27711912</v>
      </c>
      <c r="AY726">
        <v>1</v>
      </c>
      <c r="AZ726">
        <v>0</v>
      </c>
      <c r="BA726">
        <v>742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CX726">
        <f>Y726*Source!I363</f>
        <v>1.24E-2</v>
      </c>
      <c r="CY726">
        <f t="shared" si="54"/>
        <v>1.82</v>
      </c>
      <c r="CZ726">
        <f t="shared" si="55"/>
        <v>1.82</v>
      </c>
      <c r="DA726">
        <f t="shared" si="56"/>
        <v>1</v>
      </c>
      <c r="DB726">
        <v>0</v>
      </c>
    </row>
    <row r="727" spans="1:106" x14ac:dyDescent="0.2">
      <c r="A727">
        <f>ROW(Source!A363)</f>
        <v>363</v>
      </c>
      <c r="B727">
        <v>27703374</v>
      </c>
      <c r="C727">
        <v>27711895</v>
      </c>
      <c r="D727">
        <v>25154578</v>
      </c>
      <c r="E727">
        <v>1</v>
      </c>
      <c r="F727">
        <v>1</v>
      </c>
      <c r="G727">
        <v>1</v>
      </c>
      <c r="H727">
        <v>3</v>
      </c>
      <c r="I727" t="s">
        <v>636</v>
      </c>
      <c r="J727" t="s">
        <v>637</v>
      </c>
      <c r="K727" t="s">
        <v>638</v>
      </c>
      <c r="L727">
        <v>1339</v>
      </c>
      <c r="N727">
        <v>1007</v>
      </c>
      <c r="O727" t="s">
        <v>92</v>
      </c>
      <c r="P727" t="s">
        <v>92</v>
      </c>
      <c r="Q727">
        <v>1</v>
      </c>
      <c r="W727">
        <v>0</v>
      </c>
      <c r="X727">
        <v>1795918813</v>
      </c>
      <c r="Y727">
        <v>2.3999999999999998E-3</v>
      </c>
      <c r="AA727">
        <v>74.58</v>
      </c>
      <c r="AB727">
        <v>0</v>
      </c>
      <c r="AC727">
        <v>0</v>
      </c>
      <c r="AD727">
        <v>0</v>
      </c>
      <c r="AE727">
        <v>74.58</v>
      </c>
      <c r="AF727">
        <v>0</v>
      </c>
      <c r="AG727">
        <v>0</v>
      </c>
      <c r="AH727">
        <v>0</v>
      </c>
      <c r="AI727">
        <v>1</v>
      </c>
      <c r="AJ727">
        <v>1</v>
      </c>
      <c r="AK727">
        <v>1</v>
      </c>
      <c r="AL727">
        <v>1</v>
      </c>
      <c r="AN727">
        <v>0</v>
      </c>
      <c r="AO727">
        <v>1</v>
      </c>
      <c r="AP727">
        <v>0</v>
      </c>
      <c r="AQ727">
        <v>0</v>
      </c>
      <c r="AR727">
        <v>0</v>
      </c>
      <c r="AS727" t="s">
        <v>6</v>
      </c>
      <c r="AT727">
        <v>2.3999999999999998E-3</v>
      </c>
      <c r="AU727" t="s">
        <v>6</v>
      </c>
      <c r="AV727">
        <v>0</v>
      </c>
      <c r="AW727">
        <v>2</v>
      </c>
      <c r="AX727">
        <v>27711913</v>
      </c>
      <c r="AY727">
        <v>1</v>
      </c>
      <c r="AZ727">
        <v>0</v>
      </c>
      <c r="BA727">
        <v>743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CX727">
        <f>Y727*Source!I363</f>
        <v>9.5999999999999989E-5</v>
      </c>
      <c r="CY727">
        <f t="shared" si="54"/>
        <v>74.58</v>
      </c>
      <c r="CZ727">
        <f t="shared" si="55"/>
        <v>74.58</v>
      </c>
      <c r="DA727">
        <f t="shared" si="56"/>
        <v>1</v>
      </c>
      <c r="DB727">
        <v>0</v>
      </c>
    </row>
    <row r="728" spans="1:106" x14ac:dyDescent="0.2">
      <c r="A728">
        <f>ROW(Source!A363)</f>
        <v>363</v>
      </c>
      <c r="B728">
        <v>27703374</v>
      </c>
      <c r="C728">
        <v>27711895</v>
      </c>
      <c r="D728">
        <v>25186131</v>
      </c>
      <c r="E728">
        <v>1</v>
      </c>
      <c r="F728">
        <v>1</v>
      </c>
      <c r="G728">
        <v>1</v>
      </c>
      <c r="H728">
        <v>3</v>
      </c>
      <c r="I728" t="s">
        <v>639</v>
      </c>
      <c r="J728" t="s">
        <v>640</v>
      </c>
      <c r="K728" t="s">
        <v>641</v>
      </c>
      <c r="L728">
        <v>1348</v>
      </c>
      <c r="N728">
        <v>1009</v>
      </c>
      <c r="O728" t="s">
        <v>30</v>
      </c>
      <c r="P728" t="s">
        <v>30</v>
      </c>
      <c r="Q728">
        <v>1000</v>
      </c>
      <c r="W728">
        <v>0</v>
      </c>
      <c r="X728">
        <v>-1437304549</v>
      </c>
      <c r="Y728">
        <v>7.4999999999999997E-3</v>
      </c>
      <c r="AA728">
        <v>25764</v>
      </c>
      <c r="AB728">
        <v>0</v>
      </c>
      <c r="AC728">
        <v>0</v>
      </c>
      <c r="AD728">
        <v>0</v>
      </c>
      <c r="AE728">
        <v>25764</v>
      </c>
      <c r="AF728">
        <v>0</v>
      </c>
      <c r="AG728">
        <v>0</v>
      </c>
      <c r="AH728">
        <v>0</v>
      </c>
      <c r="AI728">
        <v>1</v>
      </c>
      <c r="AJ728">
        <v>1</v>
      </c>
      <c r="AK728">
        <v>1</v>
      </c>
      <c r="AL728">
        <v>1</v>
      </c>
      <c r="AN728">
        <v>0</v>
      </c>
      <c r="AO728">
        <v>1</v>
      </c>
      <c r="AP728">
        <v>0</v>
      </c>
      <c r="AQ728">
        <v>0</v>
      </c>
      <c r="AR728">
        <v>0</v>
      </c>
      <c r="AS728" t="s">
        <v>6</v>
      </c>
      <c r="AT728">
        <v>7.4999999999999997E-3</v>
      </c>
      <c r="AU728" t="s">
        <v>6</v>
      </c>
      <c r="AV728">
        <v>0</v>
      </c>
      <c r="AW728">
        <v>2</v>
      </c>
      <c r="AX728">
        <v>27711914</v>
      </c>
      <c r="AY728">
        <v>1</v>
      </c>
      <c r="AZ728">
        <v>0</v>
      </c>
      <c r="BA728">
        <v>744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CX728">
        <f>Y728*Source!I363</f>
        <v>2.9999999999999997E-4</v>
      </c>
      <c r="CY728">
        <f t="shared" si="54"/>
        <v>25764</v>
      </c>
      <c r="CZ728">
        <f t="shared" si="55"/>
        <v>25764</v>
      </c>
      <c r="DA728">
        <f t="shared" si="56"/>
        <v>1</v>
      </c>
      <c r="DB728">
        <v>0</v>
      </c>
    </row>
    <row r="729" spans="1:106" x14ac:dyDescent="0.2">
      <c r="A729">
        <f>ROW(Source!A363)</f>
        <v>363</v>
      </c>
      <c r="B729">
        <v>27703374</v>
      </c>
      <c r="C729">
        <v>27711895</v>
      </c>
      <c r="D729">
        <v>25186350</v>
      </c>
      <c r="E729">
        <v>1</v>
      </c>
      <c r="F729">
        <v>1</v>
      </c>
      <c r="G729">
        <v>1</v>
      </c>
      <c r="H729">
        <v>3</v>
      </c>
      <c r="I729" t="s">
        <v>235</v>
      </c>
      <c r="J729" t="s">
        <v>237</v>
      </c>
      <c r="K729" t="s">
        <v>236</v>
      </c>
      <c r="L729">
        <v>1348</v>
      </c>
      <c r="N729">
        <v>1009</v>
      </c>
      <c r="O729" t="s">
        <v>30</v>
      </c>
      <c r="P729" t="s">
        <v>30</v>
      </c>
      <c r="Q729">
        <v>1000</v>
      </c>
      <c r="W729">
        <v>0</v>
      </c>
      <c r="X729">
        <v>-777870615</v>
      </c>
      <c r="Y729">
        <v>1.8370000000000001E-2</v>
      </c>
      <c r="AA729">
        <v>42508.19</v>
      </c>
      <c r="AB729">
        <v>0</v>
      </c>
      <c r="AC729">
        <v>0</v>
      </c>
      <c r="AD729">
        <v>0</v>
      </c>
      <c r="AE729">
        <v>42508.19</v>
      </c>
      <c r="AF729">
        <v>0</v>
      </c>
      <c r="AG729">
        <v>0</v>
      </c>
      <c r="AH729">
        <v>0</v>
      </c>
      <c r="AI729">
        <v>1</v>
      </c>
      <c r="AJ729">
        <v>1</v>
      </c>
      <c r="AK729">
        <v>1</v>
      </c>
      <c r="AL729">
        <v>1</v>
      </c>
      <c r="AN729">
        <v>0</v>
      </c>
      <c r="AO729">
        <v>0</v>
      </c>
      <c r="AP729">
        <v>0</v>
      </c>
      <c r="AQ729">
        <v>0</v>
      </c>
      <c r="AR729">
        <v>0</v>
      </c>
      <c r="AS729" t="s">
        <v>6</v>
      </c>
      <c r="AT729">
        <v>1.8370000000000001E-2</v>
      </c>
      <c r="AU729" t="s">
        <v>6</v>
      </c>
      <c r="AV729">
        <v>0</v>
      </c>
      <c r="AW729">
        <v>1</v>
      </c>
      <c r="AX729">
        <v>-1</v>
      </c>
      <c r="AY729">
        <v>0</v>
      </c>
      <c r="AZ729">
        <v>0</v>
      </c>
      <c r="BA729" t="s">
        <v>6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CX729">
        <f>Y729*Source!I363</f>
        <v>7.3480000000000008E-4</v>
      </c>
      <c r="CY729">
        <f t="shared" si="54"/>
        <v>42508.19</v>
      </c>
      <c r="CZ729">
        <f t="shared" si="55"/>
        <v>42508.19</v>
      </c>
      <c r="DA729">
        <f t="shared" si="56"/>
        <v>1</v>
      </c>
      <c r="DB729">
        <v>0</v>
      </c>
    </row>
    <row r="730" spans="1:106" x14ac:dyDescent="0.2">
      <c r="A730">
        <f>ROW(Source!A363)</f>
        <v>363</v>
      </c>
      <c r="B730">
        <v>27703374</v>
      </c>
      <c r="C730">
        <v>27711895</v>
      </c>
      <c r="D730">
        <v>25187088</v>
      </c>
      <c r="E730">
        <v>1</v>
      </c>
      <c r="F730">
        <v>1</v>
      </c>
      <c r="G730">
        <v>1</v>
      </c>
      <c r="H730">
        <v>3</v>
      </c>
      <c r="I730" t="s">
        <v>642</v>
      </c>
      <c r="J730" t="s">
        <v>643</v>
      </c>
      <c r="K730" t="s">
        <v>644</v>
      </c>
      <c r="L730">
        <v>1348</v>
      </c>
      <c r="N730">
        <v>1009</v>
      </c>
      <c r="O730" t="s">
        <v>30</v>
      </c>
      <c r="P730" t="s">
        <v>30</v>
      </c>
      <c r="Q730">
        <v>1000</v>
      </c>
      <c r="W730">
        <v>0</v>
      </c>
      <c r="X730">
        <v>293380687</v>
      </c>
      <c r="Y730">
        <v>1.1299999999999999E-2</v>
      </c>
      <c r="AA730">
        <v>26230</v>
      </c>
      <c r="AB730">
        <v>0</v>
      </c>
      <c r="AC730">
        <v>0</v>
      </c>
      <c r="AD730">
        <v>0</v>
      </c>
      <c r="AE730">
        <v>26230</v>
      </c>
      <c r="AF730">
        <v>0</v>
      </c>
      <c r="AG730">
        <v>0</v>
      </c>
      <c r="AH730">
        <v>0</v>
      </c>
      <c r="AI730">
        <v>1</v>
      </c>
      <c r="AJ730">
        <v>1</v>
      </c>
      <c r="AK730">
        <v>1</v>
      </c>
      <c r="AL730">
        <v>1</v>
      </c>
      <c r="AN730">
        <v>0</v>
      </c>
      <c r="AO730">
        <v>1</v>
      </c>
      <c r="AP730">
        <v>0</v>
      </c>
      <c r="AQ730">
        <v>0</v>
      </c>
      <c r="AR730">
        <v>0</v>
      </c>
      <c r="AS730" t="s">
        <v>6</v>
      </c>
      <c r="AT730">
        <v>1.1299999999999999E-2</v>
      </c>
      <c r="AU730" t="s">
        <v>6</v>
      </c>
      <c r="AV730">
        <v>0</v>
      </c>
      <c r="AW730">
        <v>2</v>
      </c>
      <c r="AX730">
        <v>27711916</v>
      </c>
      <c r="AY730">
        <v>1</v>
      </c>
      <c r="AZ730">
        <v>0</v>
      </c>
      <c r="BA730">
        <v>746</v>
      </c>
      <c r="BB730">
        <v>0</v>
      </c>
      <c r="BC730">
        <v>0</v>
      </c>
      <c r="BD730">
        <v>0</v>
      </c>
      <c r="BE730">
        <v>0</v>
      </c>
      <c r="BF730">
        <v>0</v>
      </c>
      <c r="BG730">
        <v>0</v>
      </c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P730">
        <v>0</v>
      </c>
      <c r="BQ730">
        <v>0</v>
      </c>
      <c r="BR730">
        <v>0</v>
      </c>
      <c r="BS730">
        <v>0</v>
      </c>
      <c r="BT730">
        <v>0</v>
      </c>
      <c r="BU730">
        <v>0</v>
      </c>
      <c r="BV730">
        <v>0</v>
      </c>
      <c r="BW730">
        <v>0</v>
      </c>
      <c r="CX730">
        <f>Y730*Source!I363</f>
        <v>4.5199999999999998E-4</v>
      </c>
      <c r="CY730">
        <f t="shared" si="54"/>
        <v>26230</v>
      </c>
      <c r="CZ730">
        <f t="shared" si="55"/>
        <v>26230</v>
      </c>
      <c r="DA730">
        <f t="shared" si="56"/>
        <v>1</v>
      </c>
      <c r="DB730">
        <v>0</v>
      </c>
    </row>
    <row r="731" spans="1:106" x14ac:dyDescent="0.2">
      <c r="A731">
        <f>ROW(Source!A363)</f>
        <v>363</v>
      </c>
      <c r="B731">
        <v>27703374</v>
      </c>
      <c r="C731">
        <v>27711895</v>
      </c>
      <c r="D731">
        <v>25187354</v>
      </c>
      <c r="E731">
        <v>1</v>
      </c>
      <c r="F731">
        <v>1</v>
      </c>
      <c r="G731">
        <v>1</v>
      </c>
      <c r="H731">
        <v>3</v>
      </c>
      <c r="I731" t="s">
        <v>645</v>
      </c>
      <c r="J731" t="s">
        <v>646</v>
      </c>
      <c r="K731" t="s">
        <v>647</v>
      </c>
      <c r="L731">
        <v>1348</v>
      </c>
      <c r="N731">
        <v>1009</v>
      </c>
      <c r="O731" t="s">
        <v>30</v>
      </c>
      <c r="P731" t="s">
        <v>30</v>
      </c>
      <c r="Q731">
        <v>1000</v>
      </c>
      <c r="W731">
        <v>0</v>
      </c>
      <c r="X731">
        <v>1851784219</v>
      </c>
      <c r="Y731">
        <v>5.0999999999999997E-2</v>
      </c>
      <c r="AA731">
        <v>2898.5</v>
      </c>
      <c r="AB731">
        <v>0</v>
      </c>
      <c r="AC731">
        <v>0</v>
      </c>
      <c r="AD731">
        <v>0</v>
      </c>
      <c r="AE731">
        <v>2898.5</v>
      </c>
      <c r="AF731">
        <v>0</v>
      </c>
      <c r="AG731">
        <v>0</v>
      </c>
      <c r="AH731">
        <v>0</v>
      </c>
      <c r="AI731">
        <v>1</v>
      </c>
      <c r="AJ731">
        <v>1</v>
      </c>
      <c r="AK731">
        <v>1</v>
      </c>
      <c r="AL731">
        <v>1</v>
      </c>
      <c r="AN731">
        <v>0</v>
      </c>
      <c r="AO731">
        <v>1</v>
      </c>
      <c r="AP731">
        <v>0</v>
      </c>
      <c r="AQ731">
        <v>0</v>
      </c>
      <c r="AR731">
        <v>0</v>
      </c>
      <c r="AS731" t="s">
        <v>6</v>
      </c>
      <c r="AT731">
        <v>5.0999999999999997E-2</v>
      </c>
      <c r="AU731" t="s">
        <v>6</v>
      </c>
      <c r="AV731">
        <v>0</v>
      </c>
      <c r="AW731">
        <v>2</v>
      </c>
      <c r="AX731">
        <v>27711917</v>
      </c>
      <c r="AY731">
        <v>1</v>
      </c>
      <c r="AZ731">
        <v>0</v>
      </c>
      <c r="BA731">
        <v>747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CX731">
        <f>Y731*Source!I363</f>
        <v>2.0399999999999997E-3</v>
      </c>
      <c r="CY731">
        <f t="shared" si="54"/>
        <v>2898.5</v>
      </c>
      <c r="CZ731">
        <f t="shared" si="55"/>
        <v>2898.5</v>
      </c>
      <c r="DA731">
        <f t="shared" si="56"/>
        <v>1</v>
      </c>
      <c r="DB731">
        <v>0</v>
      </c>
    </row>
    <row r="732" spans="1:106" x14ac:dyDescent="0.2">
      <c r="A732">
        <f>ROW(Source!A364)</f>
        <v>364</v>
      </c>
      <c r="B732">
        <v>27703388</v>
      </c>
      <c r="C732">
        <v>27711895</v>
      </c>
      <c r="D732">
        <v>25412980</v>
      </c>
      <c r="E732">
        <v>1</v>
      </c>
      <c r="F732">
        <v>1</v>
      </c>
      <c r="G732">
        <v>1</v>
      </c>
      <c r="H732">
        <v>1</v>
      </c>
      <c r="I732" t="s">
        <v>634</v>
      </c>
      <c r="J732" t="s">
        <v>6</v>
      </c>
      <c r="K732" t="s">
        <v>635</v>
      </c>
      <c r="L732">
        <v>1191</v>
      </c>
      <c r="N732">
        <v>1013</v>
      </c>
      <c r="O732" t="s">
        <v>486</v>
      </c>
      <c r="P732" t="s">
        <v>486</v>
      </c>
      <c r="Q732">
        <v>1</v>
      </c>
      <c r="W732">
        <v>0</v>
      </c>
      <c r="X732">
        <v>145020957</v>
      </c>
      <c r="Y732">
        <v>79.193025000000006</v>
      </c>
      <c r="AA732">
        <v>0</v>
      </c>
      <c r="AB732">
        <v>0</v>
      </c>
      <c r="AC732">
        <v>0</v>
      </c>
      <c r="AD732">
        <v>9.07</v>
      </c>
      <c r="AE732">
        <v>0</v>
      </c>
      <c r="AF732">
        <v>0</v>
      </c>
      <c r="AG732">
        <v>0</v>
      </c>
      <c r="AH732">
        <v>9.07</v>
      </c>
      <c r="AI732">
        <v>1</v>
      </c>
      <c r="AJ732">
        <v>1</v>
      </c>
      <c r="AK732">
        <v>1</v>
      </c>
      <c r="AL732">
        <v>1</v>
      </c>
      <c r="AN732">
        <v>0</v>
      </c>
      <c r="AO732">
        <v>1</v>
      </c>
      <c r="AP732">
        <v>1</v>
      </c>
      <c r="AQ732">
        <v>0</v>
      </c>
      <c r="AR732">
        <v>0</v>
      </c>
      <c r="AS732" t="s">
        <v>6</v>
      </c>
      <c r="AT732">
        <v>51.01</v>
      </c>
      <c r="AU732" t="s">
        <v>57</v>
      </c>
      <c r="AV732">
        <v>1</v>
      </c>
      <c r="AW732">
        <v>2</v>
      </c>
      <c r="AX732">
        <v>27711907</v>
      </c>
      <c r="AY732">
        <v>1</v>
      </c>
      <c r="AZ732">
        <v>0</v>
      </c>
      <c r="BA732">
        <v>748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0</v>
      </c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CX732">
        <f>Y732*Source!I364</f>
        <v>3.1677210000000002</v>
      </c>
      <c r="CY732">
        <f>AD732</f>
        <v>9.07</v>
      </c>
      <c r="CZ732">
        <f>AH732</f>
        <v>9.07</v>
      </c>
      <c r="DA732">
        <f>AL732</f>
        <v>1</v>
      </c>
      <c r="DB732">
        <v>0</v>
      </c>
    </row>
    <row r="733" spans="1:106" x14ac:dyDescent="0.2">
      <c r="A733">
        <f>ROW(Source!A364)</f>
        <v>364</v>
      </c>
      <c r="B733">
        <v>27703388</v>
      </c>
      <c r="C733">
        <v>27711895</v>
      </c>
      <c r="D733">
        <v>25412928</v>
      </c>
      <c r="E733">
        <v>1</v>
      </c>
      <c r="F733">
        <v>1</v>
      </c>
      <c r="G733">
        <v>1</v>
      </c>
      <c r="H733">
        <v>1</v>
      </c>
      <c r="I733" t="s">
        <v>487</v>
      </c>
      <c r="J733" t="s">
        <v>6</v>
      </c>
      <c r="K733" t="s">
        <v>488</v>
      </c>
      <c r="L733">
        <v>1191</v>
      </c>
      <c r="N733">
        <v>1013</v>
      </c>
      <c r="O733" t="s">
        <v>486</v>
      </c>
      <c r="P733" t="s">
        <v>486</v>
      </c>
      <c r="Q733">
        <v>1</v>
      </c>
      <c r="W733">
        <v>0</v>
      </c>
      <c r="X733">
        <v>-1417349443</v>
      </c>
      <c r="Y733">
        <v>0.12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1</v>
      </c>
      <c r="AJ733">
        <v>1</v>
      </c>
      <c r="AK733">
        <v>1</v>
      </c>
      <c r="AL733">
        <v>1</v>
      </c>
      <c r="AN733">
        <v>0</v>
      </c>
      <c r="AO733">
        <v>1</v>
      </c>
      <c r="AP733">
        <v>0</v>
      </c>
      <c r="AQ733">
        <v>0</v>
      </c>
      <c r="AR733">
        <v>0</v>
      </c>
      <c r="AS733" t="s">
        <v>6</v>
      </c>
      <c r="AT733">
        <v>0.12</v>
      </c>
      <c r="AU733" t="s">
        <v>6</v>
      </c>
      <c r="AV733">
        <v>2</v>
      </c>
      <c r="AW733">
        <v>2</v>
      </c>
      <c r="AX733">
        <v>27711908</v>
      </c>
      <c r="AY733">
        <v>1</v>
      </c>
      <c r="AZ733">
        <v>2048</v>
      </c>
      <c r="BA733">
        <v>749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CX733">
        <f>Y733*Source!I364</f>
        <v>4.7999999999999996E-3</v>
      </c>
      <c r="CY733">
        <f>AD733</f>
        <v>0</v>
      </c>
      <c r="CZ733">
        <f>AH733</f>
        <v>0</v>
      </c>
      <c r="DA733">
        <f>AL733</f>
        <v>1</v>
      </c>
      <c r="DB733">
        <v>0</v>
      </c>
    </row>
    <row r="734" spans="1:106" x14ac:dyDescent="0.2">
      <c r="A734">
        <f>ROW(Source!A364)</f>
        <v>364</v>
      </c>
      <c r="B734">
        <v>27703388</v>
      </c>
      <c r="C734">
        <v>27711895</v>
      </c>
      <c r="D734">
        <v>25230514</v>
      </c>
      <c r="E734">
        <v>1</v>
      </c>
      <c r="F734">
        <v>1</v>
      </c>
      <c r="G734">
        <v>1</v>
      </c>
      <c r="H734">
        <v>2</v>
      </c>
      <c r="I734" t="s">
        <v>489</v>
      </c>
      <c r="J734" t="s">
        <v>490</v>
      </c>
      <c r="K734" t="s">
        <v>491</v>
      </c>
      <c r="L734">
        <v>1368</v>
      </c>
      <c r="N734">
        <v>1011</v>
      </c>
      <c r="O734" t="s">
        <v>492</v>
      </c>
      <c r="P734" t="s">
        <v>492</v>
      </c>
      <c r="Q734">
        <v>1</v>
      </c>
      <c r="W734">
        <v>0</v>
      </c>
      <c r="X734">
        <v>1188625873</v>
      </c>
      <c r="Y734">
        <v>1.6875000000000001E-2</v>
      </c>
      <c r="AA734">
        <v>0</v>
      </c>
      <c r="AB734">
        <v>31.26</v>
      </c>
      <c r="AC734">
        <v>13.5</v>
      </c>
      <c r="AD734">
        <v>0</v>
      </c>
      <c r="AE734">
        <v>0</v>
      </c>
      <c r="AF734">
        <v>31.26</v>
      </c>
      <c r="AG734">
        <v>13.5</v>
      </c>
      <c r="AH734">
        <v>0</v>
      </c>
      <c r="AI734">
        <v>1</v>
      </c>
      <c r="AJ734">
        <v>1</v>
      </c>
      <c r="AK734">
        <v>1</v>
      </c>
      <c r="AL734">
        <v>1</v>
      </c>
      <c r="AN734">
        <v>0</v>
      </c>
      <c r="AO734">
        <v>1</v>
      </c>
      <c r="AP734">
        <v>1</v>
      </c>
      <c r="AQ734">
        <v>0</v>
      </c>
      <c r="AR734">
        <v>0</v>
      </c>
      <c r="AS734" t="s">
        <v>6</v>
      </c>
      <c r="AT734">
        <v>0.01</v>
      </c>
      <c r="AU734" t="s">
        <v>56</v>
      </c>
      <c r="AV734">
        <v>0</v>
      </c>
      <c r="AW734">
        <v>2</v>
      </c>
      <c r="AX734">
        <v>27711909</v>
      </c>
      <c r="AY734">
        <v>1</v>
      </c>
      <c r="AZ734">
        <v>0</v>
      </c>
      <c r="BA734">
        <v>750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CX734">
        <f>Y734*Source!I364</f>
        <v>6.7500000000000004E-4</v>
      </c>
      <c r="CY734">
        <f>AB734</f>
        <v>31.26</v>
      </c>
      <c r="CZ734">
        <f>AF734</f>
        <v>31.26</v>
      </c>
      <c r="DA734">
        <f>AJ734</f>
        <v>1</v>
      </c>
      <c r="DB734">
        <v>0</v>
      </c>
    </row>
    <row r="735" spans="1:106" x14ac:dyDescent="0.2">
      <c r="A735">
        <f>ROW(Source!A364)</f>
        <v>364</v>
      </c>
      <c r="B735">
        <v>27703388</v>
      </c>
      <c r="C735">
        <v>27711895</v>
      </c>
      <c r="D735">
        <v>25231607</v>
      </c>
      <c r="E735">
        <v>1</v>
      </c>
      <c r="F735">
        <v>1</v>
      </c>
      <c r="G735">
        <v>1</v>
      </c>
      <c r="H735">
        <v>2</v>
      </c>
      <c r="I735" t="s">
        <v>497</v>
      </c>
      <c r="J735" t="s">
        <v>498</v>
      </c>
      <c r="K735" t="s">
        <v>499</v>
      </c>
      <c r="L735">
        <v>1368</v>
      </c>
      <c r="N735">
        <v>1011</v>
      </c>
      <c r="O735" t="s">
        <v>492</v>
      </c>
      <c r="P735" t="s">
        <v>492</v>
      </c>
      <c r="Q735">
        <v>1</v>
      </c>
      <c r="W735">
        <v>0</v>
      </c>
      <c r="X735">
        <v>1372534845</v>
      </c>
      <c r="Y735">
        <v>0.18562500000000004</v>
      </c>
      <c r="AA735">
        <v>0</v>
      </c>
      <c r="AB735">
        <v>65.709999999999994</v>
      </c>
      <c r="AC735">
        <v>11.6</v>
      </c>
      <c r="AD735">
        <v>0</v>
      </c>
      <c r="AE735">
        <v>0</v>
      </c>
      <c r="AF735">
        <v>65.709999999999994</v>
      </c>
      <c r="AG735">
        <v>11.6</v>
      </c>
      <c r="AH735">
        <v>0</v>
      </c>
      <c r="AI735">
        <v>1</v>
      </c>
      <c r="AJ735">
        <v>1</v>
      </c>
      <c r="AK735">
        <v>1</v>
      </c>
      <c r="AL735">
        <v>1</v>
      </c>
      <c r="AN735">
        <v>0</v>
      </c>
      <c r="AO735">
        <v>1</v>
      </c>
      <c r="AP735">
        <v>1</v>
      </c>
      <c r="AQ735">
        <v>0</v>
      </c>
      <c r="AR735">
        <v>0</v>
      </c>
      <c r="AS735" t="s">
        <v>6</v>
      </c>
      <c r="AT735">
        <v>0.11</v>
      </c>
      <c r="AU735" t="s">
        <v>56</v>
      </c>
      <c r="AV735">
        <v>0</v>
      </c>
      <c r="AW735">
        <v>2</v>
      </c>
      <c r="AX735">
        <v>27711910</v>
      </c>
      <c r="AY735">
        <v>1</v>
      </c>
      <c r="AZ735">
        <v>0</v>
      </c>
      <c r="BA735">
        <v>751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CX735">
        <f>Y735*Source!I364</f>
        <v>7.4250000000000019E-3</v>
      </c>
      <c r="CY735">
        <f>AB735</f>
        <v>65.709999999999994</v>
      </c>
      <c r="CZ735">
        <f>AF735</f>
        <v>65.709999999999994</v>
      </c>
      <c r="DA735">
        <f>AJ735</f>
        <v>1</v>
      </c>
      <c r="DB735">
        <v>0</v>
      </c>
    </row>
    <row r="736" spans="1:106" x14ac:dyDescent="0.2">
      <c r="A736">
        <f>ROW(Source!A364)</f>
        <v>364</v>
      </c>
      <c r="B736">
        <v>27703388</v>
      </c>
      <c r="C736">
        <v>27711895</v>
      </c>
      <c r="D736">
        <v>25153356</v>
      </c>
      <c r="E736">
        <v>1</v>
      </c>
      <c r="F736">
        <v>1</v>
      </c>
      <c r="G736">
        <v>1</v>
      </c>
      <c r="H736">
        <v>3</v>
      </c>
      <c r="I736" t="s">
        <v>628</v>
      </c>
      <c r="J736" t="s">
        <v>629</v>
      </c>
      <c r="K736" t="s">
        <v>630</v>
      </c>
      <c r="L736">
        <v>1327</v>
      </c>
      <c r="N736">
        <v>1005</v>
      </c>
      <c r="O736" t="s">
        <v>54</v>
      </c>
      <c r="P736" t="s">
        <v>54</v>
      </c>
      <c r="Q736">
        <v>1</v>
      </c>
      <c r="W736">
        <v>0</v>
      </c>
      <c r="X736">
        <v>-1987926685</v>
      </c>
      <c r="Y736">
        <v>0.84</v>
      </c>
      <c r="AA736">
        <v>72.319999999999993</v>
      </c>
      <c r="AB736">
        <v>0</v>
      </c>
      <c r="AC736">
        <v>0</v>
      </c>
      <c r="AD736">
        <v>0</v>
      </c>
      <c r="AE736">
        <v>72.319999999999993</v>
      </c>
      <c r="AF736">
        <v>0</v>
      </c>
      <c r="AG736">
        <v>0</v>
      </c>
      <c r="AH736">
        <v>0</v>
      </c>
      <c r="AI736">
        <v>1</v>
      </c>
      <c r="AJ736">
        <v>1</v>
      </c>
      <c r="AK736">
        <v>1</v>
      </c>
      <c r="AL736">
        <v>1</v>
      </c>
      <c r="AN736">
        <v>0</v>
      </c>
      <c r="AO736">
        <v>1</v>
      </c>
      <c r="AP736">
        <v>0</v>
      </c>
      <c r="AQ736">
        <v>0</v>
      </c>
      <c r="AR736">
        <v>0</v>
      </c>
      <c r="AS736" t="s">
        <v>6</v>
      </c>
      <c r="AT736">
        <v>0.84</v>
      </c>
      <c r="AU736" t="s">
        <v>6</v>
      </c>
      <c r="AV736">
        <v>0</v>
      </c>
      <c r="AW736">
        <v>2</v>
      </c>
      <c r="AX736">
        <v>27711911</v>
      </c>
      <c r="AY736">
        <v>1</v>
      </c>
      <c r="AZ736">
        <v>0</v>
      </c>
      <c r="BA736">
        <v>752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CX736">
        <f>Y736*Source!I364</f>
        <v>3.3599999999999998E-2</v>
      </c>
      <c r="CY736">
        <f t="shared" ref="CY736:CY742" si="57">AA736</f>
        <v>72.319999999999993</v>
      </c>
      <c r="CZ736">
        <f t="shared" ref="CZ736:CZ742" si="58">AE736</f>
        <v>72.319999999999993</v>
      </c>
      <c r="DA736">
        <f t="shared" ref="DA736:DA742" si="59">AI736</f>
        <v>1</v>
      </c>
      <c r="DB736">
        <v>0</v>
      </c>
    </row>
    <row r="737" spans="1:106" x14ac:dyDescent="0.2">
      <c r="A737">
        <f>ROW(Source!A364)</f>
        <v>364</v>
      </c>
      <c r="B737">
        <v>27703388</v>
      </c>
      <c r="C737">
        <v>27711895</v>
      </c>
      <c r="D737">
        <v>25153690</v>
      </c>
      <c r="E737">
        <v>1</v>
      </c>
      <c r="F737">
        <v>1</v>
      </c>
      <c r="G737">
        <v>1</v>
      </c>
      <c r="H737">
        <v>3</v>
      </c>
      <c r="I737" t="s">
        <v>598</v>
      </c>
      <c r="J737" t="s">
        <v>599</v>
      </c>
      <c r="K737" t="s">
        <v>600</v>
      </c>
      <c r="L737">
        <v>1346</v>
      </c>
      <c r="N737">
        <v>1009</v>
      </c>
      <c r="O737" t="s">
        <v>147</v>
      </c>
      <c r="P737" t="s">
        <v>147</v>
      </c>
      <c r="Q737">
        <v>1</v>
      </c>
      <c r="W737">
        <v>0</v>
      </c>
      <c r="X737">
        <v>813963326</v>
      </c>
      <c r="Y737">
        <v>0.31</v>
      </c>
      <c r="AA737">
        <v>1.82</v>
      </c>
      <c r="AB737">
        <v>0</v>
      </c>
      <c r="AC737">
        <v>0</v>
      </c>
      <c r="AD737">
        <v>0</v>
      </c>
      <c r="AE737">
        <v>1.82</v>
      </c>
      <c r="AF737">
        <v>0</v>
      </c>
      <c r="AG737">
        <v>0</v>
      </c>
      <c r="AH737">
        <v>0</v>
      </c>
      <c r="AI737">
        <v>1</v>
      </c>
      <c r="AJ737">
        <v>1</v>
      </c>
      <c r="AK737">
        <v>1</v>
      </c>
      <c r="AL737">
        <v>1</v>
      </c>
      <c r="AN737">
        <v>0</v>
      </c>
      <c r="AO737">
        <v>1</v>
      </c>
      <c r="AP737">
        <v>0</v>
      </c>
      <c r="AQ737">
        <v>0</v>
      </c>
      <c r="AR737">
        <v>0</v>
      </c>
      <c r="AS737" t="s">
        <v>6</v>
      </c>
      <c r="AT737">
        <v>0.31</v>
      </c>
      <c r="AU737" t="s">
        <v>6</v>
      </c>
      <c r="AV737">
        <v>0</v>
      </c>
      <c r="AW737">
        <v>2</v>
      </c>
      <c r="AX737">
        <v>27711912</v>
      </c>
      <c r="AY737">
        <v>1</v>
      </c>
      <c r="AZ737">
        <v>0</v>
      </c>
      <c r="BA737">
        <v>753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CX737">
        <f>Y737*Source!I364</f>
        <v>1.24E-2</v>
      </c>
      <c r="CY737">
        <f t="shared" si="57"/>
        <v>1.82</v>
      </c>
      <c r="CZ737">
        <f t="shared" si="58"/>
        <v>1.82</v>
      </c>
      <c r="DA737">
        <f t="shared" si="59"/>
        <v>1</v>
      </c>
      <c r="DB737">
        <v>0</v>
      </c>
    </row>
    <row r="738" spans="1:106" x14ac:dyDescent="0.2">
      <c r="A738">
        <f>ROW(Source!A364)</f>
        <v>364</v>
      </c>
      <c r="B738">
        <v>27703388</v>
      </c>
      <c r="C738">
        <v>27711895</v>
      </c>
      <c r="D738">
        <v>25154578</v>
      </c>
      <c r="E738">
        <v>1</v>
      </c>
      <c r="F738">
        <v>1</v>
      </c>
      <c r="G738">
        <v>1</v>
      </c>
      <c r="H738">
        <v>3</v>
      </c>
      <c r="I738" t="s">
        <v>636</v>
      </c>
      <c r="J738" t="s">
        <v>637</v>
      </c>
      <c r="K738" t="s">
        <v>638</v>
      </c>
      <c r="L738">
        <v>1339</v>
      </c>
      <c r="N738">
        <v>1007</v>
      </c>
      <c r="O738" t="s">
        <v>92</v>
      </c>
      <c r="P738" t="s">
        <v>92</v>
      </c>
      <c r="Q738">
        <v>1</v>
      </c>
      <c r="W738">
        <v>0</v>
      </c>
      <c r="X738">
        <v>1795918813</v>
      </c>
      <c r="Y738">
        <v>2.3999999999999998E-3</v>
      </c>
      <c r="AA738">
        <v>74.58</v>
      </c>
      <c r="AB738">
        <v>0</v>
      </c>
      <c r="AC738">
        <v>0</v>
      </c>
      <c r="AD738">
        <v>0</v>
      </c>
      <c r="AE738">
        <v>74.58</v>
      </c>
      <c r="AF738">
        <v>0</v>
      </c>
      <c r="AG738">
        <v>0</v>
      </c>
      <c r="AH738">
        <v>0</v>
      </c>
      <c r="AI738">
        <v>1</v>
      </c>
      <c r="AJ738">
        <v>1</v>
      </c>
      <c r="AK738">
        <v>1</v>
      </c>
      <c r="AL738">
        <v>1</v>
      </c>
      <c r="AN738">
        <v>0</v>
      </c>
      <c r="AO738">
        <v>1</v>
      </c>
      <c r="AP738">
        <v>0</v>
      </c>
      <c r="AQ738">
        <v>0</v>
      </c>
      <c r="AR738">
        <v>0</v>
      </c>
      <c r="AS738" t="s">
        <v>6</v>
      </c>
      <c r="AT738">
        <v>2.3999999999999998E-3</v>
      </c>
      <c r="AU738" t="s">
        <v>6</v>
      </c>
      <c r="AV738">
        <v>0</v>
      </c>
      <c r="AW738">
        <v>2</v>
      </c>
      <c r="AX738">
        <v>27711913</v>
      </c>
      <c r="AY738">
        <v>1</v>
      </c>
      <c r="AZ738">
        <v>0</v>
      </c>
      <c r="BA738">
        <v>754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CX738">
        <f>Y738*Source!I364</f>
        <v>9.5999999999999989E-5</v>
      </c>
      <c r="CY738">
        <f t="shared" si="57"/>
        <v>74.58</v>
      </c>
      <c r="CZ738">
        <f t="shared" si="58"/>
        <v>74.58</v>
      </c>
      <c r="DA738">
        <f t="shared" si="59"/>
        <v>1</v>
      </c>
      <c r="DB738">
        <v>0</v>
      </c>
    </row>
    <row r="739" spans="1:106" x14ac:dyDescent="0.2">
      <c r="A739">
        <f>ROW(Source!A364)</f>
        <v>364</v>
      </c>
      <c r="B739">
        <v>27703388</v>
      </c>
      <c r="C739">
        <v>27711895</v>
      </c>
      <c r="D739">
        <v>25186131</v>
      </c>
      <c r="E739">
        <v>1</v>
      </c>
      <c r="F739">
        <v>1</v>
      </c>
      <c r="G739">
        <v>1</v>
      </c>
      <c r="H739">
        <v>3</v>
      </c>
      <c r="I739" t="s">
        <v>639</v>
      </c>
      <c r="J739" t="s">
        <v>640</v>
      </c>
      <c r="K739" t="s">
        <v>641</v>
      </c>
      <c r="L739">
        <v>1348</v>
      </c>
      <c r="N739">
        <v>1009</v>
      </c>
      <c r="O739" t="s">
        <v>30</v>
      </c>
      <c r="P739" t="s">
        <v>30</v>
      </c>
      <c r="Q739">
        <v>1000</v>
      </c>
      <c r="W739">
        <v>0</v>
      </c>
      <c r="X739">
        <v>-1437304549</v>
      </c>
      <c r="Y739">
        <v>7.4999999999999997E-3</v>
      </c>
      <c r="AA739">
        <v>25764</v>
      </c>
      <c r="AB739">
        <v>0</v>
      </c>
      <c r="AC739">
        <v>0</v>
      </c>
      <c r="AD739">
        <v>0</v>
      </c>
      <c r="AE739">
        <v>25764</v>
      </c>
      <c r="AF739">
        <v>0</v>
      </c>
      <c r="AG739">
        <v>0</v>
      </c>
      <c r="AH739">
        <v>0</v>
      </c>
      <c r="AI739">
        <v>1</v>
      </c>
      <c r="AJ739">
        <v>1</v>
      </c>
      <c r="AK739">
        <v>1</v>
      </c>
      <c r="AL739">
        <v>1</v>
      </c>
      <c r="AN739">
        <v>0</v>
      </c>
      <c r="AO739">
        <v>1</v>
      </c>
      <c r="AP739">
        <v>0</v>
      </c>
      <c r="AQ739">
        <v>0</v>
      </c>
      <c r="AR739">
        <v>0</v>
      </c>
      <c r="AS739" t="s">
        <v>6</v>
      </c>
      <c r="AT739">
        <v>7.4999999999999997E-3</v>
      </c>
      <c r="AU739" t="s">
        <v>6</v>
      </c>
      <c r="AV739">
        <v>0</v>
      </c>
      <c r="AW739">
        <v>2</v>
      </c>
      <c r="AX739">
        <v>27711914</v>
      </c>
      <c r="AY739">
        <v>1</v>
      </c>
      <c r="AZ739">
        <v>0</v>
      </c>
      <c r="BA739">
        <v>755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CX739">
        <f>Y739*Source!I364</f>
        <v>2.9999999999999997E-4</v>
      </c>
      <c r="CY739">
        <f t="shared" si="57"/>
        <v>25764</v>
      </c>
      <c r="CZ739">
        <f t="shared" si="58"/>
        <v>25764</v>
      </c>
      <c r="DA739">
        <f t="shared" si="59"/>
        <v>1</v>
      </c>
      <c r="DB739">
        <v>0</v>
      </c>
    </row>
    <row r="740" spans="1:106" x14ac:dyDescent="0.2">
      <c r="A740">
        <f>ROW(Source!A364)</f>
        <v>364</v>
      </c>
      <c r="B740">
        <v>27703388</v>
      </c>
      <c r="C740">
        <v>27711895</v>
      </c>
      <c r="D740">
        <v>25186350</v>
      </c>
      <c r="E740">
        <v>1</v>
      </c>
      <c r="F740">
        <v>1</v>
      </c>
      <c r="G740">
        <v>1</v>
      </c>
      <c r="H740">
        <v>3</v>
      </c>
      <c r="I740" t="s">
        <v>235</v>
      </c>
      <c r="J740" t="s">
        <v>237</v>
      </c>
      <c r="K740" t="s">
        <v>236</v>
      </c>
      <c r="L740">
        <v>1348</v>
      </c>
      <c r="N740">
        <v>1009</v>
      </c>
      <c r="O740" t="s">
        <v>30</v>
      </c>
      <c r="P740" t="s">
        <v>30</v>
      </c>
      <c r="Q740">
        <v>1000</v>
      </c>
      <c r="W740">
        <v>0</v>
      </c>
      <c r="X740">
        <v>-777870615</v>
      </c>
      <c r="Y740">
        <v>1.8370000000000001E-2</v>
      </c>
      <c r="AA740">
        <v>42508.19</v>
      </c>
      <c r="AB740">
        <v>0</v>
      </c>
      <c r="AC740">
        <v>0</v>
      </c>
      <c r="AD740">
        <v>0</v>
      </c>
      <c r="AE740">
        <v>42508.19</v>
      </c>
      <c r="AF740">
        <v>0</v>
      </c>
      <c r="AG740">
        <v>0</v>
      </c>
      <c r="AH740">
        <v>0</v>
      </c>
      <c r="AI740">
        <v>1</v>
      </c>
      <c r="AJ740">
        <v>1</v>
      </c>
      <c r="AK740">
        <v>1</v>
      </c>
      <c r="AL740">
        <v>1</v>
      </c>
      <c r="AN740">
        <v>0</v>
      </c>
      <c r="AO740">
        <v>0</v>
      </c>
      <c r="AP740">
        <v>0</v>
      </c>
      <c r="AQ740">
        <v>0</v>
      </c>
      <c r="AR740">
        <v>0</v>
      </c>
      <c r="AS740" t="s">
        <v>6</v>
      </c>
      <c r="AT740">
        <v>1.8370000000000001E-2</v>
      </c>
      <c r="AU740" t="s">
        <v>6</v>
      </c>
      <c r="AV740">
        <v>0</v>
      </c>
      <c r="AW740">
        <v>1</v>
      </c>
      <c r="AX740">
        <v>-1</v>
      </c>
      <c r="AY740">
        <v>0</v>
      </c>
      <c r="AZ740">
        <v>0</v>
      </c>
      <c r="BA740" t="s">
        <v>6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CX740">
        <f>Y740*Source!I364</f>
        <v>7.3480000000000008E-4</v>
      </c>
      <c r="CY740">
        <f t="shared" si="57"/>
        <v>42508.19</v>
      </c>
      <c r="CZ740">
        <f t="shared" si="58"/>
        <v>42508.19</v>
      </c>
      <c r="DA740">
        <f t="shared" si="59"/>
        <v>1</v>
      </c>
      <c r="DB740">
        <v>0</v>
      </c>
    </row>
    <row r="741" spans="1:106" x14ac:dyDescent="0.2">
      <c r="A741">
        <f>ROW(Source!A364)</f>
        <v>364</v>
      </c>
      <c r="B741">
        <v>27703388</v>
      </c>
      <c r="C741">
        <v>27711895</v>
      </c>
      <c r="D741">
        <v>25187088</v>
      </c>
      <c r="E741">
        <v>1</v>
      </c>
      <c r="F741">
        <v>1</v>
      </c>
      <c r="G741">
        <v>1</v>
      </c>
      <c r="H741">
        <v>3</v>
      </c>
      <c r="I741" t="s">
        <v>642</v>
      </c>
      <c r="J741" t="s">
        <v>643</v>
      </c>
      <c r="K741" t="s">
        <v>644</v>
      </c>
      <c r="L741">
        <v>1348</v>
      </c>
      <c r="N741">
        <v>1009</v>
      </c>
      <c r="O741" t="s">
        <v>30</v>
      </c>
      <c r="P741" t="s">
        <v>30</v>
      </c>
      <c r="Q741">
        <v>1000</v>
      </c>
      <c r="W741">
        <v>0</v>
      </c>
      <c r="X741">
        <v>293380687</v>
      </c>
      <c r="Y741">
        <v>1.1299999999999999E-2</v>
      </c>
      <c r="AA741">
        <v>26230</v>
      </c>
      <c r="AB741">
        <v>0</v>
      </c>
      <c r="AC741">
        <v>0</v>
      </c>
      <c r="AD741">
        <v>0</v>
      </c>
      <c r="AE741">
        <v>26230</v>
      </c>
      <c r="AF741">
        <v>0</v>
      </c>
      <c r="AG741">
        <v>0</v>
      </c>
      <c r="AH741">
        <v>0</v>
      </c>
      <c r="AI741">
        <v>1</v>
      </c>
      <c r="AJ741">
        <v>1</v>
      </c>
      <c r="AK741">
        <v>1</v>
      </c>
      <c r="AL741">
        <v>1</v>
      </c>
      <c r="AN741">
        <v>0</v>
      </c>
      <c r="AO741">
        <v>1</v>
      </c>
      <c r="AP741">
        <v>0</v>
      </c>
      <c r="AQ741">
        <v>0</v>
      </c>
      <c r="AR741">
        <v>0</v>
      </c>
      <c r="AS741" t="s">
        <v>6</v>
      </c>
      <c r="AT741">
        <v>1.1299999999999999E-2</v>
      </c>
      <c r="AU741" t="s">
        <v>6</v>
      </c>
      <c r="AV741">
        <v>0</v>
      </c>
      <c r="AW741">
        <v>2</v>
      </c>
      <c r="AX741">
        <v>27711916</v>
      </c>
      <c r="AY741">
        <v>1</v>
      </c>
      <c r="AZ741">
        <v>0</v>
      </c>
      <c r="BA741">
        <v>757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CX741">
        <f>Y741*Source!I364</f>
        <v>4.5199999999999998E-4</v>
      </c>
      <c r="CY741">
        <f t="shared" si="57"/>
        <v>26230</v>
      </c>
      <c r="CZ741">
        <f t="shared" si="58"/>
        <v>26230</v>
      </c>
      <c r="DA741">
        <f t="shared" si="59"/>
        <v>1</v>
      </c>
      <c r="DB741">
        <v>0</v>
      </c>
    </row>
    <row r="742" spans="1:106" x14ac:dyDescent="0.2">
      <c r="A742">
        <f>ROW(Source!A364)</f>
        <v>364</v>
      </c>
      <c r="B742">
        <v>27703388</v>
      </c>
      <c r="C742">
        <v>27711895</v>
      </c>
      <c r="D742">
        <v>25187354</v>
      </c>
      <c r="E742">
        <v>1</v>
      </c>
      <c r="F742">
        <v>1</v>
      </c>
      <c r="G742">
        <v>1</v>
      </c>
      <c r="H742">
        <v>3</v>
      </c>
      <c r="I742" t="s">
        <v>645</v>
      </c>
      <c r="J742" t="s">
        <v>646</v>
      </c>
      <c r="K742" t="s">
        <v>647</v>
      </c>
      <c r="L742">
        <v>1348</v>
      </c>
      <c r="N742">
        <v>1009</v>
      </c>
      <c r="O742" t="s">
        <v>30</v>
      </c>
      <c r="P742" t="s">
        <v>30</v>
      </c>
      <c r="Q742">
        <v>1000</v>
      </c>
      <c r="W742">
        <v>0</v>
      </c>
      <c r="X742">
        <v>1851784219</v>
      </c>
      <c r="Y742">
        <v>5.0999999999999997E-2</v>
      </c>
      <c r="AA742">
        <v>2898.5</v>
      </c>
      <c r="AB742">
        <v>0</v>
      </c>
      <c r="AC742">
        <v>0</v>
      </c>
      <c r="AD742">
        <v>0</v>
      </c>
      <c r="AE742">
        <v>2898.5</v>
      </c>
      <c r="AF742">
        <v>0</v>
      </c>
      <c r="AG742">
        <v>0</v>
      </c>
      <c r="AH742">
        <v>0</v>
      </c>
      <c r="AI742">
        <v>1</v>
      </c>
      <c r="AJ742">
        <v>1</v>
      </c>
      <c r="AK742">
        <v>1</v>
      </c>
      <c r="AL742">
        <v>1</v>
      </c>
      <c r="AN742">
        <v>0</v>
      </c>
      <c r="AO742">
        <v>1</v>
      </c>
      <c r="AP742">
        <v>0</v>
      </c>
      <c r="AQ742">
        <v>0</v>
      </c>
      <c r="AR742">
        <v>0</v>
      </c>
      <c r="AS742" t="s">
        <v>6</v>
      </c>
      <c r="AT742">
        <v>5.0999999999999997E-2</v>
      </c>
      <c r="AU742" t="s">
        <v>6</v>
      </c>
      <c r="AV742">
        <v>0</v>
      </c>
      <c r="AW742">
        <v>2</v>
      </c>
      <c r="AX742">
        <v>27711917</v>
      </c>
      <c r="AY742">
        <v>1</v>
      </c>
      <c r="AZ742">
        <v>0</v>
      </c>
      <c r="BA742">
        <v>758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CX742">
        <f>Y742*Source!I364</f>
        <v>2.0399999999999997E-3</v>
      </c>
      <c r="CY742">
        <f t="shared" si="57"/>
        <v>2898.5</v>
      </c>
      <c r="CZ742">
        <f t="shared" si="58"/>
        <v>2898.5</v>
      </c>
      <c r="DA742">
        <f t="shared" si="59"/>
        <v>1</v>
      </c>
      <c r="DB742">
        <v>0</v>
      </c>
    </row>
    <row r="743" spans="1:106" x14ac:dyDescent="0.2">
      <c r="A743">
        <f>ROW(Source!A367)</f>
        <v>367</v>
      </c>
      <c r="B743">
        <v>27703374</v>
      </c>
      <c r="C743">
        <v>27711919</v>
      </c>
      <c r="D743">
        <v>25417632</v>
      </c>
      <c r="E743">
        <v>1</v>
      </c>
      <c r="F743">
        <v>1</v>
      </c>
      <c r="G743">
        <v>1</v>
      </c>
      <c r="H743">
        <v>1</v>
      </c>
      <c r="I743" t="s">
        <v>570</v>
      </c>
      <c r="J743" t="s">
        <v>6</v>
      </c>
      <c r="K743" t="s">
        <v>571</v>
      </c>
      <c r="L743">
        <v>1191</v>
      </c>
      <c r="N743">
        <v>1013</v>
      </c>
      <c r="O743" t="s">
        <v>486</v>
      </c>
      <c r="P743" t="s">
        <v>486</v>
      </c>
      <c r="Q743">
        <v>1</v>
      </c>
      <c r="W743">
        <v>0</v>
      </c>
      <c r="X743">
        <v>1010519658</v>
      </c>
      <c r="Y743">
        <v>92.839500000000001</v>
      </c>
      <c r="AA743">
        <v>0</v>
      </c>
      <c r="AB743">
        <v>0</v>
      </c>
      <c r="AC743">
        <v>0</v>
      </c>
      <c r="AD743">
        <v>8.64</v>
      </c>
      <c r="AE743">
        <v>0</v>
      </c>
      <c r="AF743">
        <v>0</v>
      </c>
      <c r="AG743">
        <v>0</v>
      </c>
      <c r="AH743">
        <v>8.64</v>
      </c>
      <c r="AI743">
        <v>1</v>
      </c>
      <c r="AJ743">
        <v>1</v>
      </c>
      <c r="AK743">
        <v>1</v>
      </c>
      <c r="AL743">
        <v>1</v>
      </c>
      <c r="AN743">
        <v>0</v>
      </c>
      <c r="AO743">
        <v>1</v>
      </c>
      <c r="AP743">
        <v>1</v>
      </c>
      <c r="AQ743">
        <v>0</v>
      </c>
      <c r="AR743">
        <v>0</v>
      </c>
      <c r="AS743" t="s">
        <v>6</v>
      </c>
      <c r="AT743">
        <v>80.73</v>
      </c>
      <c r="AU743" t="s">
        <v>22</v>
      </c>
      <c r="AV743">
        <v>1</v>
      </c>
      <c r="AW743">
        <v>2</v>
      </c>
      <c r="AX743">
        <v>27711926</v>
      </c>
      <c r="AY743">
        <v>1</v>
      </c>
      <c r="AZ743">
        <v>0</v>
      </c>
      <c r="BA743">
        <v>759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CX743">
        <f>Y743*Source!I367</f>
        <v>10.212345000000001</v>
      </c>
      <c r="CY743">
        <f>AD743</f>
        <v>8.64</v>
      </c>
      <c r="CZ743">
        <f>AH743</f>
        <v>8.64</v>
      </c>
      <c r="DA743">
        <f>AL743</f>
        <v>1</v>
      </c>
      <c r="DB743">
        <v>0</v>
      </c>
    </row>
    <row r="744" spans="1:106" x14ac:dyDescent="0.2">
      <c r="A744">
        <f>ROW(Source!A367)</f>
        <v>367</v>
      </c>
      <c r="B744">
        <v>27703374</v>
      </c>
      <c r="C744">
        <v>27711919</v>
      </c>
      <c r="D744">
        <v>25412928</v>
      </c>
      <c r="E744">
        <v>1</v>
      </c>
      <c r="F744">
        <v>1</v>
      </c>
      <c r="G744">
        <v>1</v>
      </c>
      <c r="H744">
        <v>1</v>
      </c>
      <c r="I744" t="s">
        <v>487</v>
      </c>
      <c r="J744" t="s">
        <v>6</v>
      </c>
      <c r="K744" t="s">
        <v>488</v>
      </c>
      <c r="L744">
        <v>1191</v>
      </c>
      <c r="N744">
        <v>1013</v>
      </c>
      <c r="O744" t="s">
        <v>486</v>
      </c>
      <c r="P744" t="s">
        <v>486</v>
      </c>
      <c r="Q744">
        <v>1</v>
      </c>
      <c r="W744">
        <v>0</v>
      </c>
      <c r="X744">
        <v>-1417349443</v>
      </c>
      <c r="Y744">
        <v>0.01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1</v>
      </c>
      <c r="AJ744">
        <v>1</v>
      </c>
      <c r="AK744">
        <v>1</v>
      </c>
      <c r="AL744">
        <v>1</v>
      </c>
      <c r="AN744">
        <v>0</v>
      </c>
      <c r="AO744">
        <v>1</v>
      </c>
      <c r="AP744">
        <v>0</v>
      </c>
      <c r="AQ744">
        <v>0</v>
      </c>
      <c r="AR744">
        <v>0</v>
      </c>
      <c r="AS744" t="s">
        <v>6</v>
      </c>
      <c r="AT744">
        <v>0.01</v>
      </c>
      <c r="AU744" t="s">
        <v>6</v>
      </c>
      <c r="AV744">
        <v>2</v>
      </c>
      <c r="AW744">
        <v>2</v>
      </c>
      <c r="AX744">
        <v>27711927</v>
      </c>
      <c r="AY744">
        <v>1</v>
      </c>
      <c r="AZ744">
        <v>2048</v>
      </c>
      <c r="BA744">
        <v>760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CX744">
        <f>Y744*Source!I367</f>
        <v>1.1000000000000001E-3</v>
      </c>
      <c r="CY744">
        <f>AD744</f>
        <v>0</v>
      </c>
      <c r="CZ744">
        <f>AH744</f>
        <v>0</v>
      </c>
      <c r="DA744">
        <f>AL744</f>
        <v>1</v>
      </c>
      <c r="DB744">
        <v>0</v>
      </c>
    </row>
    <row r="745" spans="1:106" x14ac:dyDescent="0.2">
      <c r="A745">
        <f>ROW(Source!A367)</f>
        <v>367</v>
      </c>
      <c r="B745">
        <v>27703374</v>
      </c>
      <c r="C745">
        <v>27711919</v>
      </c>
      <c r="D745">
        <v>25231607</v>
      </c>
      <c r="E745">
        <v>1</v>
      </c>
      <c r="F745">
        <v>1</v>
      </c>
      <c r="G745">
        <v>1</v>
      </c>
      <c r="H745">
        <v>2</v>
      </c>
      <c r="I745" t="s">
        <v>497</v>
      </c>
      <c r="J745" t="s">
        <v>498</v>
      </c>
      <c r="K745" t="s">
        <v>499</v>
      </c>
      <c r="L745">
        <v>1368</v>
      </c>
      <c r="N745">
        <v>1011</v>
      </c>
      <c r="O745" t="s">
        <v>492</v>
      </c>
      <c r="P745" t="s">
        <v>492</v>
      </c>
      <c r="Q745">
        <v>1</v>
      </c>
      <c r="W745">
        <v>0</v>
      </c>
      <c r="X745">
        <v>1372534845</v>
      </c>
      <c r="Y745">
        <v>1.15E-2</v>
      </c>
      <c r="AA745">
        <v>0</v>
      </c>
      <c r="AB745">
        <v>65.709999999999994</v>
      </c>
      <c r="AC745">
        <v>11.6</v>
      </c>
      <c r="AD745">
        <v>0</v>
      </c>
      <c r="AE745">
        <v>0</v>
      </c>
      <c r="AF745">
        <v>65.709999999999994</v>
      </c>
      <c r="AG745">
        <v>11.6</v>
      </c>
      <c r="AH745">
        <v>0</v>
      </c>
      <c r="AI745">
        <v>1</v>
      </c>
      <c r="AJ745">
        <v>1</v>
      </c>
      <c r="AK745">
        <v>1</v>
      </c>
      <c r="AL745">
        <v>1</v>
      </c>
      <c r="AN745">
        <v>0</v>
      </c>
      <c r="AO745">
        <v>1</v>
      </c>
      <c r="AP745">
        <v>1</v>
      </c>
      <c r="AQ745">
        <v>0</v>
      </c>
      <c r="AR745">
        <v>0</v>
      </c>
      <c r="AS745" t="s">
        <v>6</v>
      </c>
      <c r="AT745">
        <v>0.01</v>
      </c>
      <c r="AU745" t="s">
        <v>22</v>
      </c>
      <c r="AV745">
        <v>0</v>
      </c>
      <c r="AW745">
        <v>2</v>
      </c>
      <c r="AX745">
        <v>27711928</v>
      </c>
      <c r="AY745">
        <v>1</v>
      </c>
      <c r="AZ745">
        <v>0</v>
      </c>
      <c r="BA745">
        <v>761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CX745">
        <f>Y745*Source!I367</f>
        <v>1.2650000000000001E-3</v>
      </c>
      <c r="CY745">
        <f>AB745</f>
        <v>65.709999999999994</v>
      </c>
      <c r="CZ745">
        <f>AF745</f>
        <v>65.709999999999994</v>
      </c>
      <c r="DA745">
        <f>AJ745</f>
        <v>1</v>
      </c>
      <c r="DB745">
        <v>0</v>
      </c>
    </row>
    <row r="746" spans="1:106" x14ac:dyDescent="0.2">
      <c r="A746">
        <f>ROW(Source!A367)</f>
        <v>367</v>
      </c>
      <c r="B746">
        <v>27703374</v>
      </c>
      <c r="C746">
        <v>27711919</v>
      </c>
      <c r="D746">
        <v>25153690</v>
      </c>
      <c r="E746">
        <v>1</v>
      </c>
      <c r="F746">
        <v>1</v>
      </c>
      <c r="G746">
        <v>1</v>
      </c>
      <c r="H746">
        <v>3</v>
      </c>
      <c r="I746" t="s">
        <v>598</v>
      </c>
      <c r="J746" t="s">
        <v>599</v>
      </c>
      <c r="K746" t="s">
        <v>600</v>
      </c>
      <c r="L746">
        <v>1346</v>
      </c>
      <c r="N746">
        <v>1009</v>
      </c>
      <c r="O746" t="s">
        <v>147</v>
      </c>
      <c r="P746" t="s">
        <v>147</v>
      </c>
      <c r="Q746">
        <v>1</v>
      </c>
      <c r="W746">
        <v>0</v>
      </c>
      <c r="X746">
        <v>813963326</v>
      </c>
      <c r="Y746">
        <v>0.1</v>
      </c>
      <c r="AA746">
        <v>1.82</v>
      </c>
      <c r="AB746">
        <v>0</v>
      </c>
      <c r="AC746">
        <v>0</v>
      </c>
      <c r="AD746">
        <v>0</v>
      </c>
      <c r="AE746">
        <v>1.82</v>
      </c>
      <c r="AF746">
        <v>0</v>
      </c>
      <c r="AG746">
        <v>0</v>
      </c>
      <c r="AH746">
        <v>0</v>
      </c>
      <c r="AI746">
        <v>1</v>
      </c>
      <c r="AJ746">
        <v>1</v>
      </c>
      <c r="AK746">
        <v>1</v>
      </c>
      <c r="AL746">
        <v>1</v>
      </c>
      <c r="AN746">
        <v>0</v>
      </c>
      <c r="AO746">
        <v>1</v>
      </c>
      <c r="AP746">
        <v>0</v>
      </c>
      <c r="AQ746">
        <v>0</v>
      </c>
      <c r="AR746">
        <v>0</v>
      </c>
      <c r="AS746" t="s">
        <v>6</v>
      </c>
      <c r="AT746">
        <v>0.1</v>
      </c>
      <c r="AU746" t="s">
        <v>6</v>
      </c>
      <c r="AV746">
        <v>0</v>
      </c>
      <c r="AW746">
        <v>2</v>
      </c>
      <c r="AX746">
        <v>27711929</v>
      </c>
      <c r="AY746">
        <v>1</v>
      </c>
      <c r="AZ746">
        <v>0</v>
      </c>
      <c r="BA746">
        <v>762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CX746">
        <f>Y746*Source!I367</f>
        <v>1.1000000000000001E-2</v>
      </c>
      <c r="CY746">
        <f>AA746</f>
        <v>1.82</v>
      </c>
      <c r="CZ746">
        <f>AE746</f>
        <v>1.82</v>
      </c>
      <c r="DA746">
        <f>AI746</f>
        <v>1</v>
      </c>
      <c r="DB746">
        <v>0</v>
      </c>
    </row>
    <row r="747" spans="1:106" x14ac:dyDescent="0.2">
      <c r="A747">
        <f>ROW(Source!A367)</f>
        <v>367</v>
      </c>
      <c r="B747">
        <v>27703374</v>
      </c>
      <c r="C747">
        <v>27711919</v>
      </c>
      <c r="D747">
        <v>25186350</v>
      </c>
      <c r="E747">
        <v>1</v>
      </c>
      <c r="F747">
        <v>1</v>
      </c>
      <c r="G747">
        <v>1</v>
      </c>
      <c r="H747">
        <v>3</v>
      </c>
      <c r="I747" t="s">
        <v>235</v>
      </c>
      <c r="J747" t="s">
        <v>237</v>
      </c>
      <c r="K747" t="s">
        <v>236</v>
      </c>
      <c r="L747">
        <v>1348</v>
      </c>
      <c r="N747">
        <v>1009</v>
      </c>
      <c r="O747" t="s">
        <v>30</v>
      </c>
      <c r="P747" t="s">
        <v>30</v>
      </c>
      <c r="Q747">
        <v>1000</v>
      </c>
      <c r="W747">
        <v>0</v>
      </c>
      <c r="X747">
        <v>-777870615</v>
      </c>
      <c r="Y747">
        <v>1.3599999999999999E-2</v>
      </c>
      <c r="AA747">
        <v>42508.19</v>
      </c>
      <c r="AB747">
        <v>0</v>
      </c>
      <c r="AC747">
        <v>0</v>
      </c>
      <c r="AD747">
        <v>0</v>
      </c>
      <c r="AE747">
        <v>42508.19</v>
      </c>
      <c r="AF747">
        <v>0</v>
      </c>
      <c r="AG747">
        <v>0</v>
      </c>
      <c r="AH747">
        <v>0</v>
      </c>
      <c r="AI747">
        <v>1</v>
      </c>
      <c r="AJ747">
        <v>1</v>
      </c>
      <c r="AK747">
        <v>1</v>
      </c>
      <c r="AL747">
        <v>1</v>
      </c>
      <c r="AN747">
        <v>0</v>
      </c>
      <c r="AO747">
        <v>0</v>
      </c>
      <c r="AP747">
        <v>0</v>
      </c>
      <c r="AQ747">
        <v>0</v>
      </c>
      <c r="AR747">
        <v>0</v>
      </c>
      <c r="AS747" t="s">
        <v>6</v>
      </c>
      <c r="AT747">
        <v>1.3599999999999999E-2</v>
      </c>
      <c r="AU747" t="s">
        <v>6</v>
      </c>
      <c r="AV747">
        <v>0</v>
      </c>
      <c r="AW747">
        <v>1</v>
      </c>
      <c r="AX747">
        <v>-1</v>
      </c>
      <c r="AY747">
        <v>0</v>
      </c>
      <c r="AZ747">
        <v>0</v>
      </c>
      <c r="BA747" t="s">
        <v>6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0</v>
      </c>
      <c r="BK747">
        <v>0</v>
      </c>
      <c r="BL747">
        <v>0</v>
      </c>
      <c r="BM747">
        <v>0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X747">
        <f>Y747*Source!I367</f>
        <v>1.4959999999999999E-3</v>
      </c>
      <c r="CY747">
        <f>AA747</f>
        <v>42508.19</v>
      </c>
      <c r="CZ747">
        <f>AE747</f>
        <v>42508.19</v>
      </c>
      <c r="DA747">
        <f>AI747</f>
        <v>1</v>
      </c>
      <c r="DB747">
        <v>0</v>
      </c>
    </row>
    <row r="748" spans="1:106" x14ac:dyDescent="0.2">
      <c r="A748">
        <f>ROW(Source!A367)</f>
        <v>367</v>
      </c>
      <c r="B748">
        <v>27703374</v>
      </c>
      <c r="C748">
        <v>27711919</v>
      </c>
      <c r="D748">
        <v>25187091</v>
      </c>
      <c r="E748">
        <v>1</v>
      </c>
      <c r="F748">
        <v>1</v>
      </c>
      <c r="G748">
        <v>1</v>
      </c>
      <c r="H748">
        <v>3</v>
      </c>
      <c r="I748" t="s">
        <v>648</v>
      </c>
      <c r="J748" t="s">
        <v>649</v>
      </c>
      <c r="K748" t="s">
        <v>650</v>
      </c>
      <c r="L748">
        <v>1348</v>
      </c>
      <c r="N748">
        <v>1009</v>
      </c>
      <c r="O748" t="s">
        <v>30</v>
      </c>
      <c r="P748" t="s">
        <v>30</v>
      </c>
      <c r="Q748">
        <v>1000</v>
      </c>
      <c r="W748">
        <v>0</v>
      </c>
      <c r="X748">
        <v>-909021926</v>
      </c>
      <c r="Y748">
        <v>7.0000000000000001E-3</v>
      </c>
      <c r="AA748">
        <v>16950</v>
      </c>
      <c r="AB748">
        <v>0</v>
      </c>
      <c r="AC748">
        <v>0</v>
      </c>
      <c r="AD748">
        <v>0</v>
      </c>
      <c r="AE748">
        <v>16950</v>
      </c>
      <c r="AF748">
        <v>0</v>
      </c>
      <c r="AG748">
        <v>0</v>
      </c>
      <c r="AH748">
        <v>0</v>
      </c>
      <c r="AI748">
        <v>1</v>
      </c>
      <c r="AJ748">
        <v>1</v>
      </c>
      <c r="AK748">
        <v>1</v>
      </c>
      <c r="AL748">
        <v>1</v>
      </c>
      <c r="AN748">
        <v>0</v>
      </c>
      <c r="AO748">
        <v>1</v>
      </c>
      <c r="AP748">
        <v>0</v>
      </c>
      <c r="AQ748">
        <v>0</v>
      </c>
      <c r="AR748">
        <v>0</v>
      </c>
      <c r="AS748" t="s">
        <v>6</v>
      </c>
      <c r="AT748">
        <v>7.0000000000000001E-3</v>
      </c>
      <c r="AU748" t="s">
        <v>6</v>
      </c>
      <c r="AV748">
        <v>0</v>
      </c>
      <c r="AW748">
        <v>2</v>
      </c>
      <c r="AX748">
        <v>27711931</v>
      </c>
      <c r="AY748">
        <v>1</v>
      </c>
      <c r="AZ748">
        <v>0</v>
      </c>
      <c r="BA748">
        <v>764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CX748">
        <f>Y748*Source!I367</f>
        <v>7.7000000000000007E-4</v>
      </c>
      <c r="CY748">
        <f>AA748</f>
        <v>16950</v>
      </c>
      <c r="CZ748">
        <f>AE748</f>
        <v>16950</v>
      </c>
      <c r="DA748">
        <f>AI748</f>
        <v>1</v>
      </c>
      <c r="DB748">
        <v>0</v>
      </c>
    </row>
    <row r="749" spans="1:106" x14ac:dyDescent="0.2">
      <c r="A749">
        <f>ROW(Source!A368)</f>
        <v>368</v>
      </c>
      <c r="B749">
        <v>27703388</v>
      </c>
      <c r="C749">
        <v>27711919</v>
      </c>
      <c r="D749">
        <v>25417632</v>
      </c>
      <c r="E749">
        <v>1</v>
      </c>
      <c r="F749">
        <v>1</v>
      </c>
      <c r="G749">
        <v>1</v>
      </c>
      <c r="H749">
        <v>1</v>
      </c>
      <c r="I749" t="s">
        <v>570</v>
      </c>
      <c r="J749" t="s">
        <v>6</v>
      </c>
      <c r="K749" t="s">
        <v>571</v>
      </c>
      <c r="L749">
        <v>1191</v>
      </c>
      <c r="N749">
        <v>1013</v>
      </c>
      <c r="O749" t="s">
        <v>486</v>
      </c>
      <c r="P749" t="s">
        <v>486</v>
      </c>
      <c r="Q749">
        <v>1</v>
      </c>
      <c r="W749">
        <v>0</v>
      </c>
      <c r="X749">
        <v>1010519658</v>
      </c>
      <c r="Y749">
        <v>92.839500000000001</v>
      </c>
      <c r="AA749">
        <v>0</v>
      </c>
      <c r="AB749">
        <v>0</v>
      </c>
      <c r="AC749">
        <v>0</v>
      </c>
      <c r="AD749">
        <v>8.64</v>
      </c>
      <c r="AE749">
        <v>0</v>
      </c>
      <c r="AF749">
        <v>0</v>
      </c>
      <c r="AG749">
        <v>0</v>
      </c>
      <c r="AH749">
        <v>8.64</v>
      </c>
      <c r="AI749">
        <v>1</v>
      </c>
      <c r="AJ749">
        <v>1</v>
      </c>
      <c r="AK749">
        <v>1</v>
      </c>
      <c r="AL749">
        <v>1</v>
      </c>
      <c r="AN749">
        <v>0</v>
      </c>
      <c r="AO749">
        <v>1</v>
      </c>
      <c r="AP749">
        <v>1</v>
      </c>
      <c r="AQ749">
        <v>0</v>
      </c>
      <c r="AR749">
        <v>0</v>
      </c>
      <c r="AS749" t="s">
        <v>6</v>
      </c>
      <c r="AT749">
        <v>80.73</v>
      </c>
      <c r="AU749" t="s">
        <v>22</v>
      </c>
      <c r="AV749">
        <v>1</v>
      </c>
      <c r="AW749">
        <v>2</v>
      </c>
      <c r="AX749">
        <v>27711926</v>
      </c>
      <c r="AY749">
        <v>1</v>
      </c>
      <c r="AZ749">
        <v>0</v>
      </c>
      <c r="BA749">
        <v>765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CX749">
        <f>Y749*Source!I368</f>
        <v>10.212345000000001</v>
      </c>
      <c r="CY749">
        <f>AD749</f>
        <v>8.64</v>
      </c>
      <c r="CZ749">
        <f>AH749</f>
        <v>8.64</v>
      </c>
      <c r="DA749">
        <f>AL749</f>
        <v>1</v>
      </c>
      <c r="DB749">
        <v>0</v>
      </c>
    </row>
    <row r="750" spans="1:106" x14ac:dyDescent="0.2">
      <c r="A750">
        <f>ROW(Source!A368)</f>
        <v>368</v>
      </c>
      <c r="B750">
        <v>27703388</v>
      </c>
      <c r="C750">
        <v>27711919</v>
      </c>
      <c r="D750">
        <v>25412928</v>
      </c>
      <c r="E750">
        <v>1</v>
      </c>
      <c r="F750">
        <v>1</v>
      </c>
      <c r="G750">
        <v>1</v>
      </c>
      <c r="H750">
        <v>1</v>
      </c>
      <c r="I750" t="s">
        <v>487</v>
      </c>
      <c r="J750" t="s">
        <v>6</v>
      </c>
      <c r="K750" t="s">
        <v>488</v>
      </c>
      <c r="L750">
        <v>1191</v>
      </c>
      <c r="N750">
        <v>1013</v>
      </c>
      <c r="O750" t="s">
        <v>486</v>
      </c>
      <c r="P750" t="s">
        <v>486</v>
      </c>
      <c r="Q750">
        <v>1</v>
      </c>
      <c r="W750">
        <v>0</v>
      </c>
      <c r="X750">
        <v>-1417349443</v>
      </c>
      <c r="Y750">
        <v>0.01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1</v>
      </c>
      <c r="AJ750">
        <v>1</v>
      </c>
      <c r="AK750">
        <v>1</v>
      </c>
      <c r="AL750">
        <v>1</v>
      </c>
      <c r="AN750">
        <v>0</v>
      </c>
      <c r="AO750">
        <v>1</v>
      </c>
      <c r="AP750">
        <v>0</v>
      </c>
      <c r="AQ750">
        <v>0</v>
      </c>
      <c r="AR750">
        <v>0</v>
      </c>
      <c r="AS750" t="s">
        <v>6</v>
      </c>
      <c r="AT750">
        <v>0.01</v>
      </c>
      <c r="AU750" t="s">
        <v>6</v>
      </c>
      <c r="AV750">
        <v>2</v>
      </c>
      <c r="AW750">
        <v>2</v>
      </c>
      <c r="AX750">
        <v>27711927</v>
      </c>
      <c r="AY750">
        <v>1</v>
      </c>
      <c r="AZ750">
        <v>2048</v>
      </c>
      <c r="BA750">
        <v>766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CX750">
        <f>Y750*Source!I368</f>
        <v>1.1000000000000001E-3</v>
      </c>
      <c r="CY750">
        <f>AD750</f>
        <v>0</v>
      </c>
      <c r="CZ750">
        <f>AH750</f>
        <v>0</v>
      </c>
      <c r="DA750">
        <f>AL750</f>
        <v>1</v>
      </c>
      <c r="DB750">
        <v>0</v>
      </c>
    </row>
    <row r="751" spans="1:106" x14ac:dyDescent="0.2">
      <c r="A751">
        <f>ROW(Source!A368)</f>
        <v>368</v>
      </c>
      <c r="B751">
        <v>27703388</v>
      </c>
      <c r="C751">
        <v>27711919</v>
      </c>
      <c r="D751">
        <v>25231607</v>
      </c>
      <c r="E751">
        <v>1</v>
      </c>
      <c r="F751">
        <v>1</v>
      </c>
      <c r="G751">
        <v>1</v>
      </c>
      <c r="H751">
        <v>2</v>
      </c>
      <c r="I751" t="s">
        <v>497</v>
      </c>
      <c r="J751" t="s">
        <v>498</v>
      </c>
      <c r="K751" t="s">
        <v>499</v>
      </c>
      <c r="L751">
        <v>1368</v>
      </c>
      <c r="N751">
        <v>1011</v>
      </c>
      <c r="O751" t="s">
        <v>492</v>
      </c>
      <c r="P751" t="s">
        <v>492</v>
      </c>
      <c r="Q751">
        <v>1</v>
      </c>
      <c r="W751">
        <v>0</v>
      </c>
      <c r="X751">
        <v>1372534845</v>
      </c>
      <c r="Y751">
        <v>1.15E-2</v>
      </c>
      <c r="AA751">
        <v>0</v>
      </c>
      <c r="AB751">
        <v>65.709999999999994</v>
      </c>
      <c r="AC751">
        <v>11.6</v>
      </c>
      <c r="AD751">
        <v>0</v>
      </c>
      <c r="AE751">
        <v>0</v>
      </c>
      <c r="AF751">
        <v>65.709999999999994</v>
      </c>
      <c r="AG751">
        <v>11.6</v>
      </c>
      <c r="AH751">
        <v>0</v>
      </c>
      <c r="AI751">
        <v>1</v>
      </c>
      <c r="AJ751">
        <v>1</v>
      </c>
      <c r="AK751">
        <v>1</v>
      </c>
      <c r="AL751">
        <v>1</v>
      </c>
      <c r="AN751">
        <v>0</v>
      </c>
      <c r="AO751">
        <v>1</v>
      </c>
      <c r="AP751">
        <v>1</v>
      </c>
      <c r="AQ751">
        <v>0</v>
      </c>
      <c r="AR751">
        <v>0</v>
      </c>
      <c r="AS751" t="s">
        <v>6</v>
      </c>
      <c r="AT751">
        <v>0.01</v>
      </c>
      <c r="AU751" t="s">
        <v>22</v>
      </c>
      <c r="AV751">
        <v>0</v>
      </c>
      <c r="AW751">
        <v>2</v>
      </c>
      <c r="AX751">
        <v>27711928</v>
      </c>
      <c r="AY751">
        <v>1</v>
      </c>
      <c r="AZ751">
        <v>0</v>
      </c>
      <c r="BA751">
        <v>767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CX751">
        <f>Y751*Source!I368</f>
        <v>1.2650000000000001E-3</v>
      </c>
      <c r="CY751">
        <f>AB751</f>
        <v>65.709999999999994</v>
      </c>
      <c r="CZ751">
        <f>AF751</f>
        <v>65.709999999999994</v>
      </c>
      <c r="DA751">
        <f>AJ751</f>
        <v>1</v>
      </c>
      <c r="DB751">
        <v>0</v>
      </c>
    </row>
    <row r="752" spans="1:106" x14ac:dyDescent="0.2">
      <c r="A752">
        <f>ROW(Source!A368)</f>
        <v>368</v>
      </c>
      <c r="B752">
        <v>27703388</v>
      </c>
      <c r="C752">
        <v>27711919</v>
      </c>
      <c r="D752">
        <v>25153690</v>
      </c>
      <c r="E752">
        <v>1</v>
      </c>
      <c r="F752">
        <v>1</v>
      </c>
      <c r="G752">
        <v>1</v>
      </c>
      <c r="H752">
        <v>3</v>
      </c>
      <c r="I752" t="s">
        <v>598</v>
      </c>
      <c r="J752" t="s">
        <v>599</v>
      </c>
      <c r="K752" t="s">
        <v>600</v>
      </c>
      <c r="L752">
        <v>1346</v>
      </c>
      <c r="N752">
        <v>1009</v>
      </c>
      <c r="O752" t="s">
        <v>147</v>
      </c>
      <c r="P752" t="s">
        <v>147</v>
      </c>
      <c r="Q752">
        <v>1</v>
      </c>
      <c r="W752">
        <v>0</v>
      </c>
      <c r="X752">
        <v>813963326</v>
      </c>
      <c r="Y752">
        <v>0.1</v>
      </c>
      <c r="AA752">
        <v>1.82</v>
      </c>
      <c r="AB752">
        <v>0</v>
      </c>
      <c r="AC752">
        <v>0</v>
      </c>
      <c r="AD752">
        <v>0</v>
      </c>
      <c r="AE752">
        <v>1.82</v>
      </c>
      <c r="AF752">
        <v>0</v>
      </c>
      <c r="AG752">
        <v>0</v>
      </c>
      <c r="AH752">
        <v>0</v>
      </c>
      <c r="AI752">
        <v>1</v>
      </c>
      <c r="AJ752">
        <v>1</v>
      </c>
      <c r="AK752">
        <v>1</v>
      </c>
      <c r="AL752">
        <v>1</v>
      </c>
      <c r="AN752">
        <v>0</v>
      </c>
      <c r="AO752">
        <v>1</v>
      </c>
      <c r="AP752">
        <v>0</v>
      </c>
      <c r="AQ752">
        <v>0</v>
      </c>
      <c r="AR752">
        <v>0</v>
      </c>
      <c r="AS752" t="s">
        <v>6</v>
      </c>
      <c r="AT752">
        <v>0.1</v>
      </c>
      <c r="AU752" t="s">
        <v>6</v>
      </c>
      <c r="AV752">
        <v>0</v>
      </c>
      <c r="AW752">
        <v>2</v>
      </c>
      <c r="AX752">
        <v>27711929</v>
      </c>
      <c r="AY752">
        <v>1</v>
      </c>
      <c r="AZ752">
        <v>0</v>
      </c>
      <c r="BA752">
        <v>768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CX752">
        <f>Y752*Source!I368</f>
        <v>1.1000000000000001E-2</v>
      </c>
      <c r="CY752">
        <f>AA752</f>
        <v>1.82</v>
      </c>
      <c r="CZ752">
        <f>AE752</f>
        <v>1.82</v>
      </c>
      <c r="DA752">
        <f>AI752</f>
        <v>1</v>
      </c>
      <c r="DB752">
        <v>0</v>
      </c>
    </row>
    <row r="753" spans="1:106" x14ac:dyDescent="0.2">
      <c r="A753">
        <f>ROW(Source!A368)</f>
        <v>368</v>
      </c>
      <c r="B753">
        <v>27703388</v>
      </c>
      <c r="C753">
        <v>27711919</v>
      </c>
      <c r="D753">
        <v>25186350</v>
      </c>
      <c r="E753">
        <v>1</v>
      </c>
      <c r="F753">
        <v>1</v>
      </c>
      <c r="G753">
        <v>1</v>
      </c>
      <c r="H753">
        <v>3</v>
      </c>
      <c r="I753" t="s">
        <v>235</v>
      </c>
      <c r="J753" t="s">
        <v>237</v>
      </c>
      <c r="K753" t="s">
        <v>236</v>
      </c>
      <c r="L753">
        <v>1348</v>
      </c>
      <c r="N753">
        <v>1009</v>
      </c>
      <c r="O753" t="s">
        <v>30</v>
      </c>
      <c r="P753" t="s">
        <v>30</v>
      </c>
      <c r="Q753">
        <v>1000</v>
      </c>
      <c r="W753">
        <v>0</v>
      </c>
      <c r="X753">
        <v>-777870615</v>
      </c>
      <c r="Y753">
        <v>1.3599999999999999E-2</v>
      </c>
      <c r="AA753">
        <v>42508.19</v>
      </c>
      <c r="AB753">
        <v>0</v>
      </c>
      <c r="AC753">
        <v>0</v>
      </c>
      <c r="AD753">
        <v>0</v>
      </c>
      <c r="AE753">
        <v>42508.19</v>
      </c>
      <c r="AF753">
        <v>0</v>
      </c>
      <c r="AG753">
        <v>0</v>
      </c>
      <c r="AH753">
        <v>0</v>
      </c>
      <c r="AI753">
        <v>1</v>
      </c>
      <c r="AJ753">
        <v>1</v>
      </c>
      <c r="AK753">
        <v>1</v>
      </c>
      <c r="AL753">
        <v>1</v>
      </c>
      <c r="AN753">
        <v>0</v>
      </c>
      <c r="AO753">
        <v>0</v>
      </c>
      <c r="AP753">
        <v>0</v>
      </c>
      <c r="AQ753">
        <v>0</v>
      </c>
      <c r="AR753">
        <v>0</v>
      </c>
      <c r="AS753" t="s">
        <v>6</v>
      </c>
      <c r="AT753">
        <v>1.3599999999999999E-2</v>
      </c>
      <c r="AU753" t="s">
        <v>6</v>
      </c>
      <c r="AV753">
        <v>0</v>
      </c>
      <c r="AW753">
        <v>1</v>
      </c>
      <c r="AX753">
        <v>-1</v>
      </c>
      <c r="AY753">
        <v>0</v>
      </c>
      <c r="AZ753">
        <v>0</v>
      </c>
      <c r="BA753" t="s">
        <v>6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CX753">
        <f>Y753*Source!I368</f>
        <v>1.4959999999999999E-3</v>
      </c>
      <c r="CY753">
        <f>AA753</f>
        <v>42508.19</v>
      </c>
      <c r="CZ753">
        <f>AE753</f>
        <v>42508.19</v>
      </c>
      <c r="DA753">
        <f>AI753</f>
        <v>1</v>
      </c>
      <c r="DB753">
        <v>0</v>
      </c>
    </row>
    <row r="754" spans="1:106" x14ac:dyDescent="0.2">
      <c r="A754">
        <f>ROW(Source!A368)</f>
        <v>368</v>
      </c>
      <c r="B754">
        <v>27703388</v>
      </c>
      <c r="C754">
        <v>27711919</v>
      </c>
      <c r="D754">
        <v>25187091</v>
      </c>
      <c r="E754">
        <v>1</v>
      </c>
      <c r="F754">
        <v>1</v>
      </c>
      <c r="G754">
        <v>1</v>
      </c>
      <c r="H754">
        <v>3</v>
      </c>
      <c r="I754" t="s">
        <v>648</v>
      </c>
      <c r="J754" t="s">
        <v>649</v>
      </c>
      <c r="K754" t="s">
        <v>650</v>
      </c>
      <c r="L754">
        <v>1348</v>
      </c>
      <c r="N754">
        <v>1009</v>
      </c>
      <c r="O754" t="s">
        <v>30</v>
      </c>
      <c r="P754" t="s">
        <v>30</v>
      </c>
      <c r="Q754">
        <v>1000</v>
      </c>
      <c r="W754">
        <v>0</v>
      </c>
      <c r="X754">
        <v>-909021926</v>
      </c>
      <c r="Y754">
        <v>7.0000000000000001E-3</v>
      </c>
      <c r="AA754">
        <v>16950</v>
      </c>
      <c r="AB754">
        <v>0</v>
      </c>
      <c r="AC754">
        <v>0</v>
      </c>
      <c r="AD754">
        <v>0</v>
      </c>
      <c r="AE754">
        <v>16950</v>
      </c>
      <c r="AF754">
        <v>0</v>
      </c>
      <c r="AG754">
        <v>0</v>
      </c>
      <c r="AH754">
        <v>0</v>
      </c>
      <c r="AI754">
        <v>1</v>
      </c>
      <c r="AJ754">
        <v>1</v>
      </c>
      <c r="AK754">
        <v>1</v>
      </c>
      <c r="AL754">
        <v>1</v>
      </c>
      <c r="AN754">
        <v>0</v>
      </c>
      <c r="AO754">
        <v>1</v>
      </c>
      <c r="AP754">
        <v>0</v>
      </c>
      <c r="AQ754">
        <v>0</v>
      </c>
      <c r="AR754">
        <v>0</v>
      </c>
      <c r="AS754" t="s">
        <v>6</v>
      </c>
      <c r="AT754">
        <v>7.0000000000000001E-3</v>
      </c>
      <c r="AU754" t="s">
        <v>6</v>
      </c>
      <c r="AV754">
        <v>0</v>
      </c>
      <c r="AW754">
        <v>2</v>
      </c>
      <c r="AX754">
        <v>27711931</v>
      </c>
      <c r="AY754">
        <v>1</v>
      </c>
      <c r="AZ754">
        <v>0</v>
      </c>
      <c r="BA754">
        <v>770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CX754">
        <f>Y754*Source!I368</f>
        <v>7.7000000000000007E-4</v>
      </c>
      <c r="CY754">
        <f>AA754</f>
        <v>16950</v>
      </c>
      <c r="CZ754">
        <f>AE754</f>
        <v>16950</v>
      </c>
      <c r="DA754">
        <f>AI754</f>
        <v>1</v>
      </c>
      <c r="DB754">
        <v>0</v>
      </c>
    </row>
    <row r="755" spans="1:106" x14ac:dyDescent="0.2">
      <c r="A755">
        <f>ROW(Source!A371)</f>
        <v>371</v>
      </c>
      <c r="B755">
        <v>27703374</v>
      </c>
      <c r="C755">
        <v>27711933</v>
      </c>
      <c r="D755">
        <v>25416200</v>
      </c>
      <c r="E755">
        <v>1</v>
      </c>
      <c r="F755">
        <v>1</v>
      </c>
      <c r="G755">
        <v>1</v>
      </c>
      <c r="H755">
        <v>1</v>
      </c>
      <c r="I755" t="s">
        <v>552</v>
      </c>
      <c r="J755" t="s">
        <v>6</v>
      </c>
      <c r="K755" t="s">
        <v>553</v>
      </c>
      <c r="L755">
        <v>1191</v>
      </c>
      <c r="N755">
        <v>1013</v>
      </c>
      <c r="O755" t="s">
        <v>486</v>
      </c>
      <c r="P755" t="s">
        <v>486</v>
      </c>
      <c r="Q755">
        <v>1</v>
      </c>
      <c r="W755">
        <v>0</v>
      </c>
      <c r="X755">
        <v>371339561</v>
      </c>
      <c r="Y755">
        <v>92.689999999999984</v>
      </c>
      <c r="AA755">
        <v>0</v>
      </c>
      <c r="AB755">
        <v>0</v>
      </c>
      <c r="AC755">
        <v>0</v>
      </c>
      <c r="AD755">
        <v>8.09</v>
      </c>
      <c r="AE755">
        <v>0</v>
      </c>
      <c r="AF755">
        <v>0</v>
      </c>
      <c r="AG755">
        <v>0</v>
      </c>
      <c r="AH755">
        <v>8.09</v>
      </c>
      <c r="AI755">
        <v>1</v>
      </c>
      <c r="AJ755">
        <v>1</v>
      </c>
      <c r="AK755">
        <v>1</v>
      </c>
      <c r="AL755">
        <v>1</v>
      </c>
      <c r="AN755">
        <v>0</v>
      </c>
      <c r="AO755">
        <v>1</v>
      </c>
      <c r="AP755">
        <v>1</v>
      </c>
      <c r="AQ755">
        <v>0</v>
      </c>
      <c r="AR755">
        <v>0</v>
      </c>
      <c r="AS755" t="s">
        <v>6</v>
      </c>
      <c r="AT755">
        <v>80.599999999999994</v>
      </c>
      <c r="AU755" t="s">
        <v>22</v>
      </c>
      <c r="AV755">
        <v>1</v>
      </c>
      <c r="AW755">
        <v>2</v>
      </c>
      <c r="AX755">
        <v>27711940</v>
      </c>
      <c r="AY755">
        <v>1</v>
      </c>
      <c r="AZ755">
        <v>0</v>
      </c>
      <c r="BA755">
        <v>771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CX755">
        <f>Y755*Source!I371</f>
        <v>9.2689999999999984</v>
      </c>
      <c r="CY755">
        <f>AD755</f>
        <v>8.09</v>
      </c>
      <c r="CZ755">
        <f>AH755</f>
        <v>8.09</v>
      </c>
      <c r="DA755">
        <f>AL755</f>
        <v>1</v>
      </c>
      <c r="DB755">
        <v>0</v>
      </c>
    </row>
    <row r="756" spans="1:106" x14ac:dyDescent="0.2">
      <c r="A756">
        <f>ROW(Source!A371)</f>
        <v>371</v>
      </c>
      <c r="B756">
        <v>27703374</v>
      </c>
      <c r="C756">
        <v>27711933</v>
      </c>
      <c r="D756">
        <v>25412928</v>
      </c>
      <c r="E756">
        <v>1</v>
      </c>
      <c r="F756">
        <v>1</v>
      </c>
      <c r="G756">
        <v>1</v>
      </c>
      <c r="H756">
        <v>1</v>
      </c>
      <c r="I756" t="s">
        <v>487</v>
      </c>
      <c r="J756" t="s">
        <v>6</v>
      </c>
      <c r="K756" t="s">
        <v>488</v>
      </c>
      <c r="L756">
        <v>1191</v>
      </c>
      <c r="N756">
        <v>1013</v>
      </c>
      <c r="O756" t="s">
        <v>486</v>
      </c>
      <c r="P756" t="s">
        <v>486</v>
      </c>
      <c r="Q756">
        <v>1</v>
      </c>
      <c r="W756">
        <v>0</v>
      </c>
      <c r="X756">
        <v>-1417349443</v>
      </c>
      <c r="Y756">
        <v>0.01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1</v>
      </c>
      <c r="AJ756">
        <v>1</v>
      </c>
      <c r="AK756">
        <v>1</v>
      </c>
      <c r="AL756">
        <v>1</v>
      </c>
      <c r="AN756">
        <v>0</v>
      </c>
      <c r="AO756">
        <v>1</v>
      </c>
      <c r="AP756">
        <v>0</v>
      </c>
      <c r="AQ756">
        <v>0</v>
      </c>
      <c r="AR756">
        <v>0</v>
      </c>
      <c r="AS756" t="s">
        <v>6</v>
      </c>
      <c r="AT756">
        <v>0.01</v>
      </c>
      <c r="AU756" t="s">
        <v>6</v>
      </c>
      <c r="AV756">
        <v>2</v>
      </c>
      <c r="AW756">
        <v>2</v>
      </c>
      <c r="AX756">
        <v>27711941</v>
      </c>
      <c r="AY756">
        <v>1</v>
      </c>
      <c r="AZ756">
        <v>2048</v>
      </c>
      <c r="BA756">
        <v>772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CX756">
        <f>Y756*Source!I371</f>
        <v>1E-3</v>
      </c>
      <c r="CY756">
        <f>AD756</f>
        <v>0</v>
      </c>
      <c r="CZ756">
        <f>AH756</f>
        <v>0</v>
      </c>
      <c r="DA756">
        <f>AL756</f>
        <v>1</v>
      </c>
      <c r="DB756">
        <v>0</v>
      </c>
    </row>
    <row r="757" spans="1:106" x14ac:dyDescent="0.2">
      <c r="A757">
        <f>ROW(Source!A371)</f>
        <v>371</v>
      </c>
      <c r="B757">
        <v>27703374</v>
      </c>
      <c r="C757">
        <v>27711933</v>
      </c>
      <c r="D757">
        <v>25231607</v>
      </c>
      <c r="E757">
        <v>1</v>
      </c>
      <c r="F757">
        <v>1</v>
      </c>
      <c r="G757">
        <v>1</v>
      </c>
      <c r="H757">
        <v>2</v>
      </c>
      <c r="I757" t="s">
        <v>497</v>
      </c>
      <c r="J757" t="s">
        <v>498</v>
      </c>
      <c r="K757" t="s">
        <v>499</v>
      </c>
      <c r="L757">
        <v>1368</v>
      </c>
      <c r="N757">
        <v>1011</v>
      </c>
      <c r="O757" t="s">
        <v>492</v>
      </c>
      <c r="P757" t="s">
        <v>492</v>
      </c>
      <c r="Q757">
        <v>1</v>
      </c>
      <c r="W757">
        <v>0</v>
      </c>
      <c r="X757">
        <v>1372534845</v>
      </c>
      <c r="Y757">
        <v>1.15E-2</v>
      </c>
      <c r="AA757">
        <v>0</v>
      </c>
      <c r="AB757">
        <v>65.709999999999994</v>
      </c>
      <c r="AC757">
        <v>11.6</v>
      </c>
      <c r="AD757">
        <v>0</v>
      </c>
      <c r="AE757">
        <v>0</v>
      </c>
      <c r="AF757">
        <v>65.709999999999994</v>
      </c>
      <c r="AG757">
        <v>11.6</v>
      </c>
      <c r="AH757">
        <v>0</v>
      </c>
      <c r="AI757">
        <v>1</v>
      </c>
      <c r="AJ757">
        <v>1</v>
      </c>
      <c r="AK757">
        <v>1</v>
      </c>
      <c r="AL757">
        <v>1</v>
      </c>
      <c r="AN757">
        <v>0</v>
      </c>
      <c r="AO757">
        <v>1</v>
      </c>
      <c r="AP757">
        <v>1</v>
      </c>
      <c r="AQ757">
        <v>0</v>
      </c>
      <c r="AR757">
        <v>0</v>
      </c>
      <c r="AS757" t="s">
        <v>6</v>
      </c>
      <c r="AT757">
        <v>0.01</v>
      </c>
      <c r="AU757" t="s">
        <v>22</v>
      </c>
      <c r="AV757">
        <v>0</v>
      </c>
      <c r="AW757">
        <v>2</v>
      </c>
      <c r="AX757">
        <v>27711942</v>
      </c>
      <c r="AY757">
        <v>1</v>
      </c>
      <c r="AZ757">
        <v>0</v>
      </c>
      <c r="BA757">
        <v>773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CX757">
        <f>Y757*Source!I371</f>
        <v>1.15E-3</v>
      </c>
      <c r="CY757">
        <f>AB757</f>
        <v>65.709999999999994</v>
      </c>
      <c r="CZ757">
        <f>AF757</f>
        <v>65.709999999999994</v>
      </c>
      <c r="DA757">
        <f>AJ757</f>
        <v>1</v>
      </c>
      <c r="DB757">
        <v>0</v>
      </c>
    </row>
    <row r="758" spans="1:106" x14ac:dyDescent="0.2">
      <c r="A758">
        <f>ROW(Source!A371)</f>
        <v>371</v>
      </c>
      <c r="B758">
        <v>27703374</v>
      </c>
      <c r="C758">
        <v>27711933</v>
      </c>
      <c r="D758">
        <v>25153690</v>
      </c>
      <c r="E758">
        <v>1</v>
      </c>
      <c r="F758">
        <v>1</v>
      </c>
      <c r="G758">
        <v>1</v>
      </c>
      <c r="H758">
        <v>3</v>
      </c>
      <c r="I758" t="s">
        <v>598</v>
      </c>
      <c r="J758" t="s">
        <v>599</v>
      </c>
      <c r="K758" t="s">
        <v>600</v>
      </c>
      <c r="L758">
        <v>1346</v>
      </c>
      <c r="N758">
        <v>1009</v>
      </c>
      <c r="O758" t="s">
        <v>147</v>
      </c>
      <c r="P758" t="s">
        <v>147</v>
      </c>
      <c r="Q758">
        <v>1</v>
      </c>
      <c r="W758">
        <v>0</v>
      </c>
      <c r="X758">
        <v>813963326</v>
      </c>
      <c r="Y758">
        <v>0.1</v>
      </c>
      <c r="AA758">
        <v>1.82</v>
      </c>
      <c r="AB758">
        <v>0</v>
      </c>
      <c r="AC758">
        <v>0</v>
      </c>
      <c r="AD758">
        <v>0</v>
      </c>
      <c r="AE758">
        <v>1.82</v>
      </c>
      <c r="AF758">
        <v>0</v>
      </c>
      <c r="AG758">
        <v>0</v>
      </c>
      <c r="AH758">
        <v>0</v>
      </c>
      <c r="AI758">
        <v>1</v>
      </c>
      <c r="AJ758">
        <v>1</v>
      </c>
      <c r="AK758">
        <v>1</v>
      </c>
      <c r="AL758">
        <v>1</v>
      </c>
      <c r="AN758">
        <v>0</v>
      </c>
      <c r="AO758">
        <v>1</v>
      </c>
      <c r="AP758">
        <v>0</v>
      </c>
      <c r="AQ758">
        <v>0</v>
      </c>
      <c r="AR758">
        <v>0</v>
      </c>
      <c r="AS758" t="s">
        <v>6</v>
      </c>
      <c r="AT758">
        <v>0.1</v>
      </c>
      <c r="AU758" t="s">
        <v>6</v>
      </c>
      <c r="AV758">
        <v>0</v>
      </c>
      <c r="AW758">
        <v>2</v>
      </c>
      <c r="AX758">
        <v>27711943</v>
      </c>
      <c r="AY758">
        <v>1</v>
      </c>
      <c r="AZ758">
        <v>0</v>
      </c>
      <c r="BA758">
        <v>774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CX758">
        <f>Y758*Source!I371</f>
        <v>1.0000000000000002E-2</v>
      </c>
      <c r="CY758">
        <f>AA758</f>
        <v>1.82</v>
      </c>
      <c r="CZ758">
        <f>AE758</f>
        <v>1.82</v>
      </c>
      <c r="DA758">
        <f>AI758</f>
        <v>1</v>
      </c>
      <c r="DB758">
        <v>0</v>
      </c>
    </row>
    <row r="759" spans="1:106" x14ac:dyDescent="0.2">
      <c r="A759">
        <f>ROW(Source!A371)</f>
        <v>371</v>
      </c>
      <c r="B759">
        <v>27703374</v>
      </c>
      <c r="C759">
        <v>27711933</v>
      </c>
      <c r="D759">
        <v>25186350</v>
      </c>
      <c r="E759">
        <v>1</v>
      </c>
      <c r="F759">
        <v>1</v>
      </c>
      <c r="G759">
        <v>1</v>
      </c>
      <c r="H759">
        <v>3</v>
      </c>
      <c r="I759" t="s">
        <v>235</v>
      </c>
      <c r="J759" t="s">
        <v>237</v>
      </c>
      <c r="K759" t="s">
        <v>236</v>
      </c>
      <c r="L759">
        <v>1348</v>
      </c>
      <c r="N759">
        <v>1009</v>
      </c>
      <c r="O759" t="s">
        <v>30</v>
      </c>
      <c r="P759" t="s">
        <v>30</v>
      </c>
      <c r="Q759">
        <v>1000</v>
      </c>
      <c r="W759">
        <v>0</v>
      </c>
      <c r="X759">
        <v>-777870615</v>
      </c>
      <c r="Y759">
        <v>1.61E-2</v>
      </c>
      <c r="AA759">
        <v>42508.19</v>
      </c>
      <c r="AB759">
        <v>0</v>
      </c>
      <c r="AC759">
        <v>0</v>
      </c>
      <c r="AD759">
        <v>0</v>
      </c>
      <c r="AE759">
        <v>42508.19</v>
      </c>
      <c r="AF759">
        <v>0</v>
      </c>
      <c r="AG759">
        <v>0</v>
      </c>
      <c r="AH759">
        <v>0</v>
      </c>
      <c r="AI759">
        <v>1</v>
      </c>
      <c r="AJ759">
        <v>1</v>
      </c>
      <c r="AK759">
        <v>1</v>
      </c>
      <c r="AL759">
        <v>1</v>
      </c>
      <c r="AN759">
        <v>0</v>
      </c>
      <c r="AO759">
        <v>0</v>
      </c>
      <c r="AP759">
        <v>0</v>
      </c>
      <c r="AQ759">
        <v>0</v>
      </c>
      <c r="AR759">
        <v>0</v>
      </c>
      <c r="AS759" t="s">
        <v>6</v>
      </c>
      <c r="AT759">
        <v>1.61E-2</v>
      </c>
      <c r="AU759" t="s">
        <v>6</v>
      </c>
      <c r="AV759">
        <v>0</v>
      </c>
      <c r="AW759">
        <v>1</v>
      </c>
      <c r="AX759">
        <v>-1</v>
      </c>
      <c r="AY759">
        <v>0</v>
      </c>
      <c r="AZ759">
        <v>0</v>
      </c>
      <c r="BA759" t="s">
        <v>6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CX759">
        <f>Y759*Source!I371</f>
        <v>1.6100000000000001E-3</v>
      </c>
      <c r="CY759">
        <f>AA759</f>
        <v>42508.19</v>
      </c>
      <c r="CZ759">
        <f>AE759</f>
        <v>42508.19</v>
      </c>
      <c r="DA759">
        <f>AI759</f>
        <v>1</v>
      </c>
      <c r="DB759">
        <v>0</v>
      </c>
    </row>
    <row r="760" spans="1:106" x14ac:dyDescent="0.2">
      <c r="A760">
        <f>ROW(Source!A371)</f>
        <v>371</v>
      </c>
      <c r="B760">
        <v>27703374</v>
      </c>
      <c r="C760">
        <v>27711933</v>
      </c>
      <c r="D760">
        <v>25187091</v>
      </c>
      <c r="E760">
        <v>1</v>
      </c>
      <c r="F760">
        <v>1</v>
      </c>
      <c r="G760">
        <v>1</v>
      </c>
      <c r="H760">
        <v>3</v>
      </c>
      <c r="I760" t="s">
        <v>648</v>
      </c>
      <c r="J760" t="s">
        <v>649</v>
      </c>
      <c r="K760" t="s">
        <v>650</v>
      </c>
      <c r="L760">
        <v>1348</v>
      </c>
      <c r="N760">
        <v>1009</v>
      </c>
      <c r="O760" t="s">
        <v>30</v>
      </c>
      <c r="P760" t="s">
        <v>30</v>
      </c>
      <c r="Q760">
        <v>1000</v>
      </c>
      <c r="W760">
        <v>0</v>
      </c>
      <c r="X760">
        <v>-909021926</v>
      </c>
      <c r="Y760">
        <v>8.9999999999999993E-3</v>
      </c>
      <c r="AA760">
        <v>16950</v>
      </c>
      <c r="AB760">
        <v>0</v>
      </c>
      <c r="AC760">
        <v>0</v>
      </c>
      <c r="AD760">
        <v>0</v>
      </c>
      <c r="AE760">
        <v>16950</v>
      </c>
      <c r="AF760">
        <v>0</v>
      </c>
      <c r="AG760">
        <v>0</v>
      </c>
      <c r="AH760">
        <v>0</v>
      </c>
      <c r="AI760">
        <v>1</v>
      </c>
      <c r="AJ760">
        <v>1</v>
      </c>
      <c r="AK760">
        <v>1</v>
      </c>
      <c r="AL760">
        <v>1</v>
      </c>
      <c r="AN760">
        <v>0</v>
      </c>
      <c r="AO760">
        <v>1</v>
      </c>
      <c r="AP760">
        <v>0</v>
      </c>
      <c r="AQ760">
        <v>0</v>
      </c>
      <c r="AR760">
        <v>0</v>
      </c>
      <c r="AS760" t="s">
        <v>6</v>
      </c>
      <c r="AT760">
        <v>8.9999999999999993E-3</v>
      </c>
      <c r="AU760" t="s">
        <v>6</v>
      </c>
      <c r="AV760">
        <v>0</v>
      </c>
      <c r="AW760">
        <v>2</v>
      </c>
      <c r="AX760">
        <v>27711945</v>
      </c>
      <c r="AY760">
        <v>1</v>
      </c>
      <c r="AZ760">
        <v>0</v>
      </c>
      <c r="BA760">
        <v>776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CX760">
        <f>Y760*Source!I371</f>
        <v>8.9999999999999998E-4</v>
      </c>
      <c r="CY760">
        <f>AA760</f>
        <v>16950</v>
      </c>
      <c r="CZ760">
        <f>AE760</f>
        <v>16950</v>
      </c>
      <c r="DA760">
        <f>AI760</f>
        <v>1</v>
      </c>
      <c r="DB760">
        <v>0</v>
      </c>
    </row>
    <row r="761" spans="1:106" x14ac:dyDescent="0.2">
      <c r="A761">
        <f>ROW(Source!A372)</f>
        <v>372</v>
      </c>
      <c r="B761">
        <v>27703388</v>
      </c>
      <c r="C761">
        <v>27711933</v>
      </c>
      <c r="D761">
        <v>25416200</v>
      </c>
      <c r="E761">
        <v>1</v>
      </c>
      <c r="F761">
        <v>1</v>
      </c>
      <c r="G761">
        <v>1</v>
      </c>
      <c r="H761">
        <v>1</v>
      </c>
      <c r="I761" t="s">
        <v>552</v>
      </c>
      <c r="J761" t="s">
        <v>6</v>
      </c>
      <c r="K761" t="s">
        <v>553</v>
      </c>
      <c r="L761">
        <v>1191</v>
      </c>
      <c r="N761">
        <v>1013</v>
      </c>
      <c r="O761" t="s">
        <v>486</v>
      </c>
      <c r="P761" t="s">
        <v>486</v>
      </c>
      <c r="Q761">
        <v>1</v>
      </c>
      <c r="W761">
        <v>0</v>
      </c>
      <c r="X761">
        <v>371339561</v>
      </c>
      <c r="Y761">
        <v>92.689999999999984</v>
      </c>
      <c r="AA761">
        <v>0</v>
      </c>
      <c r="AB761">
        <v>0</v>
      </c>
      <c r="AC761">
        <v>0</v>
      </c>
      <c r="AD761">
        <v>8.09</v>
      </c>
      <c r="AE761">
        <v>0</v>
      </c>
      <c r="AF761">
        <v>0</v>
      </c>
      <c r="AG761">
        <v>0</v>
      </c>
      <c r="AH761">
        <v>8.09</v>
      </c>
      <c r="AI761">
        <v>1</v>
      </c>
      <c r="AJ761">
        <v>1</v>
      </c>
      <c r="AK761">
        <v>1</v>
      </c>
      <c r="AL761">
        <v>1</v>
      </c>
      <c r="AN761">
        <v>0</v>
      </c>
      <c r="AO761">
        <v>1</v>
      </c>
      <c r="AP761">
        <v>1</v>
      </c>
      <c r="AQ761">
        <v>0</v>
      </c>
      <c r="AR761">
        <v>0</v>
      </c>
      <c r="AS761" t="s">
        <v>6</v>
      </c>
      <c r="AT761">
        <v>80.599999999999994</v>
      </c>
      <c r="AU761" t="s">
        <v>22</v>
      </c>
      <c r="AV761">
        <v>1</v>
      </c>
      <c r="AW761">
        <v>2</v>
      </c>
      <c r="AX761">
        <v>27711940</v>
      </c>
      <c r="AY761">
        <v>1</v>
      </c>
      <c r="AZ761">
        <v>0</v>
      </c>
      <c r="BA761">
        <v>777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CX761">
        <f>Y761*Source!I372</f>
        <v>9.2689999999999984</v>
      </c>
      <c r="CY761">
        <f>AD761</f>
        <v>8.09</v>
      </c>
      <c r="CZ761">
        <f>AH761</f>
        <v>8.09</v>
      </c>
      <c r="DA761">
        <f>AL761</f>
        <v>1</v>
      </c>
      <c r="DB761">
        <v>0</v>
      </c>
    </row>
    <row r="762" spans="1:106" x14ac:dyDescent="0.2">
      <c r="A762">
        <f>ROW(Source!A372)</f>
        <v>372</v>
      </c>
      <c r="B762">
        <v>27703388</v>
      </c>
      <c r="C762">
        <v>27711933</v>
      </c>
      <c r="D762">
        <v>25412928</v>
      </c>
      <c r="E762">
        <v>1</v>
      </c>
      <c r="F762">
        <v>1</v>
      </c>
      <c r="G762">
        <v>1</v>
      </c>
      <c r="H762">
        <v>1</v>
      </c>
      <c r="I762" t="s">
        <v>487</v>
      </c>
      <c r="J762" t="s">
        <v>6</v>
      </c>
      <c r="K762" t="s">
        <v>488</v>
      </c>
      <c r="L762">
        <v>1191</v>
      </c>
      <c r="N762">
        <v>1013</v>
      </c>
      <c r="O762" t="s">
        <v>486</v>
      </c>
      <c r="P762" t="s">
        <v>486</v>
      </c>
      <c r="Q762">
        <v>1</v>
      </c>
      <c r="W762">
        <v>0</v>
      </c>
      <c r="X762">
        <v>-1417349443</v>
      </c>
      <c r="Y762">
        <v>0.01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1</v>
      </c>
      <c r="AJ762">
        <v>1</v>
      </c>
      <c r="AK762">
        <v>1</v>
      </c>
      <c r="AL762">
        <v>1</v>
      </c>
      <c r="AN762">
        <v>0</v>
      </c>
      <c r="AO762">
        <v>1</v>
      </c>
      <c r="AP762">
        <v>0</v>
      </c>
      <c r="AQ762">
        <v>0</v>
      </c>
      <c r="AR762">
        <v>0</v>
      </c>
      <c r="AS762" t="s">
        <v>6</v>
      </c>
      <c r="AT762">
        <v>0.01</v>
      </c>
      <c r="AU762" t="s">
        <v>6</v>
      </c>
      <c r="AV762">
        <v>2</v>
      </c>
      <c r="AW762">
        <v>2</v>
      </c>
      <c r="AX762">
        <v>27711941</v>
      </c>
      <c r="AY762">
        <v>1</v>
      </c>
      <c r="AZ762">
        <v>2048</v>
      </c>
      <c r="BA762">
        <v>778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CX762">
        <f>Y762*Source!I372</f>
        <v>1E-3</v>
      </c>
      <c r="CY762">
        <f>AD762</f>
        <v>0</v>
      </c>
      <c r="CZ762">
        <f>AH762</f>
        <v>0</v>
      </c>
      <c r="DA762">
        <f>AL762</f>
        <v>1</v>
      </c>
      <c r="DB762">
        <v>0</v>
      </c>
    </row>
    <row r="763" spans="1:106" x14ac:dyDescent="0.2">
      <c r="A763">
        <f>ROW(Source!A372)</f>
        <v>372</v>
      </c>
      <c r="B763">
        <v>27703388</v>
      </c>
      <c r="C763">
        <v>27711933</v>
      </c>
      <c r="D763">
        <v>25231607</v>
      </c>
      <c r="E763">
        <v>1</v>
      </c>
      <c r="F763">
        <v>1</v>
      </c>
      <c r="G763">
        <v>1</v>
      </c>
      <c r="H763">
        <v>2</v>
      </c>
      <c r="I763" t="s">
        <v>497</v>
      </c>
      <c r="J763" t="s">
        <v>498</v>
      </c>
      <c r="K763" t="s">
        <v>499</v>
      </c>
      <c r="L763">
        <v>1368</v>
      </c>
      <c r="N763">
        <v>1011</v>
      </c>
      <c r="O763" t="s">
        <v>492</v>
      </c>
      <c r="P763" t="s">
        <v>492</v>
      </c>
      <c r="Q763">
        <v>1</v>
      </c>
      <c r="W763">
        <v>0</v>
      </c>
      <c r="X763">
        <v>1372534845</v>
      </c>
      <c r="Y763">
        <v>1.15E-2</v>
      </c>
      <c r="AA763">
        <v>0</v>
      </c>
      <c r="AB763">
        <v>65.709999999999994</v>
      </c>
      <c r="AC763">
        <v>11.6</v>
      </c>
      <c r="AD763">
        <v>0</v>
      </c>
      <c r="AE763">
        <v>0</v>
      </c>
      <c r="AF763">
        <v>65.709999999999994</v>
      </c>
      <c r="AG763">
        <v>11.6</v>
      </c>
      <c r="AH763">
        <v>0</v>
      </c>
      <c r="AI763">
        <v>1</v>
      </c>
      <c r="AJ763">
        <v>1</v>
      </c>
      <c r="AK763">
        <v>1</v>
      </c>
      <c r="AL763">
        <v>1</v>
      </c>
      <c r="AN763">
        <v>0</v>
      </c>
      <c r="AO763">
        <v>1</v>
      </c>
      <c r="AP763">
        <v>1</v>
      </c>
      <c r="AQ763">
        <v>0</v>
      </c>
      <c r="AR763">
        <v>0</v>
      </c>
      <c r="AS763" t="s">
        <v>6</v>
      </c>
      <c r="AT763">
        <v>0.01</v>
      </c>
      <c r="AU763" t="s">
        <v>22</v>
      </c>
      <c r="AV763">
        <v>0</v>
      </c>
      <c r="AW763">
        <v>2</v>
      </c>
      <c r="AX763">
        <v>27711942</v>
      </c>
      <c r="AY763">
        <v>1</v>
      </c>
      <c r="AZ763">
        <v>0</v>
      </c>
      <c r="BA763">
        <v>779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CX763">
        <f>Y763*Source!I372</f>
        <v>1.15E-3</v>
      </c>
      <c r="CY763">
        <f>AB763</f>
        <v>65.709999999999994</v>
      </c>
      <c r="CZ763">
        <f>AF763</f>
        <v>65.709999999999994</v>
      </c>
      <c r="DA763">
        <f>AJ763</f>
        <v>1</v>
      </c>
      <c r="DB763">
        <v>0</v>
      </c>
    </row>
    <row r="764" spans="1:106" x14ac:dyDescent="0.2">
      <c r="A764">
        <f>ROW(Source!A372)</f>
        <v>372</v>
      </c>
      <c r="B764">
        <v>27703388</v>
      </c>
      <c r="C764">
        <v>27711933</v>
      </c>
      <c r="D764">
        <v>25153690</v>
      </c>
      <c r="E764">
        <v>1</v>
      </c>
      <c r="F764">
        <v>1</v>
      </c>
      <c r="G764">
        <v>1</v>
      </c>
      <c r="H764">
        <v>3</v>
      </c>
      <c r="I764" t="s">
        <v>598</v>
      </c>
      <c r="J764" t="s">
        <v>599</v>
      </c>
      <c r="K764" t="s">
        <v>600</v>
      </c>
      <c r="L764">
        <v>1346</v>
      </c>
      <c r="N764">
        <v>1009</v>
      </c>
      <c r="O764" t="s">
        <v>147</v>
      </c>
      <c r="P764" t="s">
        <v>147</v>
      </c>
      <c r="Q764">
        <v>1</v>
      </c>
      <c r="W764">
        <v>0</v>
      </c>
      <c r="X764">
        <v>813963326</v>
      </c>
      <c r="Y764">
        <v>0.1</v>
      </c>
      <c r="AA764">
        <v>1.82</v>
      </c>
      <c r="AB764">
        <v>0</v>
      </c>
      <c r="AC764">
        <v>0</v>
      </c>
      <c r="AD764">
        <v>0</v>
      </c>
      <c r="AE764">
        <v>1.82</v>
      </c>
      <c r="AF764">
        <v>0</v>
      </c>
      <c r="AG764">
        <v>0</v>
      </c>
      <c r="AH764">
        <v>0</v>
      </c>
      <c r="AI764">
        <v>1</v>
      </c>
      <c r="AJ764">
        <v>1</v>
      </c>
      <c r="AK764">
        <v>1</v>
      </c>
      <c r="AL764">
        <v>1</v>
      </c>
      <c r="AN764">
        <v>0</v>
      </c>
      <c r="AO764">
        <v>1</v>
      </c>
      <c r="AP764">
        <v>0</v>
      </c>
      <c r="AQ764">
        <v>0</v>
      </c>
      <c r="AR764">
        <v>0</v>
      </c>
      <c r="AS764" t="s">
        <v>6</v>
      </c>
      <c r="AT764">
        <v>0.1</v>
      </c>
      <c r="AU764" t="s">
        <v>6</v>
      </c>
      <c r="AV764">
        <v>0</v>
      </c>
      <c r="AW764">
        <v>2</v>
      </c>
      <c r="AX764">
        <v>27711943</v>
      </c>
      <c r="AY764">
        <v>1</v>
      </c>
      <c r="AZ764">
        <v>0</v>
      </c>
      <c r="BA764">
        <v>780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CX764">
        <f>Y764*Source!I372</f>
        <v>1.0000000000000002E-2</v>
      </c>
      <c r="CY764">
        <f>AA764</f>
        <v>1.82</v>
      </c>
      <c r="CZ764">
        <f>AE764</f>
        <v>1.82</v>
      </c>
      <c r="DA764">
        <f>AI764</f>
        <v>1</v>
      </c>
      <c r="DB764">
        <v>0</v>
      </c>
    </row>
    <row r="765" spans="1:106" x14ac:dyDescent="0.2">
      <c r="A765">
        <f>ROW(Source!A372)</f>
        <v>372</v>
      </c>
      <c r="B765">
        <v>27703388</v>
      </c>
      <c r="C765">
        <v>27711933</v>
      </c>
      <c r="D765">
        <v>25186350</v>
      </c>
      <c r="E765">
        <v>1</v>
      </c>
      <c r="F765">
        <v>1</v>
      </c>
      <c r="G765">
        <v>1</v>
      </c>
      <c r="H765">
        <v>3</v>
      </c>
      <c r="I765" t="s">
        <v>235</v>
      </c>
      <c r="J765" t="s">
        <v>237</v>
      </c>
      <c r="K765" t="s">
        <v>236</v>
      </c>
      <c r="L765">
        <v>1348</v>
      </c>
      <c r="N765">
        <v>1009</v>
      </c>
      <c r="O765" t="s">
        <v>30</v>
      </c>
      <c r="P765" t="s">
        <v>30</v>
      </c>
      <c r="Q765">
        <v>1000</v>
      </c>
      <c r="W765">
        <v>0</v>
      </c>
      <c r="X765">
        <v>-777870615</v>
      </c>
      <c r="Y765">
        <v>1.61E-2</v>
      </c>
      <c r="AA765">
        <v>42508.19</v>
      </c>
      <c r="AB765">
        <v>0</v>
      </c>
      <c r="AC765">
        <v>0</v>
      </c>
      <c r="AD765">
        <v>0</v>
      </c>
      <c r="AE765">
        <v>42508.19</v>
      </c>
      <c r="AF765">
        <v>0</v>
      </c>
      <c r="AG765">
        <v>0</v>
      </c>
      <c r="AH765">
        <v>0</v>
      </c>
      <c r="AI765">
        <v>1</v>
      </c>
      <c r="AJ765">
        <v>1</v>
      </c>
      <c r="AK765">
        <v>1</v>
      </c>
      <c r="AL765">
        <v>1</v>
      </c>
      <c r="AN765">
        <v>0</v>
      </c>
      <c r="AO765">
        <v>0</v>
      </c>
      <c r="AP765">
        <v>0</v>
      </c>
      <c r="AQ765">
        <v>0</v>
      </c>
      <c r="AR765">
        <v>0</v>
      </c>
      <c r="AS765" t="s">
        <v>6</v>
      </c>
      <c r="AT765">
        <v>1.61E-2</v>
      </c>
      <c r="AU765" t="s">
        <v>6</v>
      </c>
      <c r="AV765">
        <v>0</v>
      </c>
      <c r="AW765">
        <v>1</v>
      </c>
      <c r="AX765">
        <v>-1</v>
      </c>
      <c r="AY765">
        <v>0</v>
      </c>
      <c r="AZ765">
        <v>0</v>
      </c>
      <c r="BA765" t="s">
        <v>6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CX765">
        <f>Y765*Source!I372</f>
        <v>1.6100000000000001E-3</v>
      </c>
      <c r="CY765">
        <f>AA765</f>
        <v>42508.19</v>
      </c>
      <c r="CZ765">
        <f>AE765</f>
        <v>42508.19</v>
      </c>
      <c r="DA765">
        <f>AI765</f>
        <v>1</v>
      </c>
      <c r="DB765">
        <v>0</v>
      </c>
    </row>
    <row r="766" spans="1:106" x14ac:dyDescent="0.2">
      <c r="A766">
        <f>ROW(Source!A372)</f>
        <v>372</v>
      </c>
      <c r="B766">
        <v>27703388</v>
      </c>
      <c r="C766">
        <v>27711933</v>
      </c>
      <c r="D766">
        <v>25187091</v>
      </c>
      <c r="E766">
        <v>1</v>
      </c>
      <c r="F766">
        <v>1</v>
      </c>
      <c r="G766">
        <v>1</v>
      </c>
      <c r="H766">
        <v>3</v>
      </c>
      <c r="I766" t="s">
        <v>648</v>
      </c>
      <c r="J766" t="s">
        <v>649</v>
      </c>
      <c r="K766" t="s">
        <v>650</v>
      </c>
      <c r="L766">
        <v>1348</v>
      </c>
      <c r="N766">
        <v>1009</v>
      </c>
      <c r="O766" t="s">
        <v>30</v>
      </c>
      <c r="P766" t="s">
        <v>30</v>
      </c>
      <c r="Q766">
        <v>1000</v>
      </c>
      <c r="W766">
        <v>0</v>
      </c>
      <c r="X766">
        <v>-909021926</v>
      </c>
      <c r="Y766">
        <v>8.9999999999999993E-3</v>
      </c>
      <c r="AA766">
        <v>16950</v>
      </c>
      <c r="AB766">
        <v>0</v>
      </c>
      <c r="AC766">
        <v>0</v>
      </c>
      <c r="AD766">
        <v>0</v>
      </c>
      <c r="AE766">
        <v>16950</v>
      </c>
      <c r="AF766">
        <v>0</v>
      </c>
      <c r="AG766">
        <v>0</v>
      </c>
      <c r="AH766">
        <v>0</v>
      </c>
      <c r="AI766">
        <v>1</v>
      </c>
      <c r="AJ766">
        <v>1</v>
      </c>
      <c r="AK766">
        <v>1</v>
      </c>
      <c r="AL766">
        <v>1</v>
      </c>
      <c r="AN766">
        <v>0</v>
      </c>
      <c r="AO766">
        <v>1</v>
      </c>
      <c r="AP766">
        <v>0</v>
      </c>
      <c r="AQ766">
        <v>0</v>
      </c>
      <c r="AR766">
        <v>0</v>
      </c>
      <c r="AS766" t="s">
        <v>6</v>
      </c>
      <c r="AT766">
        <v>8.9999999999999993E-3</v>
      </c>
      <c r="AU766" t="s">
        <v>6</v>
      </c>
      <c r="AV766">
        <v>0</v>
      </c>
      <c r="AW766">
        <v>2</v>
      </c>
      <c r="AX766">
        <v>27711945</v>
      </c>
      <c r="AY766">
        <v>1</v>
      </c>
      <c r="AZ766">
        <v>0</v>
      </c>
      <c r="BA766">
        <v>782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CX766">
        <f>Y766*Source!I372</f>
        <v>8.9999999999999998E-4</v>
      </c>
      <c r="CY766">
        <f>AA766</f>
        <v>16950</v>
      </c>
      <c r="CZ766">
        <f>AE766</f>
        <v>16950</v>
      </c>
      <c r="DA766">
        <f>AI766</f>
        <v>1</v>
      </c>
      <c r="DB766">
        <v>0</v>
      </c>
    </row>
    <row r="767" spans="1:106" x14ac:dyDescent="0.2">
      <c r="A767">
        <f>ROW(Source!A375)</f>
        <v>375</v>
      </c>
      <c r="B767">
        <v>27703374</v>
      </c>
      <c r="C767">
        <v>27711947</v>
      </c>
      <c r="D767">
        <v>25420819</v>
      </c>
      <c r="E767">
        <v>1</v>
      </c>
      <c r="F767">
        <v>1</v>
      </c>
      <c r="G767">
        <v>1</v>
      </c>
      <c r="H767">
        <v>1</v>
      </c>
      <c r="I767" t="s">
        <v>590</v>
      </c>
      <c r="J767" t="s">
        <v>6</v>
      </c>
      <c r="K767" t="s">
        <v>591</v>
      </c>
      <c r="L767">
        <v>1191</v>
      </c>
      <c r="N767">
        <v>1013</v>
      </c>
      <c r="O767" t="s">
        <v>486</v>
      </c>
      <c r="P767" t="s">
        <v>486</v>
      </c>
      <c r="Q767">
        <v>1</v>
      </c>
      <c r="W767">
        <v>0</v>
      </c>
      <c r="X767">
        <v>-1027537862</v>
      </c>
      <c r="Y767">
        <v>10.370699999999999</v>
      </c>
      <c r="AA767">
        <v>0</v>
      </c>
      <c r="AB767">
        <v>0</v>
      </c>
      <c r="AC767">
        <v>0</v>
      </c>
      <c r="AD767">
        <v>9.18</v>
      </c>
      <c r="AE767">
        <v>0</v>
      </c>
      <c r="AF767">
        <v>0</v>
      </c>
      <c r="AG767">
        <v>0</v>
      </c>
      <c r="AH767">
        <v>9.18</v>
      </c>
      <c r="AI767">
        <v>1</v>
      </c>
      <c r="AJ767">
        <v>1</v>
      </c>
      <c r="AK767">
        <v>1</v>
      </c>
      <c r="AL767">
        <v>1</v>
      </c>
      <c r="AN767">
        <v>0</v>
      </c>
      <c r="AO767">
        <v>1</v>
      </c>
      <c r="AP767">
        <v>1</v>
      </c>
      <c r="AQ767">
        <v>0</v>
      </c>
      <c r="AR767">
        <v>0</v>
      </c>
      <c r="AS767" t="s">
        <v>6</v>
      </c>
      <c r="AT767">
        <v>6.68</v>
      </c>
      <c r="AU767" t="s">
        <v>57</v>
      </c>
      <c r="AV767">
        <v>1</v>
      </c>
      <c r="AW767">
        <v>2</v>
      </c>
      <c r="AX767">
        <v>27711955</v>
      </c>
      <c r="AY767">
        <v>1</v>
      </c>
      <c r="AZ767">
        <v>0</v>
      </c>
      <c r="BA767">
        <v>783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CX767">
        <f>Y767*Source!I375</f>
        <v>3.4223309999999998</v>
      </c>
      <c r="CY767">
        <f>AD767</f>
        <v>9.18</v>
      </c>
      <c r="CZ767">
        <f>AH767</f>
        <v>9.18</v>
      </c>
      <c r="DA767">
        <f>AL767</f>
        <v>1</v>
      </c>
      <c r="DB767">
        <v>0</v>
      </c>
    </row>
    <row r="768" spans="1:106" x14ac:dyDescent="0.2">
      <c r="A768">
        <f>ROW(Source!A375)</f>
        <v>375</v>
      </c>
      <c r="B768">
        <v>27703374</v>
      </c>
      <c r="C768">
        <v>27711947</v>
      </c>
      <c r="D768">
        <v>25412928</v>
      </c>
      <c r="E768">
        <v>1</v>
      </c>
      <c r="F768">
        <v>1</v>
      </c>
      <c r="G768">
        <v>1</v>
      </c>
      <c r="H768">
        <v>1</v>
      </c>
      <c r="I768" t="s">
        <v>487</v>
      </c>
      <c r="J768" t="s">
        <v>6</v>
      </c>
      <c r="K768" t="s">
        <v>488</v>
      </c>
      <c r="L768">
        <v>1191</v>
      </c>
      <c r="N768">
        <v>1013</v>
      </c>
      <c r="O768" t="s">
        <v>486</v>
      </c>
      <c r="P768" t="s">
        <v>486</v>
      </c>
      <c r="Q768">
        <v>1</v>
      </c>
      <c r="W768">
        <v>0</v>
      </c>
      <c r="X768">
        <v>-1417349443</v>
      </c>
      <c r="Y768">
        <v>0.04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1</v>
      </c>
      <c r="AJ768">
        <v>1</v>
      </c>
      <c r="AK768">
        <v>1</v>
      </c>
      <c r="AL768">
        <v>1</v>
      </c>
      <c r="AN768">
        <v>0</v>
      </c>
      <c r="AO768">
        <v>1</v>
      </c>
      <c r="AP768">
        <v>0</v>
      </c>
      <c r="AQ768">
        <v>0</v>
      </c>
      <c r="AR768">
        <v>0</v>
      </c>
      <c r="AS768" t="s">
        <v>6</v>
      </c>
      <c r="AT768">
        <v>0.04</v>
      </c>
      <c r="AU768" t="s">
        <v>6</v>
      </c>
      <c r="AV768">
        <v>2</v>
      </c>
      <c r="AW768">
        <v>2</v>
      </c>
      <c r="AX768">
        <v>27711956</v>
      </c>
      <c r="AY768">
        <v>1</v>
      </c>
      <c r="AZ768">
        <v>2048</v>
      </c>
      <c r="BA768">
        <v>784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CX768">
        <f>Y768*Source!I375</f>
        <v>1.3200000000000002E-2</v>
      </c>
      <c r="CY768">
        <f>AD768</f>
        <v>0</v>
      </c>
      <c r="CZ768">
        <f>AH768</f>
        <v>0</v>
      </c>
      <c r="DA768">
        <f>AL768</f>
        <v>1</v>
      </c>
      <c r="DB768">
        <v>0</v>
      </c>
    </row>
    <row r="769" spans="1:106" x14ac:dyDescent="0.2">
      <c r="A769">
        <f>ROW(Source!A375)</f>
        <v>375</v>
      </c>
      <c r="B769">
        <v>27703374</v>
      </c>
      <c r="C769">
        <v>27711947</v>
      </c>
      <c r="D769">
        <v>25230514</v>
      </c>
      <c r="E769">
        <v>1</v>
      </c>
      <c r="F769">
        <v>1</v>
      </c>
      <c r="G769">
        <v>1</v>
      </c>
      <c r="H769">
        <v>2</v>
      </c>
      <c r="I769" t="s">
        <v>489</v>
      </c>
      <c r="J769" t="s">
        <v>490</v>
      </c>
      <c r="K769" t="s">
        <v>491</v>
      </c>
      <c r="L769">
        <v>1368</v>
      </c>
      <c r="N769">
        <v>1011</v>
      </c>
      <c r="O769" t="s">
        <v>492</v>
      </c>
      <c r="P769" t="s">
        <v>492</v>
      </c>
      <c r="Q769">
        <v>1</v>
      </c>
      <c r="W769">
        <v>0</v>
      </c>
      <c r="X769">
        <v>1188625873</v>
      </c>
      <c r="Y769">
        <v>8.4375000000000006E-3</v>
      </c>
      <c r="AA769">
        <v>0</v>
      </c>
      <c r="AB769">
        <v>31.26</v>
      </c>
      <c r="AC769">
        <v>13.5</v>
      </c>
      <c r="AD769">
        <v>0</v>
      </c>
      <c r="AE769">
        <v>0</v>
      </c>
      <c r="AF769">
        <v>31.26</v>
      </c>
      <c r="AG769">
        <v>13.5</v>
      </c>
      <c r="AH769">
        <v>0</v>
      </c>
      <c r="AI769">
        <v>1</v>
      </c>
      <c r="AJ769">
        <v>1</v>
      </c>
      <c r="AK769">
        <v>1</v>
      </c>
      <c r="AL769">
        <v>1</v>
      </c>
      <c r="AN769">
        <v>0</v>
      </c>
      <c r="AO769">
        <v>1</v>
      </c>
      <c r="AP769">
        <v>1</v>
      </c>
      <c r="AQ769">
        <v>0</v>
      </c>
      <c r="AR769">
        <v>0</v>
      </c>
      <c r="AS769" t="s">
        <v>6</v>
      </c>
      <c r="AT769">
        <v>5.0000000000000001E-3</v>
      </c>
      <c r="AU769" t="s">
        <v>56</v>
      </c>
      <c r="AV769">
        <v>0</v>
      </c>
      <c r="AW769">
        <v>2</v>
      </c>
      <c r="AX769">
        <v>27711957</v>
      </c>
      <c r="AY769">
        <v>1</v>
      </c>
      <c r="AZ769">
        <v>0</v>
      </c>
      <c r="BA769">
        <v>785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CX769">
        <f>Y769*Source!I375</f>
        <v>2.7843750000000004E-3</v>
      </c>
      <c r="CY769">
        <f>AB769</f>
        <v>31.26</v>
      </c>
      <c r="CZ769">
        <f>AF769</f>
        <v>31.26</v>
      </c>
      <c r="DA769">
        <f>AJ769</f>
        <v>1</v>
      </c>
      <c r="DB769">
        <v>0</v>
      </c>
    </row>
    <row r="770" spans="1:106" x14ac:dyDescent="0.2">
      <c r="A770">
        <f>ROW(Source!A375)</f>
        <v>375</v>
      </c>
      <c r="B770">
        <v>27703374</v>
      </c>
      <c r="C770">
        <v>27711947</v>
      </c>
      <c r="D770">
        <v>25231607</v>
      </c>
      <c r="E770">
        <v>1</v>
      </c>
      <c r="F770">
        <v>1</v>
      </c>
      <c r="G770">
        <v>1</v>
      </c>
      <c r="H770">
        <v>2</v>
      </c>
      <c r="I770" t="s">
        <v>497</v>
      </c>
      <c r="J770" t="s">
        <v>498</v>
      </c>
      <c r="K770" t="s">
        <v>499</v>
      </c>
      <c r="L770">
        <v>1368</v>
      </c>
      <c r="N770">
        <v>1011</v>
      </c>
      <c r="O770" t="s">
        <v>492</v>
      </c>
      <c r="P770" t="s">
        <v>492</v>
      </c>
      <c r="Q770">
        <v>1</v>
      </c>
      <c r="W770">
        <v>0</v>
      </c>
      <c r="X770">
        <v>1372534845</v>
      </c>
      <c r="Y770">
        <v>5.0625000000000003E-2</v>
      </c>
      <c r="AA770">
        <v>0</v>
      </c>
      <c r="AB770">
        <v>65.709999999999994</v>
      </c>
      <c r="AC770">
        <v>11.6</v>
      </c>
      <c r="AD770">
        <v>0</v>
      </c>
      <c r="AE770">
        <v>0</v>
      </c>
      <c r="AF770">
        <v>65.709999999999994</v>
      </c>
      <c r="AG770">
        <v>11.6</v>
      </c>
      <c r="AH770">
        <v>0</v>
      </c>
      <c r="AI770">
        <v>1</v>
      </c>
      <c r="AJ770">
        <v>1</v>
      </c>
      <c r="AK770">
        <v>1</v>
      </c>
      <c r="AL770">
        <v>1</v>
      </c>
      <c r="AN770">
        <v>0</v>
      </c>
      <c r="AO770">
        <v>1</v>
      </c>
      <c r="AP770">
        <v>1</v>
      </c>
      <c r="AQ770">
        <v>0</v>
      </c>
      <c r="AR770">
        <v>0</v>
      </c>
      <c r="AS770" t="s">
        <v>6</v>
      </c>
      <c r="AT770">
        <v>0.03</v>
      </c>
      <c r="AU770" t="s">
        <v>56</v>
      </c>
      <c r="AV770">
        <v>0</v>
      </c>
      <c r="AW770">
        <v>2</v>
      </c>
      <c r="AX770">
        <v>27711958</v>
      </c>
      <c r="AY770">
        <v>1</v>
      </c>
      <c r="AZ770">
        <v>0</v>
      </c>
      <c r="BA770">
        <v>786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CX770">
        <f>Y770*Source!I375</f>
        <v>1.6706250000000002E-2</v>
      </c>
      <c r="CY770">
        <f>AB770</f>
        <v>65.709999999999994</v>
      </c>
      <c r="CZ770">
        <f>AF770</f>
        <v>65.709999999999994</v>
      </c>
      <c r="DA770">
        <f>AJ770</f>
        <v>1</v>
      </c>
      <c r="DB770">
        <v>0</v>
      </c>
    </row>
    <row r="771" spans="1:106" x14ac:dyDescent="0.2">
      <c r="A771">
        <f>ROW(Source!A375)</f>
        <v>375</v>
      </c>
      <c r="B771">
        <v>27703374</v>
      </c>
      <c r="C771">
        <v>27711947</v>
      </c>
      <c r="D771">
        <v>25152646</v>
      </c>
      <c r="E771">
        <v>1</v>
      </c>
      <c r="F771">
        <v>1</v>
      </c>
      <c r="G771">
        <v>1</v>
      </c>
      <c r="H771">
        <v>3</v>
      </c>
      <c r="I771" t="s">
        <v>651</v>
      </c>
      <c r="J771" t="s">
        <v>652</v>
      </c>
      <c r="K771" t="s">
        <v>653</v>
      </c>
      <c r="L771">
        <v>1355</v>
      </c>
      <c r="N771">
        <v>1010</v>
      </c>
      <c r="O771" t="s">
        <v>578</v>
      </c>
      <c r="P771" t="s">
        <v>578</v>
      </c>
      <c r="Q771">
        <v>100</v>
      </c>
      <c r="W771">
        <v>0</v>
      </c>
      <c r="X771">
        <v>-725528132</v>
      </c>
      <c r="Y771">
        <v>2.63</v>
      </c>
      <c r="AA771">
        <v>12</v>
      </c>
      <c r="AB771">
        <v>0</v>
      </c>
      <c r="AC771">
        <v>0</v>
      </c>
      <c r="AD771">
        <v>0</v>
      </c>
      <c r="AE771">
        <v>12</v>
      </c>
      <c r="AF771">
        <v>0</v>
      </c>
      <c r="AG771">
        <v>0</v>
      </c>
      <c r="AH771">
        <v>0</v>
      </c>
      <c r="AI771">
        <v>1</v>
      </c>
      <c r="AJ771">
        <v>1</v>
      </c>
      <c r="AK771">
        <v>1</v>
      </c>
      <c r="AL771">
        <v>1</v>
      </c>
      <c r="AN771">
        <v>0</v>
      </c>
      <c r="AO771">
        <v>1</v>
      </c>
      <c r="AP771">
        <v>0</v>
      </c>
      <c r="AQ771">
        <v>0</v>
      </c>
      <c r="AR771">
        <v>0</v>
      </c>
      <c r="AS771" t="s">
        <v>6</v>
      </c>
      <c r="AT771">
        <v>2.63</v>
      </c>
      <c r="AU771" t="s">
        <v>6</v>
      </c>
      <c r="AV771">
        <v>0</v>
      </c>
      <c r="AW771">
        <v>2</v>
      </c>
      <c r="AX771">
        <v>27711959</v>
      </c>
      <c r="AY771">
        <v>1</v>
      </c>
      <c r="AZ771">
        <v>0</v>
      </c>
      <c r="BA771">
        <v>787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CX771">
        <f>Y771*Source!I375</f>
        <v>0.8679</v>
      </c>
      <c r="CY771">
        <f>AA771</f>
        <v>12</v>
      </c>
      <c r="CZ771">
        <f>AE771</f>
        <v>12</v>
      </c>
      <c r="DA771">
        <f>AI771</f>
        <v>1</v>
      </c>
      <c r="DB771">
        <v>0</v>
      </c>
    </row>
    <row r="772" spans="1:106" x14ac:dyDescent="0.2">
      <c r="A772">
        <f>ROW(Source!A375)</f>
        <v>375</v>
      </c>
      <c r="B772">
        <v>27703374</v>
      </c>
      <c r="C772">
        <v>27711947</v>
      </c>
      <c r="D772">
        <v>25152749</v>
      </c>
      <c r="E772">
        <v>1</v>
      </c>
      <c r="F772">
        <v>1</v>
      </c>
      <c r="G772">
        <v>1</v>
      </c>
      <c r="H772">
        <v>3</v>
      </c>
      <c r="I772" t="s">
        <v>654</v>
      </c>
      <c r="J772" t="s">
        <v>655</v>
      </c>
      <c r="K772" t="s">
        <v>656</v>
      </c>
      <c r="L772">
        <v>1356</v>
      </c>
      <c r="N772">
        <v>1010</v>
      </c>
      <c r="O772" t="s">
        <v>657</v>
      </c>
      <c r="P772" t="s">
        <v>657</v>
      </c>
      <c r="Q772">
        <v>1000</v>
      </c>
      <c r="W772">
        <v>0</v>
      </c>
      <c r="X772">
        <v>1130533903</v>
      </c>
      <c r="Y772">
        <v>0.26300000000000001</v>
      </c>
      <c r="AA772">
        <v>160</v>
      </c>
      <c r="AB772">
        <v>0</v>
      </c>
      <c r="AC772">
        <v>0</v>
      </c>
      <c r="AD772">
        <v>0</v>
      </c>
      <c r="AE772">
        <v>160</v>
      </c>
      <c r="AF772">
        <v>0</v>
      </c>
      <c r="AG772">
        <v>0</v>
      </c>
      <c r="AH772">
        <v>0</v>
      </c>
      <c r="AI772">
        <v>1</v>
      </c>
      <c r="AJ772">
        <v>1</v>
      </c>
      <c r="AK772">
        <v>1</v>
      </c>
      <c r="AL772">
        <v>1</v>
      </c>
      <c r="AN772">
        <v>0</v>
      </c>
      <c r="AO772">
        <v>1</v>
      </c>
      <c r="AP772">
        <v>0</v>
      </c>
      <c r="AQ772">
        <v>0</v>
      </c>
      <c r="AR772">
        <v>0</v>
      </c>
      <c r="AS772" t="s">
        <v>6</v>
      </c>
      <c r="AT772">
        <v>0.26300000000000001</v>
      </c>
      <c r="AU772" t="s">
        <v>6</v>
      </c>
      <c r="AV772">
        <v>0</v>
      </c>
      <c r="AW772">
        <v>2</v>
      </c>
      <c r="AX772">
        <v>27711960</v>
      </c>
      <c r="AY772">
        <v>1</v>
      </c>
      <c r="AZ772">
        <v>0</v>
      </c>
      <c r="BA772">
        <v>788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CX772">
        <f>Y772*Source!I375</f>
        <v>8.6790000000000006E-2</v>
      </c>
      <c r="CY772">
        <f>AA772</f>
        <v>160</v>
      </c>
      <c r="CZ772">
        <f>AE772</f>
        <v>160</v>
      </c>
      <c r="DA772">
        <f>AI772</f>
        <v>1</v>
      </c>
      <c r="DB772">
        <v>0</v>
      </c>
    </row>
    <row r="773" spans="1:106" x14ac:dyDescent="0.2">
      <c r="A773">
        <f>ROW(Source!A375)</f>
        <v>375</v>
      </c>
      <c r="B773">
        <v>27703374</v>
      </c>
      <c r="C773">
        <v>27711947</v>
      </c>
      <c r="D773">
        <v>25178324</v>
      </c>
      <c r="E773">
        <v>1</v>
      </c>
      <c r="F773">
        <v>1</v>
      </c>
      <c r="G773">
        <v>1</v>
      </c>
      <c r="H773">
        <v>3</v>
      </c>
      <c r="I773" t="s">
        <v>255</v>
      </c>
      <c r="J773" t="s">
        <v>258</v>
      </c>
      <c r="K773" t="s">
        <v>256</v>
      </c>
      <c r="L773">
        <v>1301</v>
      </c>
      <c r="N773">
        <v>1003</v>
      </c>
      <c r="O773" t="s">
        <v>257</v>
      </c>
      <c r="P773" t="s">
        <v>257</v>
      </c>
      <c r="Q773">
        <v>1</v>
      </c>
      <c r="W773">
        <v>0</v>
      </c>
      <c r="X773">
        <v>-1664124077</v>
      </c>
      <c r="Y773">
        <v>100</v>
      </c>
      <c r="AA773">
        <v>27.32</v>
      </c>
      <c r="AB773">
        <v>0</v>
      </c>
      <c r="AC773">
        <v>0</v>
      </c>
      <c r="AD773">
        <v>0</v>
      </c>
      <c r="AE773">
        <v>27.32</v>
      </c>
      <c r="AF773">
        <v>0</v>
      </c>
      <c r="AG773">
        <v>0</v>
      </c>
      <c r="AH773">
        <v>0</v>
      </c>
      <c r="AI773">
        <v>1</v>
      </c>
      <c r="AJ773">
        <v>1</v>
      </c>
      <c r="AK773">
        <v>1</v>
      </c>
      <c r="AL773">
        <v>1</v>
      </c>
      <c r="AN773">
        <v>0</v>
      </c>
      <c r="AO773">
        <v>0</v>
      </c>
      <c r="AP773">
        <v>0</v>
      </c>
      <c r="AQ773">
        <v>0</v>
      </c>
      <c r="AR773">
        <v>0</v>
      </c>
      <c r="AS773" t="s">
        <v>6</v>
      </c>
      <c r="AT773">
        <v>100</v>
      </c>
      <c r="AU773" t="s">
        <v>6</v>
      </c>
      <c r="AV773">
        <v>0</v>
      </c>
      <c r="AW773">
        <v>1</v>
      </c>
      <c r="AX773">
        <v>-1</v>
      </c>
      <c r="AY773">
        <v>0</v>
      </c>
      <c r="AZ773">
        <v>0</v>
      </c>
      <c r="BA773" t="s">
        <v>6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CX773">
        <f>Y773*Source!I375</f>
        <v>33</v>
      </c>
      <c r="CY773">
        <f>AA773</f>
        <v>27.32</v>
      </c>
      <c r="CZ773">
        <f>AE773</f>
        <v>27.32</v>
      </c>
      <c r="DA773">
        <f>AI773</f>
        <v>1</v>
      </c>
      <c r="DB773">
        <v>0</v>
      </c>
    </row>
    <row r="774" spans="1:106" x14ac:dyDescent="0.2">
      <c r="A774">
        <f>ROW(Source!A376)</f>
        <v>376</v>
      </c>
      <c r="B774">
        <v>27703388</v>
      </c>
      <c r="C774">
        <v>27711947</v>
      </c>
      <c r="D774">
        <v>25420819</v>
      </c>
      <c r="E774">
        <v>1</v>
      </c>
      <c r="F774">
        <v>1</v>
      </c>
      <c r="G774">
        <v>1</v>
      </c>
      <c r="H774">
        <v>1</v>
      </c>
      <c r="I774" t="s">
        <v>590</v>
      </c>
      <c r="J774" t="s">
        <v>6</v>
      </c>
      <c r="K774" t="s">
        <v>591</v>
      </c>
      <c r="L774">
        <v>1191</v>
      </c>
      <c r="N774">
        <v>1013</v>
      </c>
      <c r="O774" t="s">
        <v>486</v>
      </c>
      <c r="P774" t="s">
        <v>486</v>
      </c>
      <c r="Q774">
        <v>1</v>
      </c>
      <c r="W774">
        <v>0</v>
      </c>
      <c r="X774">
        <v>-1027537862</v>
      </c>
      <c r="Y774">
        <v>10.370699999999999</v>
      </c>
      <c r="AA774">
        <v>0</v>
      </c>
      <c r="AB774">
        <v>0</v>
      </c>
      <c r="AC774">
        <v>0</v>
      </c>
      <c r="AD774">
        <v>9.18</v>
      </c>
      <c r="AE774">
        <v>0</v>
      </c>
      <c r="AF774">
        <v>0</v>
      </c>
      <c r="AG774">
        <v>0</v>
      </c>
      <c r="AH774">
        <v>9.18</v>
      </c>
      <c r="AI774">
        <v>1</v>
      </c>
      <c r="AJ774">
        <v>1</v>
      </c>
      <c r="AK774">
        <v>1</v>
      </c>
      <c r="AL774">
        <v>1</v>
      </c>
      <c r="AN774">
        <v>0</v>
      </c>
      <c r="AO774">
        <v>1</v>
      </c>
      <c r="AP774">
        <v>1</v>
      </c>
      <c r="AQ774">
        <v>0</v>
      </c>
      <c r="AR774">
        <v>0</v>
      </c>
      <c r="AS774" t="s">
        <v>6</v>
      </c>
      <c r="AT774">
        <v>6.68</v>
      </c>
      <c r="AU774" t="s">
        <v>57</v>
      </c>
      <c r="AV774">
        <v>1</v>
      </c>
      <c r="AW774">
        <v>2</v>
      </c>
      <c r="AX774">
        <v>27711955</v>
      </c>
      <c r="AY774">
        <v>1</v>
      </c>
      <c r="AZ774">
        <v>0</v>
      </c>
      <c r="BA774">
        <v>795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CX774">
        <f>Y774*Source!I376</f>
        <v>3.4223309999999998</v>
      </c>
      <c r="CY774">
        <f>AD774</f>
        <v>9.18</v>
      </c>
      <c r="CZ774">
        <f>AH774</f>
        <v>9.18</v>
      </c>
      <c r="DA774">
        <f>AL774</f>
        <v>1</v>
      </c>
      <c r="DB774">
        <v>0</v>
      </c>
    </row>
    <row r="775" spans="1:106" x14ac:dyDescent="0.2">
      <c r="A775">
        <f>ROW(Source!A376)</f>
        <v>376</v>
      </c>
      <c r="B775">
        <v>27703388</v>
      </c>
      <c r="C775">
        <v>27711947</v>
      </c>
      <c r="D775">
        <v>25412928</v>
      </c>
      <c r="E775">
        <v>1</v>
      </c>
      <c r="F775">
        <v>1</v>
      </c>
      <c r="G775">
        <v>1</v>
      </c>
      <c r="H775">
        <v>1</v>
      </c>
      <c r="I775" t="s">
        <v>487</v>
      </c>
      <c r="J775" t="s">
        <v>6</v>
      </c>
      <c r="K775" t="s">
        <v>488</v>
      </c>
      <c r="L775">
        <v>1191</v>
      </c>
      <c r="N775">
        <v>1013</v>
      </c>
      <c r="O775" t="s">
        <v>486</v>
      </c>
      <c r="P775" t="s">
        <v>486</v>
      </c>
      <c r="Q775">
        <v>1</v>
      </c>
      <c r="W775">
        <v>0</v>
      </c>
      <c r="X775">
        <v>-1417349443</v>
      </c>
      <c r="Y775">
        <v>0.04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1</v>
      </c>
      <c r="AJ775">
        <v>1</v>
      </c>
      <c r="AK775">
        <v>1</v>
      </c>
      <c r="AL775">
        <v>1</v>
      </c>
      <c r="AN775">
        <v>0</v>
      </c>
      <c r="AO775">
        <v>1</v>
      </c>
      <c r="AP775">
        <v>0</v>
      </c>
      <c r="AQ775">
        <v>0</v>
      </c>
      <c r="AR775">
        <v>0</v>
      </c>
      <c r="AS775" t="s">
        <v>6</v>
      </c>
      <c r="AT775">
        <v>0.04</v>
      </c>
      <c r="AU775" t="s">
        <v>6</v>
      </c>
      <c r="AV775">
        <v>2</v>
      </c>
      <c r="AW775">
        <v>2</v>
      </c>
      <c r="AX775">
        <v>27711956</v>
      </c>
      <c r="AY775">
        <v>1</v>
      </c>
      <c r="AZ775">
        <v>2048</v>
      </c>
      <c r="BA775">
        <v>796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X775">
        <f>Y775*Source!I376</f>
        <v>1.3200000000000002E-2</v>
      </c>
      <c r="CY775">
        <f>AD775</f>
        <v>0</v>
      </c>
      <c r="CZ775">
        <f>AH775</f>
        <v>0</v>
      </c>
      <c r="DA775">
        <f>AL775</f>
        <v>1</v>
      </c>
      <c r="DB775">
        <v>0</v>
      </c>
    </row>
    <row r="776" spans="1:106" x14ac:dyDescent="0.2">
      <c r="A776">
        <f>ROW(Source!A376)</f>
        <v>376</v>
      </c>
      <c r="B776">
        <v>27703388</v>
      </c>
      <c r="C776">
        <v>27711947</v>
      </c>
      <c r="D776">
        <v>25230514</v>
      </c>
      <c r="E776">
        <v>1</v>
      </c>
      <c r="F776">
        <v>1</v>
      </c>
      <c r="G776">
        <v>1</v>
      </c>
      <c r="H776">
        <v>2</v>
      </c>
      <c r="I776" t="s">
        <v>489</v>
      </c>
      <c r="J776" t="s">
        <v>490</v>
      </c>
      <c r="K776" t="s">
        <v>491</v>
      </c>
      <c r="L776">
        <v>1368</v>
      </c>
      <c r="N776">
        <v>1011</v>
      </c>
      <c r="O776" t="s">
        <v>492</v>
      </c>
      <c r="P776" t="s">
        <v>492</v>
      </c>
      <c r="Q776">
        <v>1</v>
      </c>
      <c r="W776">
        <v>0</v>
      </c>
      <c r="X776">
        <v>1188625873</v>
      </c>
      <c r="Y776">
        <v>8.4375000000000006E-3</v>
      </c>
      <c r="AA776">
        <v>0</v>
      </c>
      <c r="AB776">
        <v>31.26</v>
      </c>
      <c r="AC776">
        <v>13.5</v>
      </c>
      <c r="AD776">
        <v>0</v>
      </c>
      <c r="AE776">
        <v>0</v>
      </c>
      <c r="AF776">
        <v>31.26</v>
      </c>
      <c r="AG776">
        <v>13.5</v>
      </c>
      <c r="AH776">
        <v>0</v>
      </c>
      <c r="AI776">
        <v>1</v>
      </c>
      <c r="AJ776">
        <v>1</v>
      </c>
      <c r="AK776">
        <v>1</v>
      </c>
      <c r="AL776">
        <v>1</v>
      </c>
      <c r="AN776">
        <v>0</v>
      </c>
      <c r="AO776">
        <v>1</v>
      </c>
      <c r="AP776">
        <v>1</v>
      </c>
      <c r="AQ776">
        <v>0</v>
      </c>
      <c r="AR776">
        <v>0</v>
      </c>
      <c r="AS776" t="s">
        <v>6</v>
      </c>
      <c r="AT776">
        <v>5.0000000000000001E-3</v>
      </c>
      <c r="AU776" t="s">
        <v>56</v>
      </c>
      <c r="AV776">
        <v>0</v>
      </c>
      <c r="AW776">
        <v>2</v>
      </c>
      <c r="AX776">
        <v>27711957</v>
      </c>
      <c r="AY776">
        <v>1</v>
      </c>
      <c r="AZ776">
        <v>0</v>
      </c>
      <c r="BA776">
        <v>797</v>
      </c>
      <c r="BB776">
        <v>0</v>
      </c>
      <c r="BC776">
        <v>0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0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CX776">
        <f>Y776*Source!I376</f>
        <v>2.7843750000000004E-3</v>
      </c>
      <c r="CY776">
        <f>AB776</f>
        <v>31.26</v>
      </c>
      <c r="CZ776">
        <f>AF776</f>
        <v>31.26</v>
      </c>
      <c r="DA776">
        <f>AJ776</f>
        <v>1</v>
      </c>
      <c r="DB776">
        <v>0</v>
      </c>
    </row>
    <row r="777" spans="1:106" x14ac:dyDescent="0.2">
      <c r="A777">
        <f>ROW(Source!A376)</f>
        <v>376</v>
      </c>
      <c r="B777">
        <v>27703388</v>
      </c>
      <c r="C777">
        <v>27711947</v>
      </c>
      <c r="D777">
        <v>25231607</v>
      </c>
      <c r="E777">
        <v>1</v>
      </c>
      <c r="F777">
        <v>1</v>
      </c>
      <c r="G777">
        <v>1</v>
      </c>
      <c r="H777">
        <v>2</v>
      </c>
      <c r="I777" t="s">
        <v>497</v>
      </c>
      <c r="J777" t="s">
        <v>498</v>
      </c>
      <c r="K777" t="s">
        <v>499</v>
      </c>
      <c r="L777">
        <v>1368</v>
      </c>
      <c r="N777">
        <v>1011</v>
      </c>
      <c r="O777" t="s">
        <v>492</v>
      </c>
      <c r="P777" t="s">
        <v>492</v>
      </c>
      <c r="Q777">
        <v>1</v>
      </c>
      <c r="W777">
        <v>0</v>
      </c>
      <c r="X777">
        <v>1372534845</v>
      </c>
      <c r="Y777">
        <v>5.0625000000000003E-2</v>
      </c>
      <c r="AA777">
        <v>0</v>
      </c>
      <c r="AB777">
        <v>65.709999999999994</v>
      </c>
      <c r="AC777">
        <v>11.6</v>
      </c>
      <c r="AD777">
        <v>0</v>
      </c>
      <c r="AE777">
        <v>0</v>
      </c>
      <c r="AF777">
        <v>65.709999999999994</v>
      </c>
      <c r="AG777">
        <v>11.6</v>
      </c>
      <c r="AH777">
        <v>0</v>
      </c>
      <c r="AI777">
        <v>1</v>
      </c>
      <c r="AJ777">
        <v>1</v>
      </c>
      <c r="AK777">
        <v>1</v>
      </c>
      <c r="AL777">
        <v>1</v>
      </c>
      <c r="AN777">
        <v>0</v>
      </c>
      <c r="AO777">
        <v>1</v>
      </c>
      <c r="AP777">
        <v>1</v>
      </c>
      <c r="AQ777">
        <v>0</v>
      </c>
      <c r="AR777">
        <v>0</v>
      </c>
      <c r="AS777" t="s">
        <v>6</v>
      </c>
      <c r="AT777">
        <v>0.03</v>
      </c>
      <c r="AU777" t="s">
        <v>56</v>
      </c>
      <c r="AV777">
        <v>0</v>
      </c>
      <c r="AW777">
        <v>2</v>
      </c>
      <c r="AX777">
        <v>27711958</v>
      </c>
      <c r="AY777">
        <v>1</v>
      </c>
      <c r="AZ777">
        <v>0</v>
      </c>
      <c r="BA777">
        <v>798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CX777">
        <f>Y777*Source!I376</f>
        <v>1.6706250000000002E-2</v>
      </c>
      <c r="CY777">
        <f>AB777</f>
        <v>65.709999999999994</v>
      </c>
      <c r="CZ777">
        <f>AF777</f>
        <v>65.709999999999994</v>
      </c>
      <c r="DA777">
        <f>AJ777</f>
        <v>1</v>
      </c>
      <c r="DB777">
        <v>0</v>
      </c>
    </row>
    <row r="778" spans="1:106" x14ac:dyDescent="0.2">
      <c r="A778">
        <f>ROW(Source!A376)</f>
        <v>376</v>
      </c>
      <c r="B778">
        <v>27703388</v>
      </c>
      <c r="C778">
        <v>27711947</v>
      </c>
      <c r="D778">
        <v>25152646</v>
      </c>
      <c r="E778">
        <v>1</v>
      </c>
      <c r="F778">
        <v>1</v>
      </c>
      <c r="G778">
        <v>1</v>
      </c>
      <c r="H778">
        <v>3</v>
      </c>
      <c r="I778" t="s">
        <v>651</v>
      </c>
      <c r="J778" t="s">
        <v>652</v>
      </c>
      <c r="K778" t="s">
        <v>653</v>
      </c>
      <c r="L778">
        <v>1355</v>
      </c>
      <c r="N778">
        <v>1010</v>
      </c>
      <c r="O778" t="s">
        <v>578</v>
      </c>
      <c r="P778" t="s">
        <v>578</v>
      </c>
      <c r="Q778">
        <v>100</v>
      </c>
      <c r="W778">
        <v>0</v>
      </c>
      <c r="X778">
        <v>-725528132</v>
      </c>
      <c r="Y778">
        <v>2.63</v>
      </c>
      <c r="AA778">
        <v>12</v>
      </c>
      <c r="AB778">
        <v>0</v>
      </c>
      <c r="AC778">
        <v>0</v>
      </c>
      <c r="AD778">
        <v>0</v>
      </c>
      <c r="AE778">
        <v>12</v>
      </c>
      <c r="AF778">
        <v>0</v>
      </c>
      <c r="AG778">
        <v>0</v>
      </c>
      <c r="AH778">
        <v>0</v>
      </c>
      <c r="AI778">
        <v>1</v>
      </c>
      <c r="AJ778">
        <v>1</v>
      </c>
      <c r="AK778">
        <v>1</v>
      </c>
      <c r="AL778">
        <v>1</v>
      </c>
      <c r="AN778">
        <v>0</v>
      </c>
      <c r="AO778">
        <v>1</v>
      </c>
      <c r="AP778">
        <v>0</v>
      </c>
      <c r="AQ778">
        <v>0</v>
      </c>
      <c r="AR778">
        <v>0</v>
      </c>
      <c r="AS778" t="s">
        <v>6</v>
      </c>
      <c r="AT778">
        <v>2.63</v>
      </c>
      <c r="AU778" t="s">
        <v>6</v>
      </c>
      <c r="AV778">
        <v>0</v>
      </c>
      <c r="AW778">
        <v>2</v>
      </c>
      <c r="AX778">
        <v>27711959</v>
      </c>
      <c r="AY778">
        <v>1</v>
      </c>
      <c r="AZ778">
        <v>0</v>
      </c>
      <c r="BA778">
        <v>799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CX778">
        <f>Y778*Source!I376</f>
        <v>0.8679</v>
      </c>
      <c r="CY778">
        <f>AA778</f>
        <v>12</v>
      </c>
      <c r="CZ778">
        <f>AE778</f>
        <v>12</v>
      </c>
      <c r="DA778">
        <f>AI778</f>
        <v>1</v>
      </c>
      <c r="DB778">
        <v>0</v>
      </c>
    </row>
    <row r="779" spans="1:106" x14ac:dyDescent="0.2">
      <c r="A779">
        <f>ROW(Source!A376)</f>
        <v>376</v>
      </c>
      <c r="B779">
        <v>27703388</v>
      </c>
      <c r="C779">
        <v>27711947</v>
      </c>
      <c r="D779">
        <v>25152749</v>
      </c>
      <c r="E779">
        <v>1</v>
      </c>
      <c r="F779">
        <v>1</v>
      </c>
      <c r="G779">
        <v>1</v>
      </c>
      <c r="H779">
        <v>3</v>
      </c>
      <c r="I779" t="s">
        <v>654</v>
      </c>
      <c r="J779" t="s">
        <v>655</v>
      </c>
      <c r="K779" t="s">
        <v>656</v>
      </c>
      <c r="L779">
        <v>1356</v>
      </c>
      <c r="N779">
        <v>1010</v>
      </c>
      <c r="O779" t="s">
        <v>657</v>
      </c>
      <c r="P779" t="s">
        <v>657</v>
      </c>
      <c r="Q779">
        <v>1000</v>
      </c>
      <c r="W779">
        <v>0</v>
      </c>
      <c r="X779">
        <v>1130533903</v>
      </c>
      <c r="Y779">
        <v>0.26300000000000001</v>
      </c>
      <c r="AA779">
        <v>160</v>
      </c>
      <c r="AB779">
        <v>0</v>
      </c>
      <c r="AC779">
        <v>0</v>
      </c>
      <c r="AD779">
        <v>0</v>
      </c>
      <c r="AE779">
        <v>160</v>
      </c>
      <c r="AF779">
        <v>0</v>
      </c>
      <c r="AG779">
        <v>0</v>
      </c>
      <c r="AH779">
        <v>0</v>
      </c>
      <c r="AI779">
        <v>1</v>
      </c>
      <c r="AJ779">
        <v>1</v>
      </c>
      <c r="AK779">
        <v>1</v>
      </c>
      <c r="AL779">
        <v>1</v>
      </c>
      <c r="AN779">
        <v>0</v>
      </c>
      <c r="AO779">
        <v>1</v>
      </c>
      <c r="AP779">
        <v>0</v>
      </c>
      <c r="AQ779">
        <v>0</v>
      </c>
      <c r="AR779">
        <v>0</v>
      </c>
      <c r="AS779" t="s">
        <v>6</v>
      </c>
      <c r="AT779">
        <v>0.26300000000000001</v>
      </c>
      <c r="AU779" t="s">
        <v>6</v>
      </c>
      <c r="AV779">
        <v>0</v>
      </c>
      <c r="AW779">
        <v>2</v>
      </c>
      <c r="AX779">
        <v>27711960</v>
      </c>
      <c r="AY779">
        <v>1</v>
      </c>
      <c r="AZ779">
        <v>0</v>
      </c>
      <c r="BA779">
        <v>800</v>
      </c>
      <c r="BB779">
        <v>0</v>
      </c>
      <c r="BC779">
        <v>0</v>
      </c>
      <c r="BD779">
        <v>0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CX779">
        <f>Y779*Source!I376</f>
        <v>8.6790000000000006E-2</v>
      </c>
      <c r="CY779">
        <f>AA779</f>
        <v>160</v>
      </c>
      <c r="CZ779">
        <f>AE779</f>
        <v>160</v>
      </c>
      <c r="DA779">
        <f>AI779</f>
        <v>1</v>
      </c>
      <c r="DB779">
        <v>0</v>
      </c>
    </row>
    <row r="780" spans="1:106" x14ac:dyDescent="0.2">
      <c r="A780">
        <f>ROW(Source!A376)</f>
        <v>376</v>
      </c>
      <c r="B780">
        <v>27703388</v>
      </c>
      <c r="C780">
        <v>27711947</v>
      </c>
      <c r="D780">
        <v>25178324</v>
      </c>
      <c r="E780">
        <v>1</v>
      </c>
      <c r="F780">
        <v>1</v>
      </c>
      <c r="G780">
        <v>1</v>
      </c>
      <c r="H780">
        <v>3</v>
      </c>
      <c r="I780" t="s">
        <v>255</v>
      </c>
      <c r="J780" t="s">
        <v>258</v>
      </c>
      <c r="K780" t="s">
        <v>256</v>
      </c>
      <c r="L780">
        <v>1301</v>
      </c>
      <c r="N780">
        <v>1003</v>
      </c>
      <c r="O780" t="s">
        <v>257</v>
      </c>
      <c r="P780" t="s">
        <v>257</v>
      </c>
      <c r="Q780">
        <v>1</v>
      </c>
      <c r="W780">
        <v>0</v>
      </c>
      <c r="X780">
        <v>-1664124077</v>
      </c>
      <c r="Y780">
        <v>100</v>
      </c>
      <c r="AA780">
        <v>27.32</v>
      </c>
      <c r="AB780">
        <v>0</v>
      </c>
      <c r="AC780">
        <v>0</v>
      </c>
      <c r="AD780">
        <v>0</v>
      </c>
      <c r="AE780">
        <v>27.32</v>
      </c>
      <c r="AF780">
        <v>0</v>
      </c>
      <c r="AG780">
        <v>0</v>
      </c>
      <c r="AH780">
        <v>0</v>
      </c>
      <c r="AI780">
        <v>1</v>
      </c>
      <c r="AJ780">
        <v>1</v>
      </c>
      <c r="AK780">
        <v>1</v>
      </c>
      <c r="AL780">
        <v>1</v>
      </c>
      <c r="AN780">
        <v>0</v>
      </c>
      <c r="AO780">
        <v>0</v>
      </c>
      <c r="AP780">
        <v>0</v>
      </c>
      <c r="AQ780">
        <v>0</v>
      </c>
      <c r="AR780">
        <v>0</v>
      </c>
      <c r="AS780" t="s">
        <v>6</v>
      </c>
      <c r="AT780">
        <v>100</v>
      </c>
      <c r="AU780" t="s">
        <v>6</v>
      </c>
      <c r="AV780">
        <v>0</v>
      </c>
      <c r="AW780">
        <v>1</v>
      </c>
      <c r="AX780">
        <v>-1</v>
      </c>
      <c r="AY780">
        <v>0</v>
      </c>
      <c r="AZ780">
        <v>0</v>
      </c>
      <c r="BA780" t="s">
        <v>6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CX780">
        <f>Y780*Source!I376</f>
        <v>33</v>
      </c>
      <c r="CY780">
        <f>AA780</f>
        <v>27.32</v>
      </c>
      <c r="CZ780">
        <f>AE780</f>
        <v>27.32</v>
      </c>
      <c r="DA780">
        <f>AI780</f>
        <v>1</v>
      </c>
      <c r="DB780">
        <v>0</v>
      </c>
    </row>
    <row r="781" spans="1:106" x14ac:dyDescent="0.2">
      <c r="A781">
        <f>ROW(Source!A379)</f>
        <v>379</v>
      </c>
      <c r="B781">
        <v>27703374</v>
      </c>
      <c r="C781">
        <v>27711968</v>
      </c>
      <c r="D781">
        <v>25414543</v>
      </c>
      <c r="E781">
        <v>1</v>
      </c>
      <c r="F781">
        <v>1</v>
      </c>
      <c r="G781">
        <v>1</v>
      </c>
      <c r="H781">
        <v>1</v>
      </c>
      <c r="I781" t="s">
        <v>495</v>
      </c>
      <c r="J781" t="s">
        <v>6</v>
      </c>
      <c r="K781" t="s">
        <v>496</v>
      </c>
      <c r="L781">
        <v>1191</v>
      </c>
      <c r="N781">
        <v>1013</v>
      </c>
      <c r="O781" t="s">
        <v>486</v>
      </c>
      <c r="P781" t="s">
        <v>486</v>
      </c>
      <c r="Q781">
        <v>1</v>
      </c>
      <c r="W781">
        <v>0</v>
      </c>
      <c r="X781">
        <v>-228054128</v>
      </c>
      <c r="Y781">
        <v>116.67037500000001</v>
      </c>
      <c r="AA781">
        <v>0</v>
      </c>
      <c r="AB781">
        <v>0</v>
      </c>
      <c r="AC781">
        <v>0</v>
      </c>
      <c r="AD781">
        <v>8.02</v>
      </c>
      <c r="AE781">
        <v>0</v>
      </c>
      <c r="AF781">
        <v>0</v>
      </c>
      <c r="AG781">
        <v>0</v>
      </c>
      <c r="AH781">
        <v>8.02</v>
      </c>
      <c r="AI781">
        <v>1</v>
      </c>
      <c r="AJ781">
        <v>1</v>
      </c>
      <c r="AK781">
        <v>1</v>
      </c>
      <c r="AL781">
        <v>1</v>
      </c>
      <c r="AN781">
        <v>0</v>
      </c>
      <c r="AO781">
        <v>1</v>
      </c>
      <c r="AP781">
        <v>1</v>
      </c>
      <c r="AQ781">
        <v>0</v>
      </c>
      <c r="AR781">
        <v>0</v>
      </c>
      <c r="AS781" t="s">
        <v>6</v>
      </c>
      <c r="AT781">
        <v>75.150000000000006</v>
      </c>
      <c r="AU781" t="s">
        <v>57</v>
      </c>
      <c r="AV781">
        <v>1</v>
      </c>
      <c r="AW781">
        <v>2</v>
      </c>
      <c r="AX781">
        <v>27711977</v>
      </c>
      <c r="AY781">
        <v>1</v>
      </c>
      <c r="AZ781">
        <v>0</v>
      </c>
      <c r="BA781">
        <v>807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CX781">
        <f>Y781*Source!I379</f>
        <v>5.8335187500000005</v>
      </c>
      <c r="CY781">
        <f>AD781</f>
        <v>8.02</v>
      </c>
      <c r="CZ781">
        <f>AH781</f>
        <v>8.02</v>
      </c>
      <c r="DA781">
        <f>AL781</f>
        <v>1</v>
      </c>
      <c r="DB781">
        <v>0</v>
      </c>
    </row>
    <row r="782" spans="1:106" x14ac:dyDescent="0.2">
      <c r="A782">
        <f>ROW(Source!A379)</f>
        <v>379</v>
      </c>
      <c r="B782">
        <v>27703374</v>
      </c>
      <c r="C782">
        <v>27711968</v>
      </c>
      <c r="D782">
        <v>25412928</v>
      </c>
      <c r="E782">
        <v>1</v>
      </c>
      <c r="F782">
        <v>1</v>
      </c>
      <c r="G782">
        <v>1</v>
      </c>
      <c r="H782">
        <v>1</v>
      </c>
      <c r="I782" t="s">
        <v>487</v>
      </c>
      <c r="J782" t="s">
        <v>6</v>
      </c>
      <c r="K782" t="s">
        <v>488</v>
      </c>
      <c r="L782">
        <v>1191</v>
      </c>
      <c r="N782">
        <v>1013</v>
      </c>
      <c r="O782" t="s">
        <v>486</v>
      </c>
      <c r="P782" t="s">
        <v>486</v>
      </c>
      <c r="Q782">
        <v>1</v>
      </c>
      <c r="W782">
        <v>0</v>
      </c>
      <c r="X782">
        <v>-1417349443</v>
      </c>
      <c r="Y782">
        <v>4.2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1</v>
      </c>
      <c r="AJ782">
        <v>1</v>
      </c>
      <c r="AK782">
        <v>1</v>
      </c>
      <c r="AL782">
        <v>1</v>
      </c>
      <c r="AN782">
        <v>0</v>
      </c>
      <c r="AO782">
        <v>1</v>
      </c>
      <c r="AP782">
        <v>0</v>
      </c>
      <c r="AQ782">
        <v>0</v>
      </c>
      <c r="AR782">
        <v>0</v>
      </c>
      <c r="AS782" t="s">
        <v>6</v>
      </c>
      <c r="AT782">
        <v>4.2</v>
      </c>
      <c r="AU782" t="s">
        <v>6</v>
      </c>
      <c r="AV782">
        <v>2</v>
      </c>
      <c r="AW782">
        <v>2</v>
      </c>
      <c r="AX782">
        <v>27711978</v>
      </c>
      <c r="AY782">
        <v>1</v>
      </c>
      <c r="AZ782">
        <v>2048</v>
      </c>
      <c r="BA782">
        <v>808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CX782">
        <f>Y782*Source!I379</f>
        <v>0.21000000000000002</v>
      </c>
      <c r="CY782">
        <f>AD782</f>
        <v>0</v>
      </c>
      <c r="CZ782">
        <f>AH782</f>
        <v>0</v>
      </c>
      <c r="DA782">
        <f>AL782</f>
        <v>1</v>
      </c>
      <c r="DB782">
        <v>0</v>
      </c>
    </row>
    <row r="783" spans="1:106" x14ac:dyDescent="0.2">
      <c r="A783">
        <f>ROW(Source!A379)</f>
        <v>379</v>
      </c>
      <c r="B783">
        <v>27703374</v>
      </c>
      <c r="C783">
        <v>27711968</v>
      </c>
      <c r="D783">
        <v>25230514</v>
      </c>
      <c r="E783">
        <v>1</v>
      </c>
      <c r="F783">
        <v>1</v>
      </c>
      <c r="G783">
        <v>1</v>
      </c>
      <c r="H783">
        <v>2</v>
      </c>
      <c r="I783" t="s">
        <v>489</v>
      </c>
      <c r="J783" t="s">
        <v>490</v>
      </c>
      <c r="K783" t="s">
        <v>491</v>
      </c>
      <c r="L783">
        <v>1368</v>
      </c>
      <c r="N783">
        <v>1011</v>
      </c>
      <c r="O783" t="s">
        <v>492</v>
      </c>
      <c r="P783" t="s">
        <v>492</v>
      </c>
      <c r="Q783">
        <v>1</v>
      </c>
      <c r="W783">
        <v>0</v>
      </c>
      <c r="X783">
        <v>1188625873</v>
      </c>
      <c r="Y783">
        <v>2.9193750000000005</v>
      </c>
      <c r="AA783">
        <v>0</v>
      </c>
      <c r="AB783">
        <v>31.26</v>
      </c>
      <c r="AC783">
        <v>13.5</v>
      </c>
      <c r="AD783">
        <v>0</v>
      </c>
      <c r="AE783">
        <v>0</v>
      </c>
      <c r="AF783">
        <v>31.26</v>
      </c>
      <c r="AG783">
        <v>13.5</v>
      </c>
      <c r="AH783">
        <v>0</v>
      </c>
      <c r="AI783">
        <v>1</v>
      </c>
      <c r="AJ783">
        <v>1</v>
      </c>
      <c r="AK783">
        <v>1</v>
      </c>
      <c r="AL783">
        <v>1</v>
      </c>
      <c r="AN783">
        <v>0</v>
      </c>
      <c r="AO783">
        <v>1</v>
      </c>
      <c r="AP783">
        <v>1</v>
      </c>
      <c r="AQ783">
        <v>0</v>
      </c>
      <c r="AR783">
        <v>0</v>
      </c>
      <c r="AS783" t="s">
        <v>6</v>
      </c>
      <c r="AT783">
        <v>1.73</v>
      </c>
      <c r="AU783" t="s">
        <v>56</v>
      </c>
      <c r="AV783">
        <v>0</v>
      </c>
      <c r="AW783">
        <v>2</v>
      </c>
      <c r="AX783">
        <v>27711979</v>
      </c>
      <c r="AY783">
        <v>1</v>
      </c>
      <c r="AZ783">
        <v>0</v>
      </c>
      <c r="BA783">
        <v>809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0</v>
      </c>
      <c r="BH783">
        <v>0</v>
      </c>
      <c r="BI783">
        <v>0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CX783">
        <f>Y783*Source!I379</f>
        <v>0.14596875000000004</v>
      </c>
      <c r="CY783">
        <f>AB783</f>
        <v>31.26</v>
      </c>
      <c r="CZ783">
        <f>AF783</f>
        <v>31.26</v>
      </c>
      <c r="DA783">
        <f>AJ783</f>
        <v>1</v>
      </c>
      <c r="DB783">
        <v>0</v>
      </c>
    </row>
    <row r="784" spans="1:106" x14ac:dyDescent="0.2">
      <c r="A784">
        <f>ROW(Source!A379)</f>
        <v>379</v>
      </c>
      <c r="B784">
        <v>27703374</v>
      </c>
      <c r="C784">
        <v>27711968</v>
      </c>
      <c r="D784">
        <v>25231607</v>
      </c>
      <c r="E784">
        <v>1</v>
      </c>
      <c r="F784">
        <v>1</v>
      </c>
      <c r="G784">
        <v>1</v>
      </c>
      <c r="H784">
        <v>2</v>
      </c>
      <c r="I784" t="s">
        <v>497</v>
      </c>
      <c r="J784" t="s">
        <v>498</v>
      </c>
      <c r="K784" t="s">
        <v>499</v>
      </c>
      <c r="L784">
        <v>1368</v>
      </c>
      <c r="N784">
        <v>1011</v>
      </c>
      <c r="O784" t="s">
        <v>492</v>
      </c>
      <c r="P784" t="s">
        <v>492</v>
      </c>
      <c r="Q784">
        <v>1</v>
      </c>
      <c r="W784">
        <v>0</v>
      </c>
      <c r="X784">
        <v>1372534845</v>
      </c>
      <c r="Y784">
        <v>4.1681250000000007</v>
      </c>
      <c r="AA784">
        <v>0</v>
      </c>
      <c r="AB784">
        <v>65.709999999999994</v>
      </c>
      <c r="AC784">
        <v>11.6</v>
      </c>
      <c r="AD784">
        <v>0</v>
      </c>
      <c r="AE784">
        <v>0</v>
      </c>
      <c r="AF784">
        <v>65.709999999999994</v>
      </c>
      <c r="AG784">
        <v>11.6</v>
      </c>
      <c r="AH784">
        <v>0</v>
      </c>
      <c r="AI784">
        <v>1</v>
      </c>
      <c r="AJ784">
        <v>1</v>
      </c>
      <c r="AK784">
        <v>1</v>
      </c>
      <c r="AL784">
        <v>1</v>
      </c>
      <c r="AN784">
        <v>0</v>
      </c>
      <c r="AO784">
        <v>1</v>
      </c>
      <c r="AP784">
        <v>1</v>
      </c>
      <c r="AQ784">
        <v>0</v>
      </c>
      <c r="AR784">
        <v>0</v>
      </c>
      <c r="AS784" t="s">
        <v>6</v>
      </c>
      <c r="AT784">
        <v>2.4700000000000002</v>
      </c>
      <c r="AU784" t="s">
        <v>56</v>
      </c>
      <c r="AV784">
        <v>0</v>
      </c>
      <c r="AW784">
        <v>2</v>
      </c>
      <c r="AX784">
        <v>27711980</v>
      </c>
      <c r="AY784">
        <v>1</v>
      </c>
      <c r="AZ784">
        <v>0</v>
      </c>
      <c r="BA784">
        <v>810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CX784">
        <f>Y784*Source!I379</f>
        <v>0.20840625000000004</v>
      </c>
      <c r="CY784">
        <f>AB784</f>
        <v>65.709999999999994</v>
      </c>
      <c r="CZ784">
        <f>AF784</f>
        <v>65.709999999999994</v>
      </c>
      <c r="DA784">
        <f>AJ784</f>
        <v>1</v>
      </c>
      <c r="DB784">
        <v>0</v>
      </c>
    </row>
    <row r="785" spans="1:106" x14ac:dyDescent="0.2">
      <c r="A785">
        <f>ROW(Source!A379)</f>
        <v>379</v>
      </c>
      <c r="B785">
        <v>27703374</v>
      </c>
      <c r="C785">
        <v>27711968</v>
      </c>
      <c r="D785">
        <v>25152713</v>
      </c>
      <c r="E785">
        <v>1</v>
      </c>
      <c r="F785">
        <v>1</v>
      </c>
      <c r="G785">
        <v>1</v>
      </c>
      <c r="H785">
        <v>3</v>
      </c>
      <c r="I785" t="s">
        <v>500</v>
      </c>
      <c r="J785" t="s">
        <v>501</v>
      </c>
      <c r="K785" t="s">
        <v>502</v>
      </c>
      <c r="L785">
        <v>1348</v>
      </c>
      <c r="N785">
        <v>1009</v>
      </c>
      <c r="O785" t="s">
        <v>30</v>
      </c>
      <c r="P785" t="s">
        <v>30</v>
      </c>
      <c r="Q785">
        <v>1000</v>
      </c>
      <c r="W785">
        <v>0</v>
      </c>
      <c r="X785">
        <v>1174701286</v>
      </c>
      <c r="Y785">
        <v>1.2E-2</v>
      </c>
      <c r="AA785">
        <v>11978</v>
      </c>
      <c r="AB785">
        <v>0</v>
      </c>
      <c r="AC785">
        <v>0</v>
      </c>
      <c r="AD785">
        <v>0</v>
      </c>
      <c r="AE785">
        <v>11978</v>
      </c>
      <c r="AF785">
        <v>0</v>
      </c>
      <c r="AG785">
        <v>0</v>
      </c>
      <c r="AH785">
        <v>0</v>
      </c>
      <c r="AI785">
        <v>1</v>
      </c>
      <c r="AJ785">
        <v>1</v>
      </c>
      <c r="AK785">
        <v>1</v>
      </c>
      <c r="AL785">
        <v>1</v>
      </c>
      <c r="AN785">
        <v>0</v>
      </c>
      <c r="AO785">
        <v>1</v>
      </c>
      <c r="AP785">
        <v>0</v>
      </c>
      <c r="AQ785">
        <v>0</v>
      </c>
      <c r="AR785">
        <v>0</v>
      </c>
      <c r="AS785" t="s">
        <v>6</v>
      </c>
      <c r="AT785">
        <v>1.2E-2</v>
      </c>
      <c r="AU785" t="s">
        <v>6</v>
      </c>
      <c r="AV785">
        <v>0</v>
      </c>
      <c r="AW785">
        <v>2</v>
      </c>
      <c r="AX785">
        <v>27711981</v>
      </c>
      <c r="AY785">
        <v>1</v>
      </c>
      <c r="AZ785">
        <v>0</v>
      </c>
      <c r="BA785">
        <v>811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CX785">
        <f>Y785*Source!I379</f>
        <v>6.0000000000000006E-4</v>
      </c>
      <c r="CY785">
        <f>AA785</f>
        <v>11978</v>
      </c>
      <c r="CZ785">
        <f>AE785</f>
        <v>11978</v>
      </c>
      <c r="DA785">
        <f>AI785</f>
        <v>1</v>
      </c>
      <c r="DB785">
        <v>0</v>
      </c>
    </row>
    <row r="786" spans="1:106" x14ac:dyDescent="0.2">
      <c r="A786">
        <f>ROW(Source!A379)</f>
        <v>379</v>
      </c>
      <c r="B786">
        <v>27703374</v>
      </c>
      <c r="C786">
        <v>27711968</v>
      </c>
      <c r="D786">
        <v>25172445</v>
      </c>
      <c r="E786">
        <v>1</v>
      </c>
      <c r="F786">
        <v>1</v>
      </c>
      <c r="G786">
        <v>1</v>
      </c>
      <c r="H786">
        <v>3</v>
      </c>
      <c r="I786" t="s">
        <v>503</v>
      </c>
      <c r="J786" t="s">
        <v>504</v>
      </c>
      <c r="K786" t="s">
        <v>505</v>
      </c>
      <c r="L786">
        <v>1348</v>
      </c>
      <c r="N786">
        <v>1009</v>
      </c>
      <c r="O786" t="s">
        <v>30</v>
      </c>
      <c r="P786" t="s">
        <v>30</v>
      </c>
      <c r="Q786">
        <v>1000</v>
      </c>
      <c r="W786">
        <v>0</v>
      </c>
      <c r="X786">
        <v>-1756095795</v>
      </c>
      <c r="Y786">
        <v>3.5000000000000003E-2</v>
      </c>
      <c r="AA786">
        <v>5989</v>
      </c>
      <c r="AB786">
        <v>0</v>
      </c>
      <c r="AC786">
        <v>0</v>
      </c>
      <c r="AD786">
        <v>0</v>
      </c>
      <c r="AE786">
        <v>5989</v>
      </c>
      <c r="AF786">
        <v>0</v>
      </c>
      <c r="AG786">
        <v>0</v>
      </c>
      <c r="AH786">
        <v>0</v>
      </c>
      <c r="AI786">
        <v>1</v>
      </c>
      <c r="AJ786">
        <v>1</v>
      </c>
      <c r="AK786">
        <v>1</v>
      </c>
      <c r="AL786">
        <v>1</v>
      </c>
      <c r="AN786">
        <v>0</v>
      </c>
      <c r="AO786">
        <v>1</v>
      </c>
      <c r="AP786">
        <v>0</v>
      </c>
      <c r="AQ786">
        <v>0</v>
      </c>
      <c r="AR786">
        <v>0</v>
      </c>
      <c r="AS786" t="s">
        <v>6</v>
      </c>
      <c r="AT786">
        <v>3.5000000000000003E-2</v>
      </c>
      <c r="AU786" t="s">
        <v>6</v>
      </c>
      <c r="AV786">
        <v>0</v>
      </c>
      <c r="AW786">
        <v>2</v>
      </c>
      <c r="AX786">
        <v>27711982</v>
      </c>
      <c r="AY786">
        <v>1</v>
      </c>
      <c r="AZ786">
        <v>0</v>
      </c>
      <c r="BA786">
        <v>812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CX786">
        <f>Y786*Source!I379</f>
        <v>1.7500000000000003E-3</v>
      </c>
      <c r="CY786">
        <f>AA786</f>
        <v>5989</v>
      </c>
      <c r="CZ786">
        <f>AE786</f>
        <v>5989</v>
      </c>
      <c r="DA786">
        <f>AI786</f>
        <v>1</v>
      </c>
      <c r="DB786">
        <v>0</v>
      </c>
    </row>
    <row r="787" spans="1:106" x14ac:dyDescent="0.2">
      <c r="A787">
        <f>ROW(Source!A379)</f>
        <v>379</v>
      </c>
      <c r="B787">
        <v>27703374</v>
      </c>
      <c r="C787">
        <v>27711968</v>
      </c>
      <c r="D787">
        <v>25179415</v>
      </c>
      <c r="E787">
        <v>1</v>
      </c>
      <c r="F787">
        <v>1</v>
      </c>
      <c r="G787">
        <v>1</v>
      </c>
      <c r="H787">
        <v>3</v>
      </c>
      <c r="I787" t="s">
        <v>506</v>
      </c>
      <c r="J787" t="s">
        <v>507</v>
      </c>
      <c r="K787" t="s">
        <v>508</v>
      </c>
      <c r="L787">
        <v>1301</v>
      </c>
      <c r="N787">
        <v>1003</v>
      </c>
      <c r="O787" t="s">
        <v>257</v>
      </c>
      <c r="P787" t="s">
        <v>257</v>
      </c>
      <c r="Q787">
        <v>1</v>
      </c>
      <c r="W787">
        <v>0</v>
      </c>
      <c r="X787">
        <v>117883946</v>
      </c>
      <c r="Y787">
        <v>400</v>
      </c>
      <c r="AA787">
        <v>3.2</v>
      </c>
      <c r="AB787">
        <v>0</v>
      </c>
      <c r="AC787">
        <v>0</v>
      </c>
      <c r="AD787">
        <v>0</v>
      </c>
      <c r="AE787">
        <v>3.2</v>
      </c>
      <c r="AF787">
        <v>0</v>
      </c>
      <c r="AG787">
        <v>0</v>
      </c>
      <c r="AH787">
        <v>0</v>
      </c>
      <c r="AI787">
        <v>1</v>
      </c>
      <c r="AJ787">
        <v>1</v>
      </c>
      <c r="AK787">
        <v>1</v>
      </c>
      <c r="AL787">
        <v>1</v>
      </c>
      <c r="AN787">
        <v>0</v>
      </c>
      <c r="AO787">
        <v>1</v>
      </c>
      <c r="AP787">
        <v>0</v>
      </c>
      <c r="AQ787">
        <v>0</v>
      </c>
      <c r="AR787">
        <v>0</v>
      </c>
      <c r="AS787" t="s">
        <v>6</v>
      </c>
      <c r="AT787">
        <v>400</v>
      </c>
      <c r="AU787" t="s">
        <v>6</v>
      </c>
      <c r="AV787">
        <v>0</v>
      </c>
      <c r="AW787">
        <v>2</v>
      </c>
      <c r="AX787">
        <v>27711984</v>
      </c>
      <c r="AY787">
        <v>1</v>
      </c>
      <c r="AZ787">
        <v>0</v>
      </c>
      <c r="BA787">
        <v>814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0</v>
      </c>
      <c r="BH787">
        <v>0</v>
      </c>
      <c r="BI787">
        <v>0</v>
      </c>
      <c r="BJ787">
        <v>0</v>
      </c>
      <c r="BK787">
        <v>0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0</v>
      </c>
      <c r="BW787">
        <v>0</v>
      </c>
      <c r="CX787">
        <f>Y787*Source!I379</f>
        <v>20</v>
      </c>
      <c r="CY787">
        <f>AA787</f>
        <v>3.2</v>
      </c>
      <c r="CZ787">
        <f>AE787</f>
        <v>3.2</v>
      </c>
      <c r="DA787">
        <f>AI787</f>
        <v>1</v>
      </c>
      <c r="DB787">
        <v>0</v>
      </c>
    </row>
    <row r="788" spans="1:106" x14ac:dyDescent="0.2">
      <c r="A788">
        <f>ROW(Source!A379)</f>
        <v>379</v>
      </c>
      <c r="B788">
        <v>27703374</v>
      </c>
      <c r="C788">
        <v>27711968</v>
      </c>
      <c r="D788">
        <v>25194906</v>
      </c>
      <c r="E788">
        <v>1</v>
      </c>
      <c r="F788">
        <v>1</v>
      </c>
      <c r="G788">
        <v>1</v>
      </c>
      <c r="H788">
        <v>3</v>
      </c>
      <c r="I788" t="s">
        <v>262</v>
      </c>
      <c r="J788" t="s">
        <v>264</v>
      </c>
      <c r="K788" t="s">
        <v>263</v>
      </c>
      <c r="L788">
        <v>1354</v>
      </c>
      <c r="N788">
        <v>1010</v>
      </c>
      <c r="O788" t="s">
        <v>136</v>
      </c>
      <c r="P788" t="s">
        <v>136</v>
      </c>
      <c r="Q788">
        <v>1</v>
      </c>
      <c r="W788">
        <v>0</v>
      </c>
      <c r="X788">
        <v>-2113163932</v>
      </c>
      <c r="Y788">
        <v>100</v>
      </c>
      <c r="AA788">
        <v>191.19</v>
      </c>
      <c r="AB788">
        <v>0</v>
      </c>
      <c r="AC788">
        <v>0</v>
      </c>
      <c r="AD788">
        <v>0</v>
      </c>
      <c r="AE788">
        <v>191.19</v>
      </c>
      <c r="AF788">
        <v>0</v>
      </c>
      <c r="AG788">
        <v>0</v>
      </c>
      <c r="AH788">
        <v>0</v>
      </c>
      <c r="AI788">
        <v>1</v>
      </c>
      <c r="AJ788">
        <v>1</v>
      </c>
      <c r="AK788">
        <v>1</v>
      </c>
      <c r="AL788">
        <v>1</v>
      </c>
      <c r="AN788">
        <v>0</v>
      </c>
      <c r="AO788">
        <v>0</v>
      </c>
      <c r="AP788">
        <v>0</v>
      </c>
      <c r="AQ788">
        <v>0</v>
      </c>
      <c r="AR788">
        <v>0</v>
      </c>
      <c r="AS788" t="s">
        <v>6</v>
      </c>
      <c r="AT788">
        <v>100</v>
      </c>
      <c r="AU788" t="s">
        <v>6</v>
      </c>
      <c r="AV788">
        <v>0</v>
      </c>
      <c r="AW788">
        <v>1</v>
      </c>
      <c r="AX788">
        <v>-1</v>
      </c>
      <c r="AY788">
        <v>0</v>
      </c>
      <c r="AZ788">
        <v>0</v>
      </c>
      <c r="BA788" t="s">
        <v>6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CX788">
        <f>Y788*Source!I379</f>
        <v>5</v>
      </c>
      <c r="CY788">
        <f>AA788</f>
        <v>191.19</v>
      </c>
      <c r="CZ788">
        <f>AE788</f>
        <v>191.19</v>
      </c>
      <c r="DA788">
        <f>AI788</f>
        <v>1</v>
      </c>
      <c r="DB788">
        <v>0</v>
      </c>
    </row>
    <row r="789" spans="1:106" x14ac:dyDescent="0.2">
      <c r="A789">
        <f>ROW(Source!A380)</f>
        <v>380</v>
      </c>
      <c r="B789">
        <v>27703388</v>
      </c>
      <c r="C789">
        <v>27711968</v>
      </c>
      <c r="D789">
        <v>25414543</v>
      </c>
      <c r="E789">
        <v>1</v>
      </c>
      <c r="F789">
        <v>1</v>
      </c>
      <c r="G789">
        <v>1</v>
      </c>
      <c r="H789">
        <v>1</v>
      </c>
      <c r="I789" t="s">
        <v>495</v>
      </c>
      <c r="J789" t="s">
        <v>6</v>
      </c>
      <c r="K789" t="s">
        <v>496</v>
      </c>
      <c r="L789">
        <v>1191</v>
      </c>
      <c r="N789">
        <v>1013</v>
      </c>
      <c r="O789" t="s">
        <v>486</v>
      </c>
      <c r="P789" t="s">
        <v>486</v>
      </c>
      <c r="Q789">
        <v>1</v>
      </c>
      <c r="W789">
        <v>0</v>
      </c>
      <c r="X789">
        <v>-228054128</v>
      </c>
      <c r="Y789">
        <v>116.67037500000001</v>
      </c>
      <c r="AA789">
        <v>0</v>
      </c>
      <c r="AB789">
        <v>0</v>
      </c>
      <c r="AC789">
        <v>0</v>
      </c>
      <c r="AD789">
        <v>8.02</v>
      </c>
      <c r="AE789">
        <v>0</v>
      </c>
      <c r="AF789">
        <v>0</v>
      </c>
      <c r="AG789">
        <v>0</v>
      </c>
      <c r="AH789">
        <v>8.02</v>
      </c>
      <c r="AI789">
        <v>1</v>
      </c>
      <c r="AJ789">
        <v>1</v>
      </c>
      <c r="AK789">
        <v>1</v>
      </c>
      <c r="AL789">
        <v>1</v>
      </c>
      <c r="AN789">
        <v>0</v>
      </c>
      <c r="AO789">
        <v>1</v>
      </c>
      <c r="AP789">
        <v>1</v>
      </c>
      <c r="AQ789">
        <v>0</v>
      </c>
      <c r="AR789">
        <v>0</v>
      </c>
      <c r="AS789" t="s">
        <v>6</v>
      </c>
      <c r="AT789">
        <v>75.150000000000006</v>
      </c>
      <c r="AU789" t="s">
        <v>57</v>
      </c>
      <c r="AV789">
        <v>1</v>
      </c>
      <c r="AW789">
        <v>2</v>
      </c>
      <c r="AX789">
        <v>27711977</v>
      </c>
      <c r="AY789">
        <v>1</v>
      </c>
      <c r="AZ789">
        <v>0</v>
      </c>
      <c r="BA789">
        <v>815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CX789">
        <f>Y789*Source!I380</f>
        <v>5.8335187500000005</v>
      </c>
      <c r="CY789">
        <f>AD789</f>
        <v>8.02</v>
      </c>
      <c r="CZ789">
        <f>AH789</f>
        <v>8.02</v>
      </c>
      <c r="DA789">
        <f>AL789</f>
        <v>1</v>
      </c>
      <c r="DB789">
        <v>0</v>
      </c>
    </row>
    <row r="790" spans="1:106" x14ac:dyDescent="0.2">
      <c r="A790">
        <f>ROW(Source!A380)</f>
        <v>380</v>
      </c>
      <c r="B790">
        <v>27703388</v>
      </c>
      <c r="C790">
        <v>27711968</v>
      </c>
      <c r="D790">
        <v>25412928</v>
      </c>
      <c r="E790">
        <v>1</v>
      </c>
      <c r="F790">
        <v>1</v>
      </c>
      <c r="G790">
        <v>1</v>
      </c>
      <c r="H790">
        <v>1</v>
      </c>
      <c r="I790" t="s">
        <v>487</v>
      </c>
      <c r="J790" t="s">
        <v>6</v>
      </c>
      <c r="K790" t="s">
        <v>488</v>
      </c>
      <c r="L790">
        <v>1191</v>
      </c>
      <c r="N790">
        <v>1013</v>
      </c>
      <c r="O790" t="s">
        <v>486</v>
      </c>
      <c r="P790" t="s">
        <v>486</v>
      </c>
      <c r="Q790">
        <v>1</v>
      </c>
      <c r="W790">
        <v>0</v>
      </c>
      <c r="X790">
        <v>-1417349443</v>
      </c>
      <c r="Y790">
        <v>4.2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1</v>
      </c>
      <c r="AJ790">
        <v>1</v>
      </c>
      <c r="AK790">
        <v>1</v>
      </c>
      <c r="AL790">
        <v>1</v>
      </c>
      <c r="AN790">
        <v>0</v>
      </c>
      <c r="AO790">
        <v>1</v>
      </c>
      <c r="AP790">
        <v>0</v>
      </c>
      <c r="AQ790">
        <v>0</v>
      </c>
      <c r="AR790">
        <v>0</v>
      </c>
      <c r="AS790" t="s">
        <v>6</v>
      </c>
      <c r="AT790">
        <v>4.2</v>
      </c>
      <c r="AU790" t="s">
        <v>6</v>
      </c>
      <c r="AV790">
        <v>2</v>
      </c>
      <c r="AW790">
        <v>2</v>
      </c>
      <c r="AX790">
        <v>27711978</v>
      </c>
      <c r="AY790">
        <v>1</v>
      </c>
      <c r="AZ790">
        <v>2048</v>
      </c>
      <c r="BA790">
        <v>816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CX790">
        <f>Y790*Source!I380</f>
        <v>0.21000000000000002</v>
      </c>
      <c r="CY790">
        <f>AD790</f>
        <v>0</v>
      </c>
      <c r="CZ790">
        <f>AH790</f>
        <v>0</v>
      </c>
      <c r="DA790">
        <f>AL790</f>
        <v>1</v>
      </c>
      <c r="DB790">
        <v>0</v>
      </c>
    </row>
    <row r="791" spans="1:106" x14ac:dyDescent="0.2">
      <c r="A791">
        <f>ROW(Source!A380)</f>
        <v>380</v>
      </c>
      <c r="B791">
        <v>27703388</v>
      </c>
      <c r="C791">
        <v>27711968</v>
      </c>
      <c r="D791">
        <v>25230514</v>
      </c>
      <c r="E791">
        <v>1</v>
      </c>
      <c r="F791">
        <v>1</v>
      </c>
      <c r="G791">
        <v>1</v>
      </c>
      <c r="H791">
        <v>2</v>
      </c>
      <c r="I791" t="s">
        <v>489</v>
      </c>
      <c r="J791" t="s">
        <v>490</v>
      </c>
      <c r="K791" t="s">
        <v>491</v>
      </c>
      <c r="L791">
        <v>1368</v>
      </c>
      <c r="N791">
        <v>1011</v>
      </c>
      <c r="O791" t="s">
        <v>492</v>
      </c>
      <c r="P791" t="s">
        <v>492</v>
      </c>
      <c r="Q791">
        <v>1</v>
      </c>
      <c r="W791">
        <v>0</v>
      </c>
      <c r="X791">
        <v>1188625873</v>
      </c>
      <c r="Y791">
        <v>2.9193750000000005</v>
      </c>
      <c r="AA791">
        <v>0</v>
      </c>
      <c r="AB791">
        <v>31.26</v>
      </c>
      <c r="AC791">
        <v>13.5</v>
      </c>
      <c r="AD791">
        <v>0</v>
      </c>
      <c r="AE791">
        <v>0</v>
      </c>
      <c r="AF791">
        <v>31.26</v>
      </c>
      <c r="AG791">
        <v>13.5</v>
      </c>
      <c r="AH791">
        <v>0</v>
      </c>
      <c r="AI791">
        <v>1</v>
      </c>
      <c r="AJ791">
        <v>1</v>
      </c>
      <c r="AK791">
        <v>1</v>
      </c>
      <c r="AL791">
        <v>1</v>
      </c>
      <c r="AN791">
        <v>0</v>
      </c>
      <c r="AO791">
        <v>1</v>
      </c>
      <c r="AP791">
        <v>1</v>
      </c>
      <c r="AQ791">
        <v>0</v>
      </c>
      <c r="AR791">
        <v>0</v>
      </c>
      <c r="AS791" t="s">
        <v>6</v>
      </c>
      <c r="AT791">
        <v>1.73</v>
      </c>
      <c r="AU791" t="s">
        <v>56</v>
      </c>
      <c r="AV791">
        <v>0</v>
      </c>
      <c r="AW791">
        <v>2</v>
      </c>
      <c r="AX791">
        <v>27711979</v>
      </c>
      <c r="AY791">
        <v>1</v>
      </c>
      <c r="AZ791">
        <v>0</v>
      </c>
      <c r="BA791">
        <v>817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CX791">
        <f>Y791*Source!I380</f>
        <v>0.14596875000000004</v>
      </c>
      <c r="CY791">
        <f>AB791</f>
        <v>31.26</v>
      </c>
      <c r="CZ791">
        <f>AF791</f>
        <v>31.26</v>
      </c>
      <c r="DA791">
        <f>AJ791</f>
        <v>1</v>
      </c>
      <c r="DB791">
        <v>0</v>
      </c>
    </row>
    <row r="792" spans="1:106" x14ac:dyDescent="0.2">
      <c r="A792">
        <f>ROW(Source!A380)</f>
        <v>380</v>
      </c>
      <c r="B792">
        <v>27703388</v>
      </c>
      <c r="C792">
        <v>27711968</v>
      </c>
      <c r="D792">
        <v>25231607</v>
      </c>
      <c r="E792">
        <v>1</v>
      </c>
      <c r="F792">
        <v>1</v>
      </c>
      <c r="G792">
        <v>1</v>
      </c>
      <c r="H792">
        <v>2</v>
      </c>
      <c r="I792" t="s">
        <v>497</v>
      </c>
      <c r="J792" t="s">
        <v>498</v>
      </c>
      <c r="K792" t="s">
        <v>499</v>
      </c>
      <c r="L792">
        <v>1368</v>
      </c>
      <c r="N792">
        <v>1011</v>
      </c>
      <c r="O792" t="s">
        <v>492</v>
      </c>
      <c r="P792" t="s">
        <v>492</v>
      </c>
      <c r="Q792">
        <v>1</v>
      </c>
      <c r="W792">
        <v>0</v>
      </c>
      <c r="X792">
        <v>1372534845</v>
      </c>
      <c r="Y792">
        <v>4.1681250000000007</v>
      </c>
      <c r="AA792">
        <v>0</v>
      </c>
      <c r="AB792">
        <v>65.709999999999994</v>
      </c>
      <c r="AC792">
        <v>11.6</v>
      </c>
      <c r="AD792">
        <v>0</v>
      </c>
      <c r="AE792">
        <v>0</v>
      </c>
      <c r="AF792">
        <v>65.709999999999994</v>
      </c>
      <c r="AG792">
        <v>11.6</v>
      </c>
      <c r="AH792">
        <v>0</v>
      </c>
      <c r="AI792">
        <v>1</v>
      </c>
      <c r="AJ792">
        <v>1</v>
      </c>
      <c r="AK792">
        <v>1</v>
      </c>
      <c r="AL792">
        <v>1</v>
      </c>
      <c r="AN792">
        <v>0</v>
      </c>
      <c r="AO792">
        <v>1</v>
      </c>
      <c r="AP792">
        <v>1</v>
      </c>
      <c r="AQ792">
        <v>0</v>
      </c>
      <c r="AR792">
        <v>0</v>
      </c>
      <c r="AS792" t="s">
        <v>6</v>
      </c>
      <c r="AT792">
        <v>2.4700000000000002</v>
      </c>
      <c r="AU792" t="s">
        <v>56</v>
      </c>
      <c r="AV792">
        <v>0</v>
      </c>
      <c r="AW792">
        <v>2</v>
      </c>
      <c r="AX792">
        <v>27711980</v>
      </c>
      <c r="AY792">
        <v>1</v>
      </c>
      <c r="AZ792">
        <v>0</v>
      </c>
      <c r="BA792">
        <v>818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CX792">
        <f>Y792*Source!I380</f>
        <v>0.20840625000000004</v>
      </c>
      <c r="CY792">
        <f>AB792</f>
        <v>65.709999999999994</v>
      </c>
      <c r="CZ792">
        <f>AF792</f>
        <v>65.709999999999994</v>
      </c>
      <c r="DA792">
        <f>AJ792</f>
        <v>1</v>
      </c>
      <c r="DB792">
        <v>0</v>
      </c>
    </row>
    <row r="793" spans="1:106" x14ac:dyDescent="0.2">
      <c r="A793">
        <f>ROW(Source!A380)</f>
        <v>380</v>
      </c>
      <c r="B793">
        <v>27703388</v>
      </c>
      <c r="C793">
        <v>27711968</v>
      </c>
      <c r="D793">
        <v>25152713</v>
      </c>
      <c r="E793">
        <v>1</v>
      </c>
      <c r="F793">
        <v>1</v>
      </c>
      <c r="G793">
        <v>1</v>
      </c>
      <c r="H793">
        <v>3</v>
      </c>
      <c r="I793" t="s">
        <v>500</v>
      </c>
      <c r="J793" t="s">
        <v>501</v>
      </c>
      <c r="K793" t="s">
        <v>502</v>
      </c>
      <c r="L793">
        <v>1348</v>
      </c>
      <c r="N793">
        <v>1009</v>
      </c>
      <c r="O793" t="s">
        <v>30</v>
      </c>
      <c r="P793" t="s">
        <v>30</v>
      </c>
      <c r="Q793">
        <v>1000</v>
      </c>
      <c r="W793">
        <v>0</v>
      </c>
      <c r="X793">
        <v>1174701286</v>
      </c>
      <c r="Y793">
        <v>1.2E-2</v>
      </c>
      <c r="AA793">
        <v>11978</v>
      </c>
      <c r="AB793">
        <v>0</v>
      </c>
      <c r="AC793">
        <v>0</v>
      </c>
      <c r="AD793">
        <v>0</v>
      </c>
      <c r="AE793">
        <v>11978</v>
      </c>
      <c r="AF793">
        <v>0</v>
      </c>
      <c r="AG793">
        <v>0</v>
      </c>
      <c r="AH793">
        <v>0</v>
      </c>
      <c r="AI793">
        <v>1</v>
      </c>
      <c r="AJ793">
        <v>1</v>
      </c>
      <c r="AK793">
        <v>1</v>
      </c>
      <c r="AL793">
        <v>1</v>
      </c>
      <c r="AN793">
        <v>0</v>
      </c>
      <c r="AO793">
        <v>1</v>
      </c>
      <c r="AP793">
        <v>0</v>
      </c>
      <c r="AQ793">
        <v>0</v>
      </c>
      <c r="AR793">
        <v>0</v>
      </c>
      <c r="AS793" t="s">
        <v>6</v>
      </c>
      <c r="AT793">
        <v>1.2E-2</v>
      </c>
      <c r="AU793" t="s">
        <v>6</v>
      </c>
      <c r="AV793">
        <v>0</v>
      </c>
      <c r="AW793">
        <v>2</v>
      </c>
      <c r="AX793">
        <v>27711981</v>
      </c>
      <c r="AY793">
        <v>1</v>
      </c>
      <c r="AZ793">
        <v>0</v>
      </c>
      <c r="BA793">
        <v>819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CX793">
        <f>Y793*Source!I380</f>
        <v>6.0000000000000006E-4</v>
      </c>
      <c r="CY793">
        <f>AA793</f>
        <v>11978</v>
      </c>
      <c r="CZ793">
        <f>AE793</f>
        <v>11978</v>
      </c>
      <c r="DA793">
        <f>AI793</f>
        <v>1</v>
      </c>
      <c r="DB793">
        <v>0</v>
      </c>
    </row>
    <row r="794" spans="1:106" x14ac:dyDescent="0.2">
      <c r="A794">
        <f>ROW(Source!A380)</f>
        <v>380</v>
      </c>
      <c r="B794">
        <v>27703388</v>
      </c>
      <c r="C794">
        <v>27711968</v>
      </c>
      <c r="D794">
        <v>25172445</v>
      </c>
      <c r="E794">
        <v>1</v>
      </c>
      <c r="F794">
        <v>1</v>
      </c>
      <c r="G794">
        <v>1</v>
      </c>
      <c r="H794">
        <v>3</v>
      </c>
      <c r="I794" t="s">
        <v>503</v>
      </c>
      <c r="J794" t="s">
        <v>504</v>
      </c>
      <c r="K794" t="s">
        <v>505</v>
      </c>
      <c r="L794">
        <v>1348</v>
      </c>
      <c r="N794">
        <v>1009</v>
      </c>
      <c r="O794" t="s">
        <v>30</v>
      </c>
      <c r="P794" t="s">
        <v>30</v>
      </c>
      <c r="Q794">
        <v>1000</v>
      </c>
      <c r="W794">
        <v>0</v>
      </c>
      <c r="X794">
        <v>-1756095795</v>
      </c>
      <c r="Y794">
        <v>3.5000000000000003E-2</v>
      </c>
      <c r="AA794">
        <v>5989</v>
      </c>
      <c r="AB794">
        <v>0</v>
      </c>
      <c r="AC794">
        <v>0</v>
      </c>
      <c r="AD794">
        <v>0</v>
      </c>
      <c r="AE794">
        <v>5989</v>
      </c>
      <c r="AF794">
        <v>0</v>
      </c>
      <c r="AG794">
        <v>0</v>
      </c>
      <c r="AH794">
        <v>0</v>
      </c>
      <c r="AI794">
        <v>1</v>
      </c>
      <c r="AJ794">
        <v>1</v>
      </c>
      <c r="AK794">
        <v>1</v>
      </c>
      <c r="AL794">
        <v>1</v>
      </c>
      <c r="AN794">
        <v>0</v>
      </c>
      <c r="AO794">
        <v>1</v>
      </c>
      <c r="AP794">
        <v>0</v>
      </c>
      <c r="AQ794">
        <v>0</v>
      </c>
      <c r="AR794">
        <v>0</v>
      </c>
      <c r="AS794" t="s">
        <v>6</v>
      </c>
      <c r="AT794">
        <v>3.5000000000000003E-2</v>
      </c>
      <c r="AU794" t="s">
        <v>6</v>
      </c>
      <c r="AV794">
        <v>0</v>
      </c>
      <c r="AW794">
        <v>2</v>
      </c>
      <c r="AX794">
        <v>27711982</v>
      </c>
      <c r="AY794">
        <v>1</v>
      </c>
      <c r="AZ794">
        <v>0</v>
      </c>
      <c r="BA794">
        <v>820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CX794">
        <f>Y794*Source!I380</f>
        <v>1.7500000000000003E-3</v>
      </c>
      <c r="CY794">
        <f>AA794</f>
        <v>5989</v>
      </c>
      <c r="CZ794">
        <f>AE794</f>
        <v>5989</v>
      </c>
      <c r="DA794">
        <f>AI794</f>
        <v>1</v>
      </c>
      <c r="DB794">
        <v>0</v>
      </c>
    </row>
    <row r="795" spans="1:106" x14ac:dyDescent="0.2">
      <c r="A795">
        <f>ROW(Source!A380)</f>
        <v>380</v>
      </c>
      <c r="B795">
        <v>27703388</v>
      </c>
      <c r="C795">
        <v>27711968</v>
      </c>
      <c r="D795">
        <v>25179415</v>
      </c>
      <c r="E795">
        <v>1</v>
      </c>
      <c r="F795">
        <v>1</v>
      </c>
      <c r="G795">
        <v>1</v>
      </c>
      <c r="H795">
        <v>3</v>
      </c>
      <c r="I795" t="s">
        <v>506</v>
      </c>
      <c r="J795" t="s">
        <v>507</v>
      </c>
      <c r="K795" t="s">
        <v>508</v>
      </c>
      <c r="L795">
        <v>1301</v>
      </c>
      <c r="N795">
        <v>1003</v>
      </c>
      <c r="O795" t="s">
        <v>257</v>
      </c>
      <c r="P795" t="s">
        <v>257</v>
      </c>
      <c r="Q795">
        <v>1</v>
      </c>
      <c r="W795">
        <v>0</v>
      </c>
      <c r="X795">
        <v>117883946</v>
      </c>
      <c r="Y795">
        <v>400</v>
      </c>
      <c r="AA795">
        <v>3.2</v>
      </c>
      <c r="AB795">
        <v>0</v>
      </c>
      <c r="AC795">
        <v>0</v>
      </c>
      <c r="AD795">
        <v>0</v>
      </c>
      <c r="AE795">
        <v>3.2</v>
      </c>
      <c r="AF795">
        <v>0</v>
      </c>
      <c r="AG795">
        <v>0</v>
      </c>
      <c r="AH795">
        <v>0</v>
      </c>
      <c r="AI795">
        <v>1</v>
      </c>
      <c r="AJ795">
        <v>1</v>
      </c>
      <c r="AK795">
        <v>1</v>
      </c>
      <c r="AL795">
        <v>1</v>
      </c>
      <c r="AN795">
        <v>0</v>
      </c>
      <c r="AO795">
        <v>1</v>
      </c>
      <c r="AP795">
        <v>0</v>
      </c>
      <c r="AQ795">
        <v>0</v>
      </c>
      <c r="AR795">
        <v>0</v>
      </c>
      <c r="AS795" t="s">
        <v>6</v>
      </c>
      <c r="AT795">
        <v>400</v>
      </c>
      <c r="AU795" t="s">
        <v>6</v>
      </c>
      <c r="AV795">
        <v>0</v>
      </c>
      <c r="AW795">
        <v>2</v>
      </c>
      <c r="AX795">
        <v>27711984</v>
      </c>
      <c r="AY795">
        <v>1</v>
      </c>
      <c r="AZ795">
        <v>0</v>
      </c>
      <c r="BA795">
        <v>822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CX795">
        <f>Y795*Source!I380</f>
        <v>20</v>
      </c>
      <c r="CY795">
        <f>AA795</f>
        <v>3.2</v>
      </c>
      <c r="CZ795">
        <f>AE795</f>
        <v>3.2</v>
      </c>
      <c r="DA795">
        <f>AI795</f>
        <v>1</v>
      </c>
      <c r="DB795">
        <v>0</v>
      </c>
    </row>
    <row r="796" spans="1:106" x14ac:dyDescent="0.2">
      <c r="A796">
        <f>ROW(Source!A380)</f>
        <v>380</v>
      </c>
      <c r="B796">
        <v>27703388</v>
      </c>
      <c r="C796">
        <v>27711968</v>
      </c>
      <c r="D796">
        <v>25194906</v>
      </c>
      <c r="E796">
        <v>1</v>
      </c>
      <c r="F796">
        <v>1</v>
      </c>
      <c r="G796">
        <v>1</v>
      </c>
      <c r="H796">
        <v>3</v>
      </c>
      <c r="I796" t="s">
        <v>262</v>
      </c>
      <c r="J796" t="s">
        <v>264</v>
      </c>
      <c r="K796" t="s">
        <v>263</v>
      </c>
      <c r="L796">
        <v>1354</v>
      </c>
      <c r="N796">
        <v>1010</v>
      </c>
      <c r="O796" t="s">
        <v>136</v>
      </c>
      <c r="P796" t="s">
        <v>136</v>
      </c>
      <c r="Q796">
        <v>1</v>
      </c>
      <c r="W796">
        <v>0</v>
      </c>
      <c r="X796">
        <v>-2113163932</v>
      </c>
      <c r="Y796">
        <v>100</v>
      </c>
      <c r="AA796">
        <v>191.19</v>
      </c>
      <c r="AB796">
        <v>0</v>
      </c>
      <c r="AC796">
        <v>0</v>
      </c>
      <c r="AD796">
        <v>0</v>
      </c>
      <c r="AE796">
        <v>191.19</v>
      </c>
      <c r="AF796">
        <v>0</v>
      </c>
      <c r="AG796">
        <v>0</v>
      </c>
      <c r="AH796">
        <v>0</v>
      </c>
      <c r="AI796">
        <v>1</v>
      </c>
      <c r="AJ796">
        <v>1</v>
      </c>
      <c r="AK796">
        <v>1</v>
      </c>
      <c r="AL796">
        <v>1</v>
      </c>
      <c r="AN796">
        <v>0</v>
      </c>
      <c r="AO796">
        <v>0</v>
      </c>
      <c r="AP796">
        <v>0</v>
      </c>
      <c r="AQ796">
        <v>0</v>
      </c>
      <c r="AR796">
        <v>0</v>
      </c>
      <c r="AS796" t="s">
        <v>6</v>
      </c>
      <c r="AT796">
        <v>100</v>
      </c>
      <c r="AU796" t="s">
        <v>6</v>
      </c>
      <c r="AV796">
        <v>0</v>
      </c>
      <c r="AW796">
        <v>1</v>
      </c>
      <c r="AX796">
        <v>-1</v>
      </c>
      <c r="AY796">
        <v>0</v>
      </c>
      <c r="AZ796">
        <v>0</v>
      </c>
      <c r="BA796" t="s">
        <v>6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CX796">
        <f>Y796*Source!I380</f>
        <v>5</v>
      </c>
      <c r="CY796">
        <f>AA796</f>
        <v>191.19</v>
      </c>
      <c r="CZ796">
        <f>AE796</f>
        <v>191.19</v>
      </c>
      <c r="DA796">
        <f>AI796</f>
        <v>1</v>
      </c>
      <c r="DB796">
        <v>0</v>
      </c>
    </row>
    <row r="797" spans="1:106" x14ac:dyDescent="0.2">
      <c r="A797">
        <f>ROW(Source!A383)</f>
        <v>383</v>
      </c>
      <c r="B797">
        <v>27703374</v>
      </c>
      <c r="C797">
        <v>27711986</v>
      </c>
      <c r="D797">
        <v>25416162</v>
      </c>
      <c r="E797">
        <v>1</v>
      </c>
      <c r="F797">
        <v>1</v>
      </c>
      <c r="G797">
        <v>1</v>
      </c>
      <c r="H797">
        <v>1</v>
      </c>
      <c r="I797" t="s">
        <v>658</v>
      </c>
      <c r="J797" t="s">
        <v>6</v>
      </c>
      <c r="K797" t="s">
        <v>659</v>
      </c>
      <c r="L797">
        <v>1191</v>
      </c>
      <c r="N797">
        <v>1013</v>
      </c>
      <c r="O797" t="s">
        <v>486</v>
      </c>
      <c r="P797" t="s">
        <v>486</v>
      </c>
      <c r="Q797">
        <v>1</v>
      </c>
      <c r="W797">
        <v>0</v>
      </c>
      <c r="X797">
        <v>-576067263</v>
      </c>
      <c r="Y797">
        <v>1.1844999999999999</v>
      </c>
      <c r="AA797">
        <v>0</v>
      </c>
      <c r="AB797">
        <v>0</v>
      </c>
      <c r="AC797">
        <v>0</v>
      </c>
      <c r="AD797">
        <v>7.19</v>
      </c>
      <c r="AE797">
        <v>0</v>
      </c>
      <c r="AF797">
        <v>0</v>
      </c>
      <c r="AG797">
        <v>0</v>
      </c>
      <c r="AH797">
        <v>7.19</v>
      </c>
      <c r="AI797">
        <v>1</v>
      </c>
      <c r="AJ797">
        <v>1</v>
      </c>
      <c r="AK797">
        <v>1</v>
      </c>
      <c r="AL797">
        <v>1</v>
      </c>
      <c r="AN797">
        <v>0</v>
      </c>
      <c r="AO797">
        <v>1</v>
      </c>
      <c r="AP797">
        <v>1</v>
      </c>
      <c r="AQ797">
        <v>0</v>
      </c>
      <c r="AR797">
        <v>0</v>
      </c>
      <c r="AS797" t="s">
        <v>6</v>
      </c>
      <c r="AT797">
        <v>1.03</v>
      </c>
      <c r="AU797" t="s">
        <v>22</v>
      </c>
      <c r="AV797">
        <v>1</v>
      </c>
      <c r="AW797">
        <v>2</v>
      </c>
      <c r="AX797">
        <v>27711989</v>
      </c>
      <c r="AY797">
        <v>1</v>
      </c>
      <c r="AZ797">
        <v>0</v>
      </c>
      <c r="BA797">
        <v>823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CX797">
        <f>Y797*Source!I383</f>
        <v>5.9224999999999994</v>
      </c>
      <c r="CY797">
        <f>AD797</f>
        <v>7.19</v>
      </c>
      <c r="CZ797">
        <f>AH797</f>
        <v>7.19</v>
      </c>
      <c r="DA797">
        <f>AL797</f>
        <v>1</v>
      </c>
      <c r="DB797">
        <v>0</v>
      </c>
    </row>
    <row r="798" spans="1:106" x14ac:dyDescent="0.2">
      <c r="A798">
        <f>ROW(Source!A383)</f>
        <v>383</v>
      </c>
      <c r="B798">
        <v>27703374</v>
      </c>
      <c r="C798">
        <v>27711986</v>
      </c>
      <c r="D798">
        <v>25153656</v>
      </c>
      <c r="E798">
        <v>1</v>
      </c>
      <c r="F798">
        <v>1</v>
      </c>
      <c r="G798">
        <v>1</v>
      </c>
      <c r="H798">
        <v>3</v>
      </c>
      <c r="I798" t="s">
        <v>660</v>
      </c>
      <c r="J798" t="s">
        <v>661</v>
      </c>
      <c r="K798" t="s">
        <v>662</v>
      </c>
      <c r="L798">
        <v>1355</v>
      </c>
      <c r="N798">
        <v>1010</v>
      </c>
      <c r="O798" t="s">
        <v>578</v>
      </c>
      <c r="P798" t="s">
        <v>578</v>
      </c>
      <c r="Q798">
        <v>100</v>
      </c>
      <c r="W798">
        <v>0</v>
      </c>
      <c r="X798">
        <v>1092967459</v>
      </c>
      <c r="Y798">
        <v>0.2</v>
      </c>
      <c r="AA798">
        <v>82</v>
      </c>
      <c r="AB798">
        <v>0</v>
      </c>
      <c r="AC798">
        <v>0</v>
      </c>
      <c r="AD798">
        <v>0</v>
      </c>
      <c r="AE798">
        <v>82</v>
      </c>
      <c r="AF798">
        <v>0</v>
      </c>
      <c r="AG798">
        <v>0</v>
      </c>
      <c r="AH798">
        <v>0</v>
      </c>
      <c r="AI798">
        <v>1</v>
      </c>
      <c r="AJ798">
        <v>1</v>
      </c>
      <c r="AK798">
        <v>1</v>
      </c>
      <c r="AL798">
        <v>1</v>
      </c>
      <c r="AN798">
        <v>0</v>
      </c>
      <c r="AO798">
        <v>1</v>
      </c>
      <c r="AP798">
        <v>0</v>
      </c>
      <c r="AQ798">
        <v>0</v>
      </c>
      <c r="AR798">
        <v>0</v>
      </c>
      <c r="AS798" t="s">
        <v>6</v>
      </c>
      <c r="AT798">
        <v>0.2</v>
      </c>
      <c r="AU798" t="s">
        <v>6</v>
      </c>
      <c r="AV798">
        <v>0</v>
      </c>
      <c r="AW798">
        <v>2</v>
      </c>
      <c r="AX798">
        <v>27711990</v>
      </c>
      <c r="AY798">
        <v>1</v>
      </c>
      <c r="AZ798">
        <v>0</v>
      </c>
      <c r="BA798">
        <v>824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CX798">
        <f>Y798*Source!I383</f>
        <v>1</v>
      </c>
      <c r="CY798">
        <f>AA798</f>
        <v>82</v>
      </c>
      <c r="CZ798">
        <f>AE798</f>
        <v>82</v>
      </c>
      <c r="DA798">
        <f>AI798</f>
        <v>1</v>
      </c>
      <c r="DB798">
        <v>0</v>
      </c>
    </row>
    <row r="799" spans="1:106" x14ac:dyDescent="0.2">
      <c r="A799">
        <f>ROW(Source!A384)</f>
        <v>384</v>
      </c>
      <c r="B799">
        <v>27703388</v>
      </c>
      <c r="C799">
        <v>27711986</v>
      </c>
      <c r="D799">
        <v>25416162</v>
      </c>
      <c r="E799">
        <v>1</v>
      </c>
      <c r="F799">
        <v>1</v>
      </c>
      <c r="G799">
        <v>1</v>
      </c>
      <c r="H799">
        <v>1</v>
      </c>
      <c r="I799" t="s">
        <v>658</v>
      </c>
      <c r="J799" t="s">
        <v>6</v>
      </c>
      <c r="K799" t="s">
        <v>659</v>
      </c>
      <c r="L799">
        <v>1191</v>
      </c>
      <c r="N799">
        <v>1013</v>
      </c>
      <c r="O799" t="s">
        <v>486</v>
      </c>
      <c r="P799" t="s">
        <v>486</v>
      </c>
      <c r="Q799">
        <v>1</v>
      </c>
      <c r="W799">
        <v>0</v>
      </c>
      <c r="X799">
        <v>-576067263</v>
      </c>
      <c r="Y799">
        <v>1.1844999999999999</v>
      </c>
      <c r="AA799">
        <v>0</v>
      </c>
      <c r="AB799">
        <v>0</v>
      </c>
      <c r="AC799">
        <v>0</v>
      </c>
      <c r="AD799">
        <v>7.19</v>
      </c>
      <c r="AE799">
        <v>0</v>
      </c>
      <c r="AF799">
        <v>0</v>
      </c>
      <c r="AG799">
        <v>0</v>
      </c>
      <c r="AH799">
        <v>7.19</v>
      </c>
      <c r="AI799">
        <v>1</v>
      </c>
      <c r="AJ799">
        <v>1</v>
      </c>
      <c r="AK799">
        <v>1</v>
      </c>
      <c r="AL799">
        <v>1</v>
      </c>
      <c r="AN799">
        <v>0</v>
      </c>
      <c r="AO799">
        <v>1</v>
      </c>
      <c r="AP799">
        <v>1</v>
      </c>
      <c r="AQ799">
        <v>0</v>
      </c>
      <c r="AR799">
        <v>0</v>
      </c>
      <c r="AS799" t="s">
        <v>6</v>
      </c>
      <c r="AT799">
        <v>1.03</v>
      </c>
      <c r="AU799" t="s">
        <v>22</v>
      </c>
      <c r="AV799">
        <v>1</v>
      </c>
      <c r="AW799">
        <v>2</v>
      </c>
      <c r="AX799">
        <v>27711989</v>
      </c>
      <c r="AY799">
        <v>1</v>
      </c>
      <c r="AZ799">
        <v>0</v>
      </c>
      <c r="BA799">
        <v>825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CX799">
        <f>Y799*Source!I384</f>
        <v>5.9224999999999994</v>
      </c>
      <c r="CY799">
        <f>AD799</f>
        <v>7.19</v>
      </c>
      <c r="CZ799">
        <f>AH799</f>
        <v>7.19</v>
      </c>
      <c r="DA799">
        <f>AL799</f>
        <v>1</v>
      </c>
      <c r="DB799">
        <v>0</v>
      </c>
    </row>
    <row r="800" spans="1:106" x14ac:dyDescent="0.2">
      <c r="A800">
        <f>ROW(Source!A384)</f>
        <v>384</v>
      </c>
      <c r="B800">
        <v>27703388</v>
      </c>
      <c r="C800">
        <v>27711986</v>
      </c>
      <c r="D800">
        <v>25153656</v>
      </c>
      <c r="E800">
        <v>1</v>
      </c>
      <c r="F800">
        <v>1</v>
      </c>
      <c r="G800">
        <v>1</v>
      </c>
      <c r="H800">
        <v>3</v>
      </c>
      <c r="I800" t="s">
        <v>660</v>
      </c>
      <c r="J800" t="s">
        <v>661</v>
      </c>
      <c r="K800" t="s">
        <v>662</v>
      </c>
      <c r="L800">
        <v>1355</v>
      </c>
      <c r="N800">
        <v>1010</v>
      </c>
      <c r="O800" t="s">
        <v>578</v>
      </c>
      <c r="P800" t="s">
        <v>578</v>
      </c>
      <c r="Q800">
        <v>100</v>
      </c>
      <c r="W800">
        <v>0</v>
      </c>
      <c r="X800">
        <v>1092967459</v>
      </c>
      <c r="Y800">
        <v>0.2</v>
      </c>
      <c r="AA800">
        <v>82</v>
      </c>
      <c r="AB800">
        <v>0</v>
      </c>
      <c r="AC800">
        <v>0</v>
      </c>
      <c r="AD800">
        <v>0</v>
      </c>
      <c r="AE800">
        <v>82</v>
      </c>
      <c r="AF800">
        <v>0</v>
      </c>
      <c r="AG800">
        <v>0</v>
      </c>
      <c r="AH800">
        <v>0</v>
      </c>
      <c r="AI800">
        <v>1</v>
      </c>
      <c r="AJ800">
        <v>1</v>
      </c>
      <c r="AK800">
        <v>1</v>
      </c>
      <c r="AL800">
        <v>1</v>
      </c>
      <c r="AN800">
        <v>0</v>
      </c>
      <c r="AO800">
        <v>1</v>
      </c>
      <c r="AP800">
        <v>0</v>
      </c>
      <c r="AQ800">
        <v>0</v>
      </c>
      <c r="AR800">
        <v>0</v>
      </c>
      <c r="AS800" t="s">
        <v>6</v>
      </c>
      <c r="AT800">
        <v>0.2</v>
      </c>
      <c r="AU800" t="s">
        <v>6</v>
      </c>
      <c r="AV800">
        <v>0</v>
      </c>
      <c r="AW800">
        <v>2</v>
      </c>
      <c r="AX800">
        <v>27711990</v>
      </c>
      <c r="AY800">
        <v>1</v>
      </c>
      <c r="AZ800">
        <v>0</v>
      </c>
      <c r="BA800">
        <v>826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CX800">
        <f>Y800*Source!I384</f>
        <v>1</v>
      </c>
      <c r="CY800">
        <f>AA800</f>
        <v>82</v>
      </c>
      <c r="CZ800">
        <f>AE800</f>
        <v>82</v>
      </c>
      <c r="DA800">
        <f>AI800</f>
        <v>1</v>
      </c>
      <c r="DB800">
        <v>0</v>
      </c>
    </row>
    <row r="801" spans="1:106" x14ac:dyDescent="0.2">
      <c r="A801">
        <f>ROW(Source!A423)</f>
        <v>423</v>
      </c>
      <c r="B801">
        <v>27703374</v>
      </c>
      <c r="C801">
        <v>27712113</v>
      </c>
      <c r="D801">
        <v>25419089</v>
      </c>
      <c r="E801">
        <v>1</v>
      </c>
      <c r="F801">
        <v>1</v>
      </c>
      <c r="G801">
        <v>1</v>
      </c>
      <c r="H801">
        <v>1</v>
      </c>
      <c r="I801" t="s">
        <v>663</v>
      </c>
      <c r="J801" t="s">
        <v>6</v>
      </c>
      <c r="K801" t="s">
        <v>664</v>
      </c>
      <c r="L801">
        <v>1191</v>
      </c>
      <c r="N801">
        <v>1013</v>
      </c>
      <c r="O801" t="s">
        <v>486</v>
      </c>
      <c r="P801" t="s">
        <v>486</v>
      </c>
      <c r="Q801">
        <v>1</v>
      </c>
      <c r="W801">
        <v>0</v>
      </c>
      <c r="X801">
        <v>1069510174</v>
      </c>
      <c r="Y801">
        <v>187.79499999999999</v>
      </c>
      <c r="AA801">
        <v>0</v>
      </c>
      <c r="AB801">
        <v>0</v>
      </c>
      <c r="AC801">
        <v>0</v>
      </c>
      <c r="AD801">
        <v>9.6199999999999992</v>
      </c>
      <c r="AE801">
        <v>0</v>
      </c>
      <c r="AF801">
        <v>0</v>
      </c>
      <c r="AG801">
        <v>0</v>
      </c>
      <c r="AH801">
        <v>9.6199999999999992</v>
      </c>
      <c r="AI801">
        <v>1</v>
      </c>
      <c r="AJ801">
        <v>1</v>
      </c>
      <c r="AK801">
        <v>1</v>
      </c>
      <c r="AL801">
        <v>1</v>
      </c>
      <c r="AN801">
        <v>0</v>
      </c>
      <c r="AO801">
        <v>1</v>
      </c>
      <c r="AP801">
        <v>1</v>
      </c>
      <c r="AQ801">
        <v>0</v>
      </c>
      <c r="AR801">
        <v>0</v>
      </c>
      <c r="AS801" t="s">
        <v>6</v>
      </c>
      <c r="AT801">
        <v>163.30000000000001</v>
      </c>
      <c r="AU801" t="s">
        <v>22</v>
      </c>
      <c r="AV801">
        <v>1</v>
      </c>
      <c r="AW801">
        <v>2</v>
      </c>
      <c r="AX801">
        <v>27712117</v>
      </c>
      <c r="AY801">
        <v>1</v>
      </c>
      <c r="AZ801">
        <v>0</v>
      </c>
      <c r="BA801">
        <v>827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CX801">
        <f>Y801*Source!I423</f>
        <v>18.779499999999999</v>
      </c>
      <c r="CY801">
        <f>AD801</f>
        <v>9.6199999999999992</v>
      </c>
      <c r="CZ801">
        <f>AH801</f>
        <v>9.6199999999999992</v>
      </c>
      <c r="DA801">
        <f>AL801</f>
        <v>1</v>
      </c>
      <c r="DB801">
        <v>0</v>
      </c>
    </row>
    <row r="802" spans="1:106" x14ac:dyDescent="0.2">
      <c r="A802">
        <f>ROW(Source!A423)</f>
        <v>423</v>
      </c>
      <c r="B802">
        <v>27703374</v>
      </c>
      <c r="C802">
        <v>27712113</v>
      </c>
      <c r="D802">
        <v>25412928</v>
      </c>
      <c r="E802">
        <v>1</v>
      </c>
      <c r="F802">
        <v>1</v>
      </c>
      <c r="G802">
        <v>1</v>
      </c>
      <c r="H802">
        <v>1</v>
      </c>
      <c r="I802" t="s">
        <v>487</v>
      </c>
      <c r="J802" t="s">
        <v>6</v>
      </c>
      <c r="K802" t="s">
        <v>488</v>
      </c>
      <c r="L802">
        <v>1191</v>
      </c>
      <c r="N802">
        <v>1013</v>
      </c>
      <c r="O802" t="s">
        <v>486</v>
      </c>
      <c r="P802" t="s">
        <v>486</v>
      </c>
      <c r="Q802">
        <v>1</v>
      </c>
      <c r="W802">
        <v>0</v>
      </c>
      <c r="X802">
        <v>-1417349443</v>
      </c>
      <c r="Y802">
        <v>0.08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1</v>
      </c>
      <c r="AJ802">
        <v>1</v>
      </c>
      <c r="AK802">
        <v>1</v>
      </c>
      <c r="AL802">
        <v>1</v>
      </c>
      <c r="AN802">
        <v>0</v>
      </c>
      <c r="AO802">
        <v>1</v>
      </c>
      <c r="AP802">
        <v>0</v>
      </c>
      <c r="AQ802">
        <v>0</v>
      </c>
      <c r="AR802">
        <v>0</v>
      </c>
      <c r="AS802" t="s">
        <v>6</v>
      </c>
      <c r="AT802">
        <v>0.08</v>
      </c>
      <c r="AU802" t="s">
        <v>6</v>
      </c>
      <c r="AV802">
        <v>2</v>
      </c>
      <c r="AW802">
        <v>2</v>
      </c>
      <c r="AX802">
        <v>27712118</v>
      </c>
      <c r="AY802">
        <v>1</v>
      </c>
      <c r="AZ802">
        <v>2048</v>
      </c>
      <c r="BA802">
        <v>828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CX802">
        <f>Y802*Source!I423</f>
        <v>8.0000000000000002E-3</v>
      </c>
      <c r="CY802">
        <f>AD802</f>
        <v>0</v>
      </c>
      <c r="CZ802">
        <f>AH802</f>
        <v>0</v>
      </c>
      <c r="DA802">
        <f>AL802</f>
        <v>1</v>
      </c>
      <c r="DB802">
        <v>0</v>
      </c>
    </row>
    <row r="803" spans="1:106" x14ac:dyDescent="0.2">
      <c r="A803">
        <f>ROW(Source!A423)</f>
        <v>423</v>
      </c>
      <c r="B803">
        <v>27703374</v>
      </c>
      <c r="C803">
        <v>27712113</v>
      </c>
      <c r="D803">
        <v>25230514</v>
      </c>
      <c r="E803">
        <v>1</v>
      </c>
      <c r="F803">
        <v>1</v>
      </c>
      <c r="G803">
        <v>1</v>
      </c>
      <c r="H803">
        <v>2</v>
      </c>
      <c r="I803" t="s">
        <v>489</v>
      </c>
      <c r="J803" t="s">
        <v>490</v>
      </c>
      <c r="K803" t="s">
        <v>491</v>
      </c>
      <c r="L803">
        <v>1368</v>
      </c>
      <c r="N803">
        <v>1011</v>
      </c>
      <c r="O803" t="s">
        <v>492</v>
      </c>
      <c r="P803" t="s">
        <v>492</v>
      </c>
      <c r="Q803">
        <v>1</v>
      </c>
      <c r="W803">
        <v>0</v>
      </c>
      <c r="X803">
        <v>1188625873</v>
      </c>
      <c r="Y803">
        <v>9.1999999999999998E-2</v>
      </c>
      <c r="AA803">
        <v>0</v>
      </c>
      <c r="AB803">
        <v>31.26</v>
      </c>
      <c r="AC803">
        <v>13.5</v>
      </c>
      <c r="AD803">
        <v>0</v>
      </c>
      <c r="AE803">
        <v>0</v>
      </c>
      <c r="AF803">
        <v>31.26</v>
      </c>
      <c r="AG803">
        <v>13.5</v>
      </c>
      <c r="AH803">
        <v>0</v>
      </c>
      <c r="AI803">
        <v>1</v>
      </c>
      <c r="AJ803">
        <v>1</v>
      </c>
      <c r="AK803">
        <v>1</v>
      </c>
      <c r="AL803">
        <v>1</v>
      </c>
      <c r="AN803">
        <v>0</v>
      </c>
      <c r="AO803">
        <v>1</v>
      </c>
      <c r="AP803">
        <v>1</v>
      </c>
      <c r="AQ803">
        <v>0</v>
      </c>
      <c r="AR803">
        <v>0</v>
      </c>
      <c r="AS803" t="s">
        <v>6</v>
      </c>
      <c r="AT803">
        <v>0.08</v>
      </c>
      <c r="AU803" t="s">
        <v>22</v>
      </c>
      <c r="AV803">
        <v>0</v>
      </c>
      <c r="AW803">
        <v>2</v>
      </c>
      <c r="AX803">
        <v>27712119</v>
      </c>
      <c r="AY803">
        <v>1</v>
      </c>
      <c r="AZ803">
        <v>0</v>
      </c>
      <c r="BA803">
        <v>829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CX803">
        <f>Y803*Source!I423</f>
        <v>9.1999999999999998E-3</v>
      </c>
      <c r="CY803">
        <f>AB803</f>
        <v>31.26</v>
      </c>
      <c r="CZ803">
        <f>AF803</f>
        <v>31.26</v>
      </c>
      <c r="DA803">
        <f>AJ803</f>
        <v>1</v>
      </c>
      <c r="DB803">
        <v>0</v>
      </c>
    </row>
    <row r="804" spans="1:106" x14ac:dyDescent="0.2">
      <c r="A804">
        <f>ROW(Source!A424)</f>
        <v>424</v>
      </c>
      <c r="B804">
        <v>27703388</v>
      </c>
      <c r="C804">
        <v>27712113</v>
      </c>
      <c r="D804">
        <v>25419089</v>
      </c>
      <c r="E804">
        <v>1</v>
      </c>
      <c r="F804">
        <v>1</v>
      </c>
      <c r="G804">
        <v>1</v>
      </c>
      <c r="H804">
        <v>1</v>
      </c>
      <c r="I804" t="s">
        <v>663</v>
      </c>
      <c r="J804" t="s">
        <v>6</v>
      </c>
      <c r="K804" t="s">
        <v>664</v>
      </c>
      <c r="L804">
        <v>1191</v>
      </c>
      <c r="N804">
        <v>1013</v>
      </c>
      <c r="O804" t="s">
        <v>486</v>
      </c>
      <c r="P804" t="s">
        <v>486</v>
      </c>
      <c r="Q804">
        <v>1</v>
      </c>
      <c r="W804">
        <v>0</v>
      </c>
      <c r="X804">
        <v>1069510174</v>
      </c>
      <c r="Y804">
        <v>187.79499999999999</v>
      </c>
      <c r="AA804">
        <v>0</v>
      </c>
      <c r="AB804">
        <v>0</v>
      </c>
      <c r="AC804">
        <v>0</v>
      </c>
      <c r="AD804">
        <v>9.6199999999999992</v>
      </c>
      <c r="AE804">
        <v>0</v>
      </c>
      <c r="AF804">
        <v>0</v>
      </c>
      <c r="AG804">
        <v>0</v>
      </c>
      <c r="AH804">
        <v>9.6199999999999992</v>
      </c>
      <c r="AI804">
        <v>1</v>
      </c>
      <c r="AJ804">
        <v>1</v>
      </c>
      <c r="AK804">
        <v>1</v>
      </c>
      <c r="AL804">
        <v>1</v>
      </c>
      <c r="AN804">
        <v>0</v>
      </c>
      <c r="AO804">
        <v>1</v>
      </c>
      <c r="AP804">
        <v>1</v>
      </c>
      <c r="AQ804">
        <v>0</v>
      </c>
      <c r="AR804">
        <v>0</v>
      </c>
      <c r="AS804" t="s">
        <v>6</v>
      </c>
      <c r="AT804">
        <v>163.30000000000001</v>
      </c>
      <c r="AU804" t="s">
        <v>22</v>
      </c>
      <c r="AV804">
        <v>1</v>
      </c>
      <c r="AW804">
        <v>2</v>
      </c>
      <c r="AX804">
        <v>27712117</v>
      </c>
      <c r="AY804">
        <v>1</v>
      </c>
      <c r="AZ804">
        <v>0</v>
      </c>
      <c r="BA804">
        <v>831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CX804">
        <f>Y804*Source!I424</f>
        <v>18.779499999999999</v>
      </c>
      <c r="CY804">
        <f>AD804</f>
        <v>9.6199999999999992</v>
      </c>
      <c r="CZ804">
        <f>AH804</f>
        <v>9.6199999999999992</v>
      </c>
      <c r="DA804">
        <f>AL804</f>
        <v>1</v>
      </c>
      <c r="DB804">
        <v>0</v>
      </c>
    </row>
    <row r="805" spans="1:106" x14ac:dyDescent="0.2">
      <c r="A805">
        <f>ROW(Source!A424)</f>
        <v>424</v>
      </c>
      <c r="B805">
        <v>27703388</v>
      </c>
      <c r="C805">
        <v>27712113</v>
      </c>
      <c r="D805">
        <v>25412928</v>
      </c>
      <c r="E805">
        <v>1</v>
      </c>
      <c r="F805">
        <v>1</v>
      </c>
      <c r="G805">
        <v>1</v>
      </c>
      <c r="H805">
        <v>1</v>
      </c>
      <c r="I805" t="s">
        <v>487</v>
      </c>
      <c r="J805" t="s">
        <v>6</v>
      </c>
      <c r="K805" t="s">
        <v>488</v>
      </c>
      <c r="L805">
        <v>1191</v>
      </c>
      <c r="N805">
        <v>1013</v>
      </c>
      <c r="O805" t="s">
        <v>486</v>
      </c>
      <c r="P805" t="s">
        <v>486</v>
      </c>
      <c r="Q805">
        <v>1</v>
      </c>
      <c r="W805">
        <v>0</v>
      </c>
      <c r="X805">
        <v>-1417349443</v>
      </c>
      <c r="Y805">
        <v>0.08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0</v>
      </c>
      <c r="AG805">
        <v>0</v>
      </c>
      <c r="AH805">
        <v>0</v>
      </c>
      <c r="AI805">
        <v>1</v>
      </c>
      <c r="AJ805">
        <v>1</v>
      </c>
      <c r="AK805">
        <v>1</v>
      </c>
      <c r="AL805">
        <v>1</v>
      </c>
      <c r="AN805">
        <v>0</v>
      </c>
      <c r="AO805">
        <v>1</v>
      </c>
      <c r="AP805">
        <v>0</v>
      </c>
      <c r="AQ805">
        <v>0</v>
      </c>
      <c r="AR805">
        <v>0</v>
      </c>
      <c r="AS805" t="s">
        <v>6</v>
      </c>
      <c r="AT805">
        <v>0.08</v>
      </c>
      <c r="AU805" t="s">
        <v>6</v>
      </c>
      <c r="AV805">
        <v>2</v>
      </c>
      <c r="AW805">
        <v>2</v>
      </c>
      <c r="AX805">
        <v>27712118</v>
      </c>
      <c r="AY805">
        <v>1</v>
      </c>
      <c r="AZ805">
        <v>2048</v>
      </c>
      <c r="BA805">
        <v>832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CX805">
        <f>Y805*Source!I424</f>
        <v>8.0000000000000002E-3</v>
      </c>
      <c r="CY805">
        <f>AD805</f>
        <v>0</v>
      </c>
      <c r="CZ805">
        <f>AH805</f>
        <v>0</v>
      </c>
      <c r="DA805">
        <f>AL805</f>
        <v>1</v>
      </c>
      <c r="DB805">
        <v>0</v>
      </c>
    </row>
    <row r="806" spans="1:106" x14ac:dyDescent="0.2">
      <c r="A806">
        <f>ROW(Source!A424)</f>
        <v>424</v>
      </c>
      <c r="B806">
        <v>27703388</v>
      </c>
      <c r="C806">
        <v>27712113</v>
      </c>
      <c r="D806">
        <v>25230514</v>
      </c>
      <c r="E806">
        <v>1</v>
      </c>
      <c r="F806">
        <v>1</v>
      </c>
      <c r="G806">
        <v>1</v>
      </c>
      <c r="H806">
        <v>2</v>
      </c>
      <c r="I806" t="s">
        <v>489</v>
      </c>
      <c r="J806" t="s">
        <v>490</v>
      </c>
      <c r="K806" t="s">
        <v>491</v>
      </c>
      <c r="L806">
        <v>1368</v>
      </c>
      <c r="N806">
        <v>1011</v>
      </c>
      <c r="O806" t="s">
        <v>492</v>
      </c>
      <c r="P806" t="s">
        <v>492</v>
      </c>
      <c r="Q806">
        <v>1</v>
      </c>
      <c r="W806">
        <v>0</v>
      </c>
      <c r="X806">
        <v>1188625873</v>
      </c>
      <c r="Y806">
        <v>9.1999999999999998E-2</v>
      </c>
      <c r="AA806">
        <v>0</v>
      </c>
      <c r="AB806">
        <v>31.26</v>
      </c>
      <c r="AC806">
        <v>13.5</v>
      </c>
      <c r="AD806">
        <v>0</v>
      </c>
      <c r="AE806">
        <v>0</v>
      </c>
      <c r="AF806">
        <v>31.26</v>
      </c>
      <c r="AG806">
        <v>13.5</v>
      </c>
      <c r="AH806">
        <v>0</v>
      </c>
      <c r="AI806">
        <v>1</v>
      </c>
      <c r="AJ806">
        <v>1</v>
      </c>
      <c r="AK806">
        <v>1</v>
      </c>
      <c r="AL806">
        <v>1</v>
      </c>
      <c r="AN806">
        <v>0</v>
      </c>
      <c r="AO806">
        <v>1</v>
      </c>
      <c r="AP806">
        <v>1</v>
      </c>
      <c r="AQ806">
        <v>0</v>
      </c>
      <c r="AR806">
        <v>0</v>
      </c>
      <c r="AS806" t="s">
        <v>6</v>
      </c>
      <c r="AT806">
        <v>0.08</v>
      </c>
      <c r="AU806" t="s">
        <v>22</v>
      </c>
      <c r="AV806">
        <v>0</v>
      </c>
      <c r="AW806">
        <v>2</v>
      </c>
      <c r="AX806">
        <v>27712119</v>
      </c>
      <c r="AY806">
        <v>1</v>
      </c>
      <c r="AZ806">
        <v>0</v>
      </c>
      <c r="BA806">
        <v>833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CX806">
        <f>Y806*Source!I424</f>
        <v>9.1999999999999998E-3</v>
      </c>
      <c r="CY806">
        <f>AB806</f>
        <v>31.26</v>
      </c>
      <c r="CZ806">
        <f>AF806</f>
        <v>31.26</v>
      </c>
      <c r="DA806">
        <f>AJ806</f>
        <v>1</v>
      </c>
      <c r="DB806">
        <v>0</v>
      </c>
    </row>
    <row r="807" spans="1:106" x14ac:dyDescent="0.2">
      <c r="A807">
        <f>ROW(Source!A425)</f>
        <v>425</v>
      </c>
      <c r="B807">
        <v>27703374</v>
      </c>
      <c r="C807">
        <v>27712121</v>
      </c>
      <c r="D807">
        <v>25412980</v>
      </c>
      <c r="E807">
        <v>1</v>
      </c>
      <c r="F807">
        <v>1</v>
      </c>
      <c r="G807">
        <v>1</v>
      </c>
      <c r="H807">
        <v>1</v>
      </c>
      <c r="I807" t="s">
        <v>634</v>
      </c>
      <c r="J807" t="s">
        <v>6</v>
      </c>
      <c r="K807" t="s">
        <v>635</v>
      </c>
      <c r="L807">
        <v>1191</v>
      </c>
      <c r="N807">
        <v>1013</v>
      </c>
      <c r="O807" t="s">
        <v>486</v>
      </c>
      <c r="P807" t="s">
        <v>486</v>
      </c>
      <c r="Q807">
        <v>1</v>
      </c>
      <c r="W807">
        <v>0</v>
      </c>
      <c r="X807">
        <v>145020957</v>
      </c>
      <c r="Y807">
        <v>27.715</v>
      </c>
      <c r="AA807">
        <v>0</v>
      </c>
      <c r="AB807">
        <v>0</v>
      </c>
      <c r="AC807">
        <v>0</v>
      </c>
      <c r="AD807">
        <v>9.07</v>
      </c>
      <c r="AE807">
        <v>0</v>
      </c>
      <c r="AF807">
        <v>0</v>
      </c>
      <c r="AG807">
        <v>0</v>
      </c>
      <c r="AH807">
        <v>9.07</v>
      </c>
      <c r="AI807">
        <v>1</v>
      </c>
      <c r="AJ807">
        <v>1</v>
      </c>
      <c r="AK807">
        <v>1</v>
      </c>
      <c r="AL807">
        <v>1</v>
      </c>
      <c r="AN807">
        <v>0</v>
      </c>
      <c r="AO807">
        <v>1</v>
      </c>
      <c r="AP807">
        <v>1</v>
      </c>
      <c r="AQ807">
        <v>0</v>
      </c>
      <c r="AR807">
        <v>0</v>
      </c>
      <c r="AS807" t="s">
        <v>6</v>
      </c>
      <c r="AT807">
        <v>24.1</v>
      </c>
      <c r="AU807" t="s">
        <v>22</v>
      </c>
      <c r="AV807">
        <v>1</v>
      </c>
      <c r="AW807">
        <v>2</v>
      </c>
      <c r="AX807">
        <v>27712123</v>
      </c>
      <c r="AY807">
        <v>1</v>
      </c>
      <c r="AZ807">
        <v>0</v>
      </c>
      <c r="BA807">
        <v>835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CX807">
        <f>Y807*Source!I425</f>
        <v>0.55430000000000001</v>
      </c>
      <c r="CY807">
        <f>AD807</f>
        <v>9.07</v>
      </c>
      <c r="CZ807">
        <f>AH807</f>
        <v>9.07</v>
      </c>
      <c r="DA807">
        <f>AL807</f>
        <v>1</v>
      </c>
      <c r="DB807">
        <v>0</v>
      </c>
    </row>
    <row r="808" spans="1:106" x14ac:dyDescent="0.2">
      <c r="A808">
        <f>ROW(Source!A426)</f>
        <v>426</v>
      </c>
      <c r="B808">
        <v>27703388</v>
      </c>
      <c r="C808">
        <v>27712121</v>
      </c>
      <c r="D808">
        <v>25412980</v>
      </c>
      <c r="E808">
        <v>1</v>
      </c>
      <c r="F808">
        <v>1</v>
      </c>
      <c r="G808">
        <v>1</v>
      </c>
      <c r="H808">
        <v>1</v>
      </c>
      <c r="I808" t="s">
        <v>634</v>
      </c>
      <c r="J808" t="s">
        <v>6</v>
      </c>
      <c r="K808" t="s">
        <v>635</v>
      </c>
      <c r="L808">
        <v>1191</v>
      </c>
      <c r="N808">
        <v>1013</v>
      </c>
      <c r="O808" t="s">
        <v>486</v>
      </c>
      <c r="P808" t="s">
        <v>486</v>
      </c>
      <c r="Q808">
        <v>1</v>
      </c>
      <c r="W808">
        <v>0</v>
      </c>
      <c r="X808">
        <v>145020957</v>
      </c>
      <c r="Y808">
        <v>27.715</v>
      </c>
      <c r="AA808">
        <v>0</v>
      </c>
      <c r="AB808">
        <v>0</v>
      </c>
      <c r="AC808">
        <v>0</v>
      </c>
      <c r="AD808">
        <v>9.07</v>
      </c>
      <c r="AE808">
        <v>0</v>
      </c>
      <c r="AF808">
        <v>0</v>
      </c>
      <c r="AG808">
        <v>0</v>
      </c>
      <c r="AH808">
        <v>9.07</v>
      </c>
      <c r="AI808">
        <v>1</v>
      </c>
      <c r="AJ808">
        <v>1</v>
      </c>
      <c r="AK808">
        <v>1</v>
      </c>
      <c r="AL808">
        <v>1</v>
      </c>
      <c r="AN808">
        <v>0</v>
      </c>
      <c r="AO808">
        <v>1</v>
      </c>
      <c r="AP808">
        <v>1</v>
      </c>
      <c r="AQ808">
        <v>0</v>
      </c>
      <c r="AR808">
        <v>0</v>
      </c>
      <c r="AS808" t="s">
        <v>6</v>
      </c>
      <c r="AT808">
        <v>24.1</v>
      </c>
      <c r="AU808" t="s">
        <v>22</v>
      </c>
      <c r="AV808">
        <v>1</v>
      </c>
      <c r="AW808">
        <v>2</v>
      </c>
      <c r="AX808">
        <v>27712123</v>
      </c>
      <c r="AY808">
        <v>1</v>
      </c>
      <c r="AZ808">
        <v>0</v>
      </c>
      <c r="BA808">
        <v>836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CX808">
        <f>Y808*Source!I426</f>
        <v>0.55430000000000001</v>
      </c>
      <c r="CY808">
        <f>AD808</f>
        <v>9.07</v>
      </c>
      <c r="CZ808">
        <f>AH808</f>
        <v>9.07</v>
      </c>
      <c r="DA808">
        <f>AL808</f>
        <v>1</v>
      </c>
      <c r="DB80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36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ROW(Source!A32)</f>
        <v>32</v>
      </c>
      <c r="B1">
        <v>27703575</v>
      </c>
      <c r="C1">
        <v>27703574</v>
      </c>
      <c r="D1">
        <v>25413300</v>
      </c>
      <c r="E1">
        <v>1</v>
      </c>
      <c r="F1">
        <v>1</v>
      </c>
      <c r="G1">
        <v>1</v>
      </c>
      <c r="H1">
        <v>1</v>
      </c>
      <c r="I1" t="s">
        <v>484</v>
      </c>
      <c r="J1" t="s">
        <v>6</v>
      </c>
      <c r="K1" t="s">
        <v>485</v>
      </c>
      <c r="L1">
        <v>1191</v>
      </c>
      <c r="N1">
        <v>1013</v>
      </c>
      <c r="O1" t="s">
        <v>486</v>
      </c>
      <c r="P1" t="s">
        <v>486</v>
      </c>
      <c r="Q1">
        <v>1</v>
      </c>
      <c r="X1">
        <v>69.87</v>
      </c>
      <c r="Y1">
        <v>0</v>
      </c>
      <c r="Z1">
        <v>0</v>
      </c>
      <c r="AA1">
        <v>0</v>
      </c>
      <c r="AB1">
        <v>8.5299999999999994</v>
      </c>
      <c r="AC1">
        <v>0</v>
      </c>
      <c r="AD1">
        <v>1</v>
      </c>
      <c r="AE1">
        <v>1</v>
      </c>
      <c r="AF1" t="s">
        <v>22</v>
      </c>
      <c r="AG1">
        <v>80.350499999999997</v>
      </c>
      <c r="AH1">
        <v>2</v>
      </c>
      <c r="AI1">
        <v>27703575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ROW(Source!A32)</f>
        <v>32</v>
      </c>
      <c r="B2">
        <v>27703576</v>
      </c>
      <c r="C2">
        <v>27703574</v>
      </c>
      <c r="D2">
        <v>25412928</v>
      </c>
      <c r="E2">
        <v>1</v>
      </c>
      <c r="F2">
        <v>1</v>
      </c>
      <c r="G2">
        <v>1</v>
      </c>
      <c r="H2">
        <v>1</v>
      </c>
      <c r="I2" t="s">
        <v>487</v>
      </c>
      <c r="J2" t="s">
        <v>6</v>
      </c>
      <c r="K2" t="s">
        <v>488</v>
      </c>
      <c r="L2">
        <v>1191</v>
      </c>
      <c r="N2">
        <v>1013</v>
      </c>
      <c r="O2" t="s">
        <v>486</v>
      </c>
      <c r="P2" t="s">
        <v>486</v>
      </c>
      <c r="Q2">
        <v>1</v>
      </c>
      <c r="X2">
        <v>1.44</v>
      </c>
      <c r="Y2">
        <v>0</v>
      </c>
      <c r="Z2">
        <v>0</v>
      </c>
      <c r="AA2">
        <v>0</v>
      </c>
      <c r="AB2">
        <v>0</v>
      </c>
      <c r="AC2">
        <v>0</v>
      </c>
      <c r="AD2">
        <v>1</v>
      </c>
      <c r="AE2">
        <v>2</v>
      </c>
      <c r="AF2" t="s">
        <v>22</v>
      </c>
      <c r="AG2">
        <v>1.6559999999999999</v>
      </c>
      <c r="AH2">
        <v>2</v>
      </c>
      <c r="AI2">
        <v>27703576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ROW(Source!A32)</f>
        <v>32</v>
      </c>
      <c r="B3">
        <v>27703577</v>
      </c>
      <c r="C3">
        <v>27703574</v>
      </c>
      <c r="D3">
        <v>25230514</v>
      </c>
      <c r="E3">
        <v>1</v>
      </c>
      <c r="F3">
        <v>1</v>
      </c>
      <c r="G3">
        <v>1</v>
      </c>
      <c r="H3">
        <v>2</v>
      </c>
      <c r="I3" t="s">
        <v>489</v>
      </c>
      <c r="J3" t="s">
        <v>490</v>
      </c>
      <c r="K3" t="s">
        <v>491</v>
      </c>
      <c r="L3">
        <v>1368</v>
      </c>
      <c r="N3">
        <v>1011</v>
      </c>
      <c r="O3" t="s">
        <v>492</v>
      </c>
      <c r="P3" t="s">
        <v>492</v>
      </c>
      <c r="Q3">
        <v>1</v>
      </c>
      <c r="X3">
        <v>1.44</v>
      </c>
      <c r="Y3">
        <v>0</v>
      </c>
      <c r="Z3">
        <v>31.26</v>
      </c>
      <c r="AA3">
        <v>13.5</v>
      </c>
      <c r="AB3">
        <v>0</v>
      </c>
      <c r="AC3">
        <v>0</v>
      </c>
      <c r="AD3">
        <v>1</v>
      </c>
      <c r="AE3">
        <v>0</v>
      </c>
      <c r="AF3" t="s">
        <v>22</v>
      </c>
      <c r="AG3">
        <v>1.6559999999999999</v>
      </c>
      <c r="AH3">
        <v>2</v>
      </c>
      <c r="AI3">
        <v>27703577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ROW(Source!A32)</f>
        <v>32</v>
      </c>
      <c r="B4">
        <v>27703578</v>
      </c>
      <c r="C4">
        <v>27703574</v>
      </c>
      <c r="D4">
        <v>25147242</v>
      </c>
      <c r="E4">
        <v>17</v>
      </c>
      <c r="F4">
        <v>1</v>
      </c>
      <c r="G4">
        <v>1</v>
      </c>
      <c r="H4">
        <v>3</v>
      </c>
      <c r="I4" t="s">
        <v>28</v>
      </c>
      <c r="J4" t="s">
        <v>6</v>
      </c>
      <c r="K4" t="s">
        <v>29</v>
      </c>
      <c r="L4">
        <v>1348</v>
      </c>
      <c r="N4">
        <v>1009</v>
      </c>
      <c r="O4" t="s">
        <v>30</v>
      </c>
      <c r="P4" t="s">
        <v>30</v>
      </c>
      <c r="Q4">
        <v>1000</v>
      </c>
      <c r="X4">
        <v>5.2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 t="s">
        <v>6</v>
      </c>
      <c r="AG4">
        <v>5.2</v>
      </c>
      <c r="AH4">
        <v>2</v>
      </c>
      <c r="AI4">
        <v>27703578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ROW(Source!A33)</f>
        <v>33</v>
      </c>
      <c r="B5">
        <v>27703575</v>
      </c>
      <c r="C5">
        <v>27703574</v>
      </c>
      <c r="D5">
        <v>25413300</v>
      </c>
      <c r="E5">
        <v>1</v>
      </c>
      <c r="F5">
        <v>1</v>
      </c>
      <c r="G5">
        <v>1</v>
      </c>
      <c r="H5">
        <v>1</v>
      </c>
      <c r="I5" t="s">
        <v>484</v>
      </c>
      <c r="J5" t="s">
        <v>6</v>
      </c>
      <c r="K5" t="s">
        <v>485</v>
      </c>
      <c r="L5">
        <v>1191</v>
      </c>
      <c r="N5">
        <v>1013</v>
      </c>
      <c r="O5" t="s">
        <v>486</v>
      </c>
      <c r="P5" t="s">
        <v>486</v>
      </c>
      <c r="Q5">
        <v>1</v>
      </c>
      <c r="X5">
        <v>69.87</v>
      </c>
      <c r="Y5">
        <v>0</v>
      </c>
      <c r="Z5">
        <v>0</v>
      </c>
      <c r="AA5">
        <v>0</v>
      </c>
      <c r="AB5">
        <v>8.5299999999999994</v>
      </c>
      <c r="AC5">
        <v>0</v>
      </c>
      <c r="AD5">
        <v>1</v>
      </c>
      <c r="AE5">
        <v>1</v>
      </c>
      <c r="AF5" t="s">
        <v>22</v>
      </c>
      <c r="AG5">
        <v>80.350499999999997</v>
      </c>
      <c r="AH5">
        <v>2</v>
      </c>
      <c r="AI5">
        <v>27703575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ROW(Source!A33)</f>
        <v>33</v>
      </c>
      <c r="B6">
        <v>27703576</v>
      </c>
      <c r="C6">
        <v>27703574</v>
      </c>
      <c r="D6">
        <v>25412928</v>
      </c>
      <c r="E6">
        <v>1</v>
      </c>
      <c r="F6">
        <v>1</v>
      </c>
      <c r="G6">
        <v>1</v>
      </c>
      <c r="H6">
        <v>1</v>
      </c>
      <c r="I6" t="s">
        <v>487</v>
      </c>
      <c r="J6" t="s">
        <v>6</v>
      </c>
      <c r="K6" t="s">
        <v>488</v>
      </c>
      <c r="L6">
        <v>1191</v>
      </c>
      <c r="N6">
        <v>1013</v>
      </c>
      <c r="O6" t="s">
        <v>486</v>
      </c>
      <c r="P6" t="s">
        <v>486</v>
      </c>
      <c r="Q6">
        <v>1</v>
      </c>
      <c r="X6">
        <v>1.44</v>
      </c>
      <c r="Y6">
        <v>0</v>
      </c>
      <c r="Z6">
        <v>0</v>
      </c>
      <c r="AA6">
        <v>0</v>
      </c>
      <c r="AB6">
        <v>0</v>
      </c>
      <c r="AC6">
        <v>0</v>
      </c>
      <c r="AD6">
        <v>1</v>
      </c>
      <c r="AE6">
        <v>2</v>
      </c>
      <c r="AF6" t="s">
        <v>22</v>
      </c>
      <c r="AG6">
        <v>1.6559999999999999</v>
      </c>
      <c r="AH6">
        <v>2</v>
      </c>
      <c r="AI6">
        <v>27703576</v>
      </c>
      <c r="AJ6">
        <v>6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ROW(Source!A33)</f>
        <v>33</v>
      </c>
      <c r="B7">
        <v>27703577</v>
      </c>
      <c r="C7">
        <v>27703574</v>
      </c>
      <c r="D7">
        <v>25230514</v>
      </c>
      <c r="E7">
        <v>1</v>
      </c>
      <c r="F7">
        <v>1</v>
      </c>
      <c r="G7">
        <v>1</v>
      </c>
      <c r="H7">
        <v>2</v>
      </c>
      <c r="I7" t="s">
        <v>489</v>
      </c>
      <c r="J7" t="s">
        <v>490</v>
      </c>
      <c r="K7" t="s">
        <v>491</v>
      </c>
      <c r="L7">
        <v>1368</v>
      </c>
      <c r="N7">
        <v>1011</v>
      </c>
      <c r="O7" t="s">
        <v>492</v>
      </c>
      <c r="P7" t="s">
        <v>492</v>
      </c>
      <c r="Q7">
        <v>1</v>
      </c>
      <c r="X7">
        <v>1.44</v>
      </c>
      <c r="Y7">
        <v>0</v>
      </c>
      <c r="Z7">
        <v>31.26</v>
      </c>
      <c r="AA7">
        <v>13.5</v>
      </c>
      <c r="AB7">
        <v>0</v>
      </c>
      <c r="AC7">
        <v>0</v>
      </c>
      <c r="AD7">
        <v>1</v>
      </c>
      <c r="AE7">
        <v>0</v>
      </c>
      <c r="AF7" t="s">
        <v>22</v>
      </c>
      <c r="AG7">
        <v>1.6559999999999999</v>
      </c>
      <c r="AH7">
        <v>2</v>
      </c>
      <c r="AI7">
        <v>27703577</v>
      </c>
      <c r="AJ7">
        <v>7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ROW(Source!A33)</f>
        <v>33</v>
      </c>
      <c r="B8">
        <v>27703578</v>
      </c>
      <c r="C8">
        <v>27703574</v>
      </c>
      <c r="D8">
        <v>25147242</v>
      </c>
      <c r="E8">
        <v>17</v>
      </c>
      <c r="F8">
        <v>1</v>
      </c>
      <c r="G8">
        <v>1</v>
      </c>
      <c r="H8">
        <v>3</v>
      </c>
      <c r="I8" t="s">
        <v>28</v>
      </c>
      <c r="J8" t="s">
        <v>6</v>
      </c>
      <c r="K8" t="s">
        <v>29</v>
      </c>
      <c r="L8">
        <v>1348</v>
      </c>
      <c r="N8">
        <v>1009</v>
      </c>
      <c r="O8" t="s">
        <v>30</v>
      </c>
      <c r="P8" t="s">
        <v>30</v>
      </c>
      <c r="Q8">
        <v>1000</v>
      </c>
      <c r="X8">
        <v>5.2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 t="s">
        <v>6</v>
      </c>
      <c r="AG8">
        <v>5.2</v>
      </c>
      <c r="AH8">
        <v>2</v>
      </c>
      <c r="AI8">
        <v>27703578</v>
      </c>
      <c r="AJ8">
        <v>8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ROW(Source!A36)</f>
        <v>36</v>
      </c>
      <c r="B9">
        <v>27703720</v>
      </c>
      <c r="C9">
        <v>27703719</v>
      </c>
      <c r="D9">
        <v>25414769</v>
      </c>
      <c r="E9">
        <v>1</v>
      </c>
      <c r="F9">
        <v>1</v>
      </c>
      <c r="G9">
        <v>1</v>
      </c>
      <c r="H9">
        <v>1</v>
      </c>
      <c r="I9" t="s">
        <v>493</v>
      </c>
      <c r="J9" t="s">
        <v>6</v>
      </c>
      <c r="K9" t="s">
        <v>494</v>
      </c>
      <c r="L9">
        <v>1191</v>
      </c>
      <c r="N9">
        <v>1013</v>
      </c>
      <c r="O9" t="s">
        <v>486</v>
      </c>
      <c r="P9" t="s">
        <v>486</v>
      </c>
      <c r="Q9">
        <v>1</v>
      </c>
      <c r="X9">
        <v>3.36</v>
      </c>
      <c r="Y9">
        <v>0</v>
      </c>
      <c r="Z9">
        <v>0</v>
      </c>
      <c r="AA9">
        <v>0</v>
      </c>
      <c r="AB9">
        <v>8.17</v>
      </c>
      <c r="AC9">
        <v>0</v>
      </c>
      <c r="AD9">
        <v>1</v>
      </c>
      <c r="AE9">
        <v>1</v>
      </c>
      <c r="AF9" t="s">
        <v>22</v>
      </c>
      <c r="AG9">
        <v>3.8639999999999994</v>
      </c>
      <c r="AH9">
        <v>2</v>
      </c>
      <c r="AI9">
        <v>27703720</v>
      </c>
      <c r="AJ9">
        <v>9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ROW(Source!A36)</f>
        <v>36</v>
      </c>
      <c r="B10">
        <v>27703721</v>
      </c>
      <c r="C10">
        <v>27703719</v>
      </c>
      <c r="D10">
        <v>25147242</v>
      </c>
      <c r="E10">
        <v>17</v>
      </c>
      <c r="F10">
        <v>1</v>
      </c>
      <c r="G10">
        <v>1</v>
      </c>
      <c r="H10">
        <v>3</v>
      </c>
      <c r="I10" t="s">
        <v>28</v>
      </c>
      <c r="J10" t="s">
        <v>6</v>
      </c>
      <c r="K10" t="s">
        <v>29</v>
      </c>
      <c r="L10">
        <v>1348</v>
      </c>
      <c r="N10">
        <v>1009</v>
      </c>
      <c r="O10" t="s">
        <v>30</v>
      </c>
      <c r="P10" t="s">
        <v>30</v>
      </c>
      <c r="Q10">
        <v>1000</v>
      </c>
      <c r="X10">
        <v>7.0000000000000007E-2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 t="s">
        <v>6</v>
      </c>
      <c r="AG10">
        <v>7.0000000000000007E-2</v>
      </c>
      <c r="AH10">
        <v>2</v>
      </c>
      <c r="AI10">
        <v>27703721</v>
      </c>
      <c r="AJ10">
        <v>10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ROW(Source!A37)</f>
        <v>37</v>
      </c>
      <c r="B11">
        <v>27703720</v>
      </c>
      <c r="C11">
        <v>27703719</v>
      </c>
      <c r="D11">
        <v>25414769</v>
      </c>
      <c r="E11">
        <v>1</v>
      </c>
      <c r="F11">
        <v>1</v>
      </c>
      <c r="G11">
        <v>1</v>
      </c>
      <c r="H11">
        <v>1</v>
      </c>
      <c r="I11" t="s">
        <v>493</v>
      </c>
      <c r="J11" t="s">
        <v>6</v>
      </c>
      <c r="K11" t="s">
        <v>494</v>
      </c>
      <c r="L11">
        <v>1191</v>
      </c>
      <c r="N11">
        <v>1013</v>
      </c>
      <c r="O11" t="s">
        <v>486</v>
      </c>
      <c r="P11" t="s">
        <v>486</v>
      </c>
      <c r="Q11">
        <v>1</v>
      </c>
      <c r="X11">
        <v>3.36</v>
      </c>
      <c r="Y11">
        <v>0</v>
      </c>
      <c r="Z11">
        <v>0</v>
      </c>
      <c r="AA11">
        <v>0</v>
      </c>
      <c r="AB11">
        <v>8.17</v>
      </c>
      <c r="AC11">
        <v>0</v>
      </c>
      <c r="AD11">
        <v>1</v>
      </c>
      <c r="AE11">
        <v>1</v>
      </c>
      <c r="AF11" t="s">
        <v>22</v>
      </c>
      <c r="AG11">
        <v>3.8639999999999994</v>
      </c>
      <c r="AH11">
        <v>2</v>
      </c>
      <c r="AI11">
        <v>27703720</v>
      </c>
      <c r="AJ11">
        <v>11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ROW(Source!A37)</f>
        <v>37</v>
      </c>
      <c r="B12">
        <v>27703721</v>
      </c>
      <c r="C12">
        <v>27703719</v>
      </c>
      <c r="D12">
        <v>25147242</v>
      </c>
      <c r="E12">
        <v>17</v>
      </c>
      <c r="F12">
        <v>1</v>
      </c>
      <c r="G12">
        <v>1</v>
      </c>
      <c r="H12">
        <v>3</v>
      </c>
      <c r="I12" t="s">
        <v>28</v>
      </c>
      <c r="J12" t="s">
        <v>6</v>
      </c>
      <c r="K12" t="s">
        <v>29</v>
      </c>
      <c r="L12">
        <v>1348</v>
      </c>
      <c r="N12">
        <v>1009</v>
      </c>
      <c r="O12" t="s">
        <v>30</v>
      </c>
      <c r="P12" t="s">
        <v>30</v>
      </c>
      <c r="Q12">
        <v>1000</v>
      </c>
      <c r="X12">
        <v>7.0000000000000007E-2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 t="s">
        <v>6</v>
      </c>
      <c r="AG12">
        <v>7.0000000000000007E-2</v>
      </c>
      <c r="AH12">
        <v>2</v>
      </c>
      <c r="AI12">
        <v>27703721</v>
      </c>
      <c r="AJ12">
        <v>12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ROW(Source!A40)</f>
        <v>40</v>
      </c>
      <c r="B13">
        <v>27703786</v>
      </c>
      <c r="C13">
        <v>27703785</v>
      </c>
      <c r="D13">
        <v>25414543</v>
      </c>
      <c r="E13">
        <v>1</v>
      </c>
      <c r="F13">
        <v>1</v>
      </c>
      <c r="G13">
        <v>1</v>
      </c>
      <c r="H13">
        <v>1</v>
      </c>
      <c r="I13" t="s">
        <v>495</v>
      </c>
      <c r="J13" t="s">
        <v>6</v>
      </c>
      <c r="K13" t="s">
        <v>496</v>
      </c>
      <c r="L13">
        <v>1191</v>
      </c>
      <c r="N13">
        <v>1013</v>
      </c>
      <c r="O13" t="s">
        <v>486</v>
      </c>
      <c r="P13" t="s">
        <v>486</v>
      </c>
      <c r="Q13">
        <v>1</v>
      </c>
      <c r="X13">
        <v>75.150000000000006</v>
      </c>
      <c r="Y13">
        <v>0</v>
      </c>
      <c r="Z13">
        <v>0</v>
      </c>
      <c r="AA13">
        <v>0</v>
      </c>
      <c r="AB13">
        <v>8.02</v>
      </c>
      <c r="AC13">
        <v>0</v>
      </c>
      <c r="AD13">
        <v>1</v>
      </c>
      <c r="AE13">
        <v>1</v>
      </c>
      <c r="AF13" t="s">
        <v>45</v>
      </c>
      <c r="AG13">
        <v>81.162000000000006</v>
      </c>
      <c r="AH13">
        <v>2</v>
      </c>
      <c r="AI13">
        <v>27703786</v>
      </c>
      <c r="AJ13">
        <v>13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ROW(Source!A40)</f>
        <v>40</v>
      </c>
      <c r="B14">
        <v>27703787</v>
      </c>
      <c r="C14">
        <v>27703785</v>
      </c>
      <c r="D14">
        <v>25412928</v>
      </c>
      <c r="E14">
        <v>1</v>
      </c>
      <c r="F14">
        <v>1</v>
      </c>
      <c r="G14">
        <v>1</v>
      </c>
      <c r="H14">
        <v>1</v>
      </c>
      <c r="I14" t="s">
        <v>487</v>
      </c>
      <c r="J14" t="s">
        <v>6</v>
      </c>
      <c r="K14" t="s">
        <v>488</v>
      </c>
      <c r="L14">
        <v>1191</v>
      </c>
      <c r="N14">
        <v>1013</v>
      </c>
      <c r="O14" t="s">
        <v>486</v>
      </c>
      <c r="P14" t="s">
        <v>486</v>
      </c>
      <c r="Q14">
        <v>1</v>
      </c>
      <c r="X14">
        <v>4.2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2</v>
      </c>
      <c r="AF14" t="s">
        <v>45</v>
      </c>
      <c r="AG14">
        <v>4.5360000000000005</v>
      </c>
      <c r="AH14">
        <v>2</v>
      </c>
      <c r="AI14">
        <v>27703787</v>
      </c>
      <c r="AJ14">
        <v>14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ROW(Source!A40)</f>
        <v>40</v>
      </c>
      <c r="B15">
        <v>27703788</v>
      </c>
      <c r="C15">
        <v>27703785</v>
      </c>
      <c r="D15">
        <v>25230514</v>
      </c>
      <c r="E15">
        <v>1</v>
      </c>
      <c r="F15">
        <v>1</v>
      </c>
      <c r="G15">
        <v>1</v>
      </c>
      <c r="H15">
        <v>2</v>
      </c>
      <c r="I15" t="s">
        <v>489</v>
      </c>
      <c r="J15" t="s">
        <v>490</v>
      </c>
      <c r="K15" t="s">
        <v>491</v>
      </c>
      <c r="L15">
        <v>1368</v>
      </c>
      <c r="N15">
        <v>1011</v>
      </c>
      <c r="O15" t="s">
        <v>492</v>
      </c>
      <c r="P15" t="s">
        <v>492</v>
      </c>
      <c r="Q15">
        <v>1</v>
      </c>
      <c r="X15">
        <v>1.73</v>
      </c>
      <c r="Y15">
        <v>0</v>
      </c>
      <c r="Z15">
        <v>31.26</v>
      </c>
      <c r="AA15">
        <v>13.5</v>
      </c>
      <c r="AB15">
        <v>0</v>
      </c>
      <c r="AC15">
        <v>0</v>
      </c>
      <c r="AD15">
        <v>1</v>
      </c>
      <c r="AE15">
        <v>0</v>
      </c>
      <c r="AF15" t="s">
        <v>45</v>
      </c>
      <c r="AG15">
        <v>1.8684000000000003</v>
      </c>
      <c r="AH15">
        <v>2</v>
      </c>
      <c r="AI15">
        <v>27703788</v>
      </c>
      <c r="AJ15">
        <v>15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ROW(Source!A40)</f>
        <v>40</v>
      </c>
      <c r="B16">
        <v>27703789</v>
      </c>
      <c r="C16">
        <v>27703785</v>
      </c>
      <c r="D16">
        <v>25231607</v>
      </c>
      <c r="E16">
        <v>1</v>
      </c>
      <c r="F16">
        <v>1</v>
      </c>
      <c r="G16">
        <v>1</v>
      </c>
      <c r="H16">
        <v>2</v>
      </c>
      <c r="I16" t="s">
        <v>497</v>
      </c>
      <c r="J16" t="s">
        <v>498</v>
      </c>
      <c r="K16" t="s">
        <v>499</v>
      </c>
      <c r="L16">
        <v>1368</v>
      </c>
      <c r="N16">
        <v>1011</v>
      </c>
      <c r="O16" t="s">
        <v>492</v>
      </c>
      <c r="P16" t="s">
        <v>492</v>
      </c>
      <c r="Q16">
        <v>1</v>
      </c>
      <c r="X16">
        <v>2.4700000000000002</v>
      </c>
      <c r="Y16">
        <v>0</v>
      </c>
      <c r="Z16">
        <v>65.709999999999994</v>
      </c>
      <c r="AA16">
        <v>11.6</v>
      </c>
      <c r="AB16">
        <v>0</v>
      </c>
      <c r="AC16">
        <v>0</v>
      </c>
      <c r="AD16">
        <v>1</v>
      </c>
      <c r="AE16">
        <v>0</v>
      </c>
      <c r="AF16" t="s">
        <v>45</v>
      </c>
      <c r="AG16">
        <v>2.6676000000000006</v>
      </c>
      <c r="AH16">
        <v>2</v>
      </c>
      <c r="AI16">
        <v>27703789</v>
      </c>
      <c r="AJ16">
        <v>16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ROW(Source!A40)</f>
        <v>40</v>
      </c>
      <c r="B17">
        <v>27703790</v>
      </c>
      <c r="C17">
        <v>27703785</v>
      </c>
      <c r="D17">
        <v>25152713</v>
      </c>
      <c r="E17">
        <v>1</v>
      </c>
      <c r="F17">
        <v>1</v>
      </c>
      <c r="G17">
        <v>1</v>
      </c>
      <c r="H17">
        <v>3</v>
      </c>
      <c r="I17" t="s">
        <v>500</v>
      </c>
      <c r="J17" t="s">
        <v>501</v>
      </c>
      <c r="K17" t="s">
        <v>502</v>
      </c>
      <c r="L17">
        <v>1348</v>
      </c>
      <c r="N17">
        <v>1009</v>
      </c>
      <c r="O17" t="s">
        <v>30</v>
      </c>
      <c r="P17" t="s">
        <v>30</v>
      </c>
      <c r="Q17">
        <v>1000</v>
      </c>
      <c r="X17">
        <v>1.2E-2</v>
      </c>
      <c r="Y17">
        <v>11978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44</v>
      </c>
      <c r="AG17">
        <v>0</v>
      </c>
      <c r="AH17">
        <v>2</v>
      </c>
      <c r="AI17">
        <v>27703790</v>
      </c>
      <c r="AJ17">
        <v>17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ROW(Source!A40)</f>
        <v>40</v>
      </c>
      <c r="B18">
        <v>27703791</v>
      </c>
      <c r="C18">
        <v>27703785</v>
      </c>
      <c r="D18">
        <v>25172445</v>
      </c>
      <c r="E18">
        <v>1</v>
      </c>
      <c r="F18">
        <v>1</v>
      </c>
      <c r="G18">
        <v>1</v>
      </c>
      <c r="H18">
        <v>3</v>
      </c>
      <c r="I18" t="s">
        <v>503</v>
      </c>
      <c r="J18" t="s">
        <v>504</v>
      </c>
      <c r="K18" t="s">
        <v>505</v>
      </c>
      <c r="L18">
        <v>1348</v>
      </c>
      <c r="N18">
        <v>1009</v>
      </c>
      <c r="O18" t="s">
        <v>30</v>
      </c>
      <c r="P18" t="s">
        <v>30</v>
      </c>
      <c r="Q18">
        <v>1000</v>
      </c>
      <c r="X18">
        <v>3.5000000000000003E-2</v>
      </c>
      <c r="Y18">
        <v>5989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44</v>
      </c>
      <c r="AG18">
        <v>0</v>
      </c>
      <c r="AH18">
        <v>2</v>
      </c>
      <c r="AI18">
        <v>27703791</v>
      </c>
      <c r="AJ18">
        <v>18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ROW(Source!A40)</f>
        <v>40</v>
      </c>
      <c r="B19">
        <v>27703792</v>
      </c>
      <c r="C19">
        <v>27703785</v>
      </c>
      <c r="D19">
        <v>25145198</v>
      </c>
      <c r="E19">
        <v>17</v>
      </c>
      <c r="F19">
        <v>1</v>
      </c>
      <c r="G19">
        <v>1</v>
      </c>
      <c r="H19">
        <v>3</v>
      </c>
      <c r="I19" t="s">
        <v>665</v>
      </c>
      <c r="J19" t="s">
        <v>6</v>
      </c>
      <c r="K19" t="s">
        <v>666</v>
      </c>
      <c r="L19">
        <v>1354</v>
      </c>
      <c r="N19">
        <v>1010</v>
      </c>
      <c r="O19" t="s">
        <v>136</v>
      </c>
      <c r="P19" t="s">
        <v>136</v>
      </c>
      <c r="Q19">
        <v>1</v>
      </c>
      <c r="X19">
        <v>100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 t="s">
        <v>44</v>
      </c>
      <c r="AG19">
        <v>0</v>
      </c>
      <c r="AH19">
        <v>3</v>
      </c>
      <c r="AI19">
        <v>-1</v>
      </c>
      <c r="AJ19" t="s">
        <v>6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ROW(Source!A40)</f>
        <v>40</v>
      </c>
      <c r="B20">
        <v>27703793</v>
      </c>
      <c r="C20">
        <v>27703785</v>
      </c>
      <c r="D20">
        <v>25179415</v>
      </c>
      <c r="E20">
        <v>1</v>
      </c>
      <c r="F20">
        <v>1</v>
      </c>
      <c r="G20">
        <v>1</v>
      </c>
      <c r="H20">
        <v>3</v>
      </c>
      <c r="I20" t="s">
        <v>506</v>
      </c>
      <c r="J20" t="s">
        <v>507</v>
      </c>
      <c r="K20" t="s">
        <v>508</v>
      </c>
      <c r="L20">
        <v>1301</v>
      </c>
      <c r="N20">
        <v>1003</v>
      </c>
      <c r="O20" t="s">
        <v>257</v>
      </c>
      <c r="P20" t="s">
        <v>257</v>
      </c>
      <c r="Q20">
        <v>1</v>
      </c>
      <c r="X20">
        <v>400</v>
      </c>
      <c r="Y20">
        <v>3.2</v>
      </c>
      <c r="Z20">
        <v>0</v>
      </c>
      <c r="AA20">
        <v>0</v>
      </c>
      <c r="AB20">
        <v>0</v>
      </c>
      <c r="AC20">
        <v>0</v>
      </c>
      <c r="AD20">
        <v>1</v>
      </c>
      <c r="AE20">
        <v>0</v>
      </c>
      <c r="AF20" t="s">
        <v>44</v>
      </c>
      <c r="AG20">
        <v>0</v>
      </c>
      <c r="AH20">
        <v>2</v>
      </c>
      <c r="AI20">
        <v>27703793</v>
      </c>
      <c r="AJ20">
        <v>19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ROW(Source!A41)</f>
        <v>41</v>
      </c>
      <c r="B21">
        <v>27703786</v>
      </c>
      <c r="C21">
        <v>27703785</v>
      </c>
      <c r="D21">
        <v>25414543</v>
      </c>
      <c r="E21">
        <v>1</v>
      </c>
      <c r="F21">
        <v>1</v>
      </c>
      <c r="G21">
        <v>1</v>
      </c>
      <c r="H21">
        <v>1</v>
      </c>
      <c r="I21" t="s">
        <v>495</v>
      </c>
      <c r="J21" t="s">
        <v>6</v>
      </c>
      <c r="K21" t="s">
        <v>496</v>
      </c>
      <c r="L21">
        <v>1191</v>
      </c>
      <c r="N21">
        <v>1013</v>
      </c>
      <c r="O21" t="s">
        <v>486</v>
      </c>
      <c r="P21" t="s">
        <v>486</v>
      </c>
      <c r="Q21">
        <v>1</v>
      </c>
      <c r="X21">
        <v>75.150000000000006</v>
      </c>
      <c r="Y21">
        <v>0</v>
      </c>
      <c r="Z21">
        <v>0</v>
      </c>
      <c r="AA21">
        <v>0</v>
      </c>
      <c r="AB21">
        <v>8.02</v>
      </c>
      <c r="AC21">
        <v>0</v>
      </c>
      <c r="AD21">
        <v>1</v>
      </c>
      <c r="AE21">
        <v>1</v>
      </c>
      <c r="AF21" t="s">
        <v>45</v>
      </c>
      <c r="AG21">
        <v>81.162000000000006</v>
      </c>
      <c r="AH21">
        <v>2</v>
      </c>
      <c r="AI21">
        <v>27703786</v>
      </c>
      <c r="AJ21">
        <v>20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ROW(Source!A41)</f>
        <v>41</v>
      </c>
      <c r="B22">
        <v>27703787</v>
      </c>
      <c r="C22">
        <v>27703785</v>
      </c>
      <c r="D22">
        <v>25412928</v>
      </c>
      <c r="E22">
        <v>1</v>
      </c>
      <c r="F22">
        <v>1</v>
      </c>
      <c r="G22">
        <v>1</v>
      </c>
      <c r="H22">
        <v>1</v>
      </c>
      <c r="I22" t="s">
        <v>487</v>
      </c>
      <c r="J22" t="s">
        <v>6</v>
      </c>
      <c r="K22" t="s">
        <v>488</v>
      </c>
      <c r="L22">
        <v>1191</v>
      </c>
      <c r="N22">
        <v>1013</v>
      </c>
      <c r="O22" t="s">
        <v>486</v>
      </c>
      <c r="P22" t="s">
        <v>486</v>
      </c>
      <c r="Q22">
        <v>1</v>
      </c>
      <c r="X22">
        <v>4.2</v>
      </c>
      <c r="Y22">
        <v>0</v>
      </c>
      <c r="Z22">
        <v>0</v>
      </c>
      <c r="AA22">
        <v>0</v>
      </c>
      <c r="AB22">
        <v>0</v>
      </c>
      <c r="AC22">
        <v>0</v>
      </c>
      <c r="AD22">
        <v>1</v>
      </c>
      <c r="AE22">
        <v>2</v>
      </c>
      <c r="AF22" t="s">
        <v>45</v>
      </c>
      <c r="AG22">
        <v>4.5360000000000005</v>
      </c>
      <c r="AH22">
        <v>2</v>
      </c>
      <c r="AI22">
        <v>27703787</v>
      </c>
      <c r="AJ22">
        <v>21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ROW(Source!A41)</f>
        <v>41</v>
      </c>
      <c r="B23">
        <v>27703788</v>
      </c>
      <c r="C23">
        <v>27703785</v>
      </c>
      <c r="D23">
        <v>25230514</v>
      </c>
      <c r="E23">
        <v>1</v>
      </c>
      <c r="F23">
        <v>1</v>
      </c>
      <c r="G23">
        <v>1</v>
      </c>
      <c r="H23">
        <v>2</v>
      </c>
      <c r="I23" t="s">
        <v>489</v>
      </c>
      <c r="J23" t="s">
        <v>490</v>
      </c>
      <c r="K23" t="s">
        <v>491</v>
      </c>
      <c r="L23">
        <v>1368</v>
      </c>
      <c r="N23">
        <v>1011</v>
      </c>
      <c r="O23" t="s">
        <v>492</v>
      </c>
      <c r="P23" t="s">
        <v>492</v>
      </c>
      <c r="Q23">
        <v>1</v>
      </c>
      <c r="X23">
        <v>1.73</v>
      </c>
      <c r="Y23">
        <v>0</v>
      </c>
      <c r="Z23">
        <v>31.26</v>
      </c>
      <c r="AA23">
        <v>13.5</v>
      </c>
      <c r="AB23">
        <v>0</v>
      </c>
      <c r="AC23">
        <v>0</v>
      </c>
      <c r="AD23">
        <v>1</v>
      </c>
      <c r="AE23">
        <v>0</v>
      </c>
      <c r="AF23" t="s">
        <v>45</v>
      </c>
      <c r="AG23">
        <v>1.8684000000000003</v>
      </c>
      <c r="AH23">
        <v>2</v>
      </c>
      <c r="AI23">
        <v>27703788</v>
      </c>
      <c r="AJ23">
        <v>22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ROW(Source!A41)</f>
        <v>41</v>
      </c>
      <c r="B24">
        <v>27703789</v>
      </c>
      <c r="C24">
        <v>27703785</v>
      </c>
      <c r="D24">
        <v>25231607</v>
      </c>
      <c r="E24">
        <v>1</v>
      </c>
      <c r="F24">
        <v>1</v>
      </c>
      <c r="G24">
        <v>1</v>
      </c>
      <c r="H24">
        <v>2</v>
      </c>
      <c r="I24" t="s">
        <v>497</v>
      </c>
      <c r="J24" t="s">
        <v>498</v>
      </c>
      <c r="K24" t="s">
        <v>499</v>
      </c>
      <c r="L24">
        <v>1368</v>
      </c>
      <c r="N24">
        <v>1011</v>
      </c>
      <c r="O24" t="s">
        <v>492</v>
      </c>
      <c r="P24" t="s">
        <v>492</v>
      </c>
      <c r="Q24">
        <v>1</v>
      </c>
      <c r="X24">
        <v>2.4700000000000002</v>
      </c>
      <c r="Y24">
        <v>0</v>
      </c>
      <c r="Z24">
        <v>65.709999999999994</v>
      </c>
      <c r="AA24">
        <v>11.6</v>
      </c>
      <c r="AB24">
        <v>0</v>
      </c>
      <c r="AC24">
        <v>0</v>
      </c>
      <c r="AD24">
        <v>1</v>
      </c>
      <c r="AE24">
        <v>0</v>
      </c>
      <c r="AF24" t="s">
        <v>45</v>
      </c>
      <c r="AG24">
        <v>2.6676000000000006</v>
      </c>
      <c r="AH24">
        <v>2</v>
      </c>
      <c r="AI24">
        <v>27703789</v>
      </c>
      <c r="AJ24">
        <v>23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ROW(Source!A41)</f>
        <v>41</v>
      </c>
      <c r="B25">
        <v>27703790</v>
      </c>
      <c r="C25">
        <v>27703785</v>
      </c>
      <c r="D25">
        <v>25152713</v>
      </c>
      <c r="E25">
        <v>1</v>
      </c>
      <c r="F25">
        <v>1</v>
      </c>
      <c r="G25">
        <v>1</v>
      </c>
      <c r="H25">
        <v>3</v>
      </c>
      <c r="I25" t="s">
        <v>500</v>
      </c>
      <c r="J25" t="s">
        <v>501</v>
      </c>
      <c r="K25" t="s">
        <v>502</v>
      </c>
      <c r="L25">
        <v>1348</v>
      </c>
      <c r="N25">
        <v>1009</v>
      </c>
      <c r="O25" t="s">
        <v>30</v>
      </c>
      <c r="P25" t="s">
        <v>30</v>
      </c>
      <c r="Q25">
        <v>1000</v>
      </c>
      <c r="X25">
        <v>1.2E-2</v>
      </c>
      <c r="Y25">
        <v>11978</v>
      </c>
      <c r="Z25">
        <v>0</v>
      </c>
      <c r="AA25">
        <v>0</v>
      </c>
      <c r="AB25">
        <v>0</v>
      </c>
      <c r="AC25">
        <v>0</v>
      </c>
      <c r="AD25">
        <v>1</v>
      </c>
      <c r="AE25">
        <v>0</v>
      </c>
      <c r="AF25" t="s">
        <v>44</v>
      </c>
      <c r="AG25">
        <v>0</v>
      </c>
      <c r="AH25">
        <v>2</v>
      </c>
      <c r="AI25">
        <v>27703790</v>
      </c>
      <c r="AJ25">
        <v>24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ROW(Source!A41)</f>
        <v>41</v>
      </c>
      <c r="B26">
        <v>27703791</v>
      </c>
      <c r="C26">
        <v>27703785</v>
      </c>
      <c r="D26">
        <v>25172445</v>
      </c>
      <c r="E26">
        <v>1</v>
      </c>
      <c r="F26">
        <v>1</v>
      </c>
      <c r="G26">
        <v>1</v>
      </c>
      <c r="H26">
        <v>3</v>
      </c>
      <c r="I26" t="s">
        <v>503</v>
      </c>
      <c r="J26" t="s">
        <v>504</v>
      </c>
      <c r="K26" t="s">
        <v>505</v>
      </c>
      <c r="L26">
        <v>1348</v>
      </c>
      <c r="N26">
        <v>1009</v>
      </c>
      <c r="O26" t="s">
        <v>30</v>
      </c>
      <c r="P26" t="s">
        <v>30</v>
      </c>
      <c r="Q26">
        <v>1000</v>
      </c>
      <c r="X26">
        <v>3.5000000000000003E-2</v>
      </c>
      <c r="Y26">
        <v>5989</v>
      </c>
      <c r="Z26">
        <v>0</v>
      </c>
      <c r="AA26">
        <v>0</v>
      </c>
      <c r="AB26">
        <v>0</v>
      </c>
      <c r="AC26">
        <v>0</v>
      </c>
      <c r="AD26">
        <v>1</v>
      </c>
      <c r="AE26">
        <v>0</v>
      </c>
      <c r="AF26" t="s">
        <v>44</v>
      </c>
      <c r="AG26">
        <v>0</v>
      </c>
      <c r="AH26">
        <v>2</v>
      </c>
      <c r="AI26">
        <v>27703791</v>
      </c>
      <c r="AJ26">
        <v>25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ROW(Source!A41)</f>
        <v>41</v>
      </c>
      <c r="B27">
        <v>27703792</v>
      </c>
      <c r="C27">
        <v>27703785</v>
      </c>
      <c r="D27">
        <v>25145198</v>
      </c>
      <c r="E27">
        <v>17</v>
      </c>
      <c r="F27">
        <v>1</v>
      </c>
      <c r="G27">
        <v>1</v>
      </c>
      <c r="H27">
        <v>3</v>
      </c>
      <c r="I27" t="s">
        <v>665</v>
      </c>
      <c r="J27" t="s">
        <v>6</v>
      </c>
      <c r="K27" t="s">
        <v>666</v>
      </c>
      <c r="L27">
        <v>1354</v>
      </c>
      <c r="N27">
        <v>1010</v>
      </c>
      <c r="O27" t="s">
        <v>136</v>
      </c>
      <c r="P27" t="s">
        <v>136</v>
      </c>
      <c r="Q27">
        <v>1</v>
      </c>
      <c r="X27">
        <v>100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 t="s">
        <v>44</v>
      </c>
      <c r="AG27">
        <v>0</v>
      </c>
      <c r="AH27">
        <v>3</v>
      </c>
      <c r="AI27">
        <v>-1</v>
      </c>
      <c r="AJ27" t="s">
        <v>6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ROW(Source!A41)</f>
        <v>41</v>
      </c>
      <c r="B28">
        <v>27703793</v>
      </c>
      <c r="C28">
        <v>27703785</v>
      </c>
      <c r="D28">
        <v>25179415</v>
      </c>
      <c r="E28">
        <v>1</v>
      </c>
      <c r="F28">
        <v>1</v>
      </c>
      <c r="G28">
        <v>1</v>
      </c>
      <c r="H28">
        <v>3</v>
      </c>
      <c r="I28" t="s">
        <v>506</v>
      </c>
      <c r="J28" t="s">
        <v>507</v>
      </c>
      <c r="K28" t="s">
        <v>508</v>
      </c>
      <c r="L28">
        <v>1301</v>
      </c>
      <c r="N28">
        <v>1003</v>
      </c>
      <c r="O28" t="s">
        <v>257</v>
      </c>
      <c r="P28" t="s">
        <v>257</v>
      </c>
      <c r="Q28">
        <v>1</v>
      </c>
      <c r="X28">
        <v>400</v>
      </c>
      <c r="Y28">
        <v>3.2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44</v>
      </c>
      <c r="AG28">
        <v>0</v>
      </c>
      <c r="AH28">
        <v>2</v>
      </c>
      <c r="AI28">
        <v>27703793</v>
      </c>
      <c r="AJ28">
        <v>26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ROW(Source!A42)</f>
        <v>42</v>
      </c>
      <c r="B29">
        <v>27703797</v>
      </c>
      <c r="C29">
        <v>27703796</v>
      </c>
      <c r="D29">
        <v>25413300</v>
      </c>
      <c r="E29">
        <v>1</v>
      </c>
      <c r="F29">
        <v>1</v>
      </c>
      <c r="G29">
        <v>1</v>
      </c>
      <c r="H29">
        <v>1</v>
      </c>
      <c r="I29" t="s">
        <v>484</v>
      </c>
      <c r="J29" t="s">
        <v>6</v>
      </c>
      <c r="K29" t="s">
        <v>485</v>
      </c>
      <c r="L29">
        <v>1191</v>
      </c>
      <c r="N29">
        <v>1013</v>
      </c>
      <c r="O29" t="s">
        <v>486</v>
      </c>
      <c r="P29" t="s">
        <v>486</v>
      </c>
      <c r="Q29">
        <v>1</v>
      </c>
      <c r="X29">
        <v>0.9</v>
      </c>
      <c r="Y29">
        <v>0</v>
      </c>
      <c r="Z29">
        <v>0</v>
      </c>
      <c r="AA29">
        <v>0</v>
      </c>
      <c r="AB29">
        <v>8.5299999999999994</v>
      </c>
      <c r="AC29">
        <v>0</v>
      </c>
      <c r="AD29">
        <v>1</v>
      </c>
      <c r="AE29">
        <v>1</v>
      </c>
      <c r="AF29" t="s">
        <v>57</v>
      </c>
      <c r="AG29">
        <v>1.3972499999999999</v>
      </c>
      <c r="AH29">
        <v>2</v>
      </c>
      <c r="AI29">
        <v>27703797</v>
      </c>
      <c r="AJ29">
        <v>27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ROW(Source!A43)</f>
        <v>43</v>
      </c>
      <c r="B30">
        <v>27703797</v>
      </c>
      <c r="C30">
        <v>27703796</v>
      </c>
      <c r="D30">
        <v>25413300</v>
      </c>
      <c r="E30">
        <v>1</v>
      </c>
      <c r="F30">
        <v>1</v>
      </c>
      <c r="G30">
        <v>1</v>
      </c>
      <c r="H30">
        <v>1</v>
      </c>
      <c r="I30" t="s">
        <v>484</v>
      </c>
      <c r="J30" t="s">
        <v>6</v>
      </c>
      <c r="K30" t="s">
        <v>485</v>
      </c>
      <c r="L30">
        <v>1191</v>
      </c>
      <c r="N30">
        <v>1013</v>
      </c>
      <c r="O30" t="s">
        <v>486</v>
      </c>
      <c r="P30" t="s">
        <v>486</v>
      </c>
      <c r="Q30">
        <v>1</v>
      </c>
      <c r="X30">
        <v>0.9</v>
      </c>
      <c r="Y30">
        <v>0</v>
      </c>
      <c r="Z30">
        <v>0</v>
      </c>
      <c r="AA30">
        <v>0</v>
      </c>
      <c r="AB30">
        <v>8.5299999999999994</v>
      </c>
      <c r="AC30">
        <v>0</v>
      </c>
      <c r="AD30">
        <v>1</v>
      </c>
      <c r="AE30">
        <v>1</v>
      </c>
      <c r="AF30" t="s">
        <v>57</v>
      </c>
      <c r="AG30">
        <v>1.3972499999999999</v>
      </c>
      <c r="AH30">
        <v>2</v>
      </c>
      <c r="AI30">
        <v>27703797</v>
      </c>
      <c r="AJ30">
        <v>28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ROW(Source!A44)</f>
        <v>44</v>
      </c>
      <c r="B31">
        <v>27703800</v>
      </c>
      <c r="C31">
        <v>27703799</v>
      </c>
      <c r="D31">
        <v>25413300</v>
      </c>
      <c r="E31">
        <v>1</v>
      </c>
      <c r="F31">
        <v>1</v>
      </c>
      <c r="G31">
        <v>1</v>
      </c>
      <c r="H31">
        <v>1</v>
      </c>
      <c r="I31" t="s">
        <v>484</v>
      </c>
      <c r="J31" t="s">
        <v>6</v>
      </c>
      <c r="K31" t="s">
        <v>485</v>
      </c>
      <c r="L31">
        <v>1191</v>
      </c>
      <c r="N31">
        <v>1013</v>
      </c>
      <c r="O31" t="s">
        <v>486</v>
      </c>
      <c r="P31" t="s">
        <v>486</v>
      </c>
      <c r="Q31">
        <v>1</v>
      </c>
      <c r="X31">
        <v>50.79</v>
      </c>
      <c r="Y31">
        <v>0</v>
      </c>
      <c r="Z31">
        <v>0</v>
      </c>
      <c r="AA31">
        <v>0</v>
      </c>
      <c r="AB31">
        <v>8.5299999999999994</v>
      </c>
      <c r="AC31">
        <v>0</v>
      </c>
      <c r="AD31">
        <v>1</v>
      </c>
      <c r="AE31">
        <v>1</v>
      </c>
      <c r="AF31" t="s">
        <v>65</v>
      </c>
      <c r="AG31">
        <v>47.996549999999999</v>
      </c>
      <c r="AH31">
        <v>2</v>
      </c>
      <c r="AI31">
        <v>27703800</v>
      </c>
      <c r="AJ31">
        <v>29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ROW(Source!A44)</f>
        <v>44</v>
      </c>
      <c r="B32">
        <v>27703801</v>
      </c>
      <c r="C32">
        <v>27703799</v>
      </c>
      <c r="D32">
        <v>25412928</v>
      </c>
      <c r="E32">
        <v>1</v>
      </c>
      <c r="F32">
        <v>1</v>
      </c>
      <c r="G32">
        <v>1</v>
      </c>
      <c r="H32">
        <v>1</v>
      </c>
      <c r="I32" t="s">
        <v>487</v>
      </c>
      <c r="J32" t="s">
        <v>6</v>
      </c>
      <c r="K32" t="s">
        <v>488</v>
      </c>
      <c r="L32">
        <v>1191</v>
      </c>
      <c r="N32">
        <v>1013</v>
      </c>
      <c r="O32" t="s">
        <v>486</v>
      </c>
      <c r="P32" t="s">
        <v>486</v>
      </c>
      <c r="Q32">
        <v>1</v>
      </c>
      <c r="X32">
        <v>0.31</v>
      </c>
      <c r="Y32">
        <v>0</v>
      </c>
      <c r="Z32">
        <v>0</v>
      </c>
      <c r="AA32">
        <v>0</v>
      </c>
      <c r="AB32">
        <v>0</v>
      </c>
      <c r="AC32">
        <v>0</v>
      </c>
      <c r="AD32">
        <v>1</v>
      </c>
      <c r="AE32">
        <v>2</v>
      </c>
      <c r="AF32" t="s">
        <v>65</v>
      </c>
      <c r="AG32">
        <v>0.29295000000000004</v>
      </c>
      <c r="AH32">
        <v>2</v>
      </c>
      <c r="AI32">
        <v>27703801</v>
      </c>
      <c r="AJ32">
        <v>30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ROW(Source!A44)</f>
        <v>44</v>
      </c>
      <c r="B33">
        <v>27703802</v>
      </c>
      <c r="C33">
        <v>27703799</v>
      </c>
      <c r="D33">
        <v>25230220</v>
      </c>
      <c r="E33">
        <v>1</v>
      </c>
      <c r="F33">
        <v>1</v>
      </c>
      <c r="G33">
        <v>1</v>
      </c>
      <c r="H33">
        <v>2</v>
      </c>
      <c r="I33" t="s">
        <v>509</v>
      </c>
      <c r="J33" t="s">
        <v>510</v>
      </c>
      <c r="K33" t="s">
        <v>511</v>
      </c>
      <c r="L33">
        <v>1368</v>
      </c>
      <c r="N33">
        <v>1011</v>
      </c>
      <c r="O33" t="s">
        <v>492</v>
      </c>
      <c r="P33" t="s">
        <v>492</v>
      </c>
      <c r="Q33">
        <v>1</v>
      </c>
      <c r="X33">
        <v>0.12</v>
      </c>
      <c r="Y33">
        <v>0</v>
      </c>
      <c r="Z33">
        <v>111.99</v>
      </c>
      <c r="AA33">
        <v>13.5</v>
      </c>
      <c r="AB33">
        <v>0</v>
      </c>
      <c r="AC33">
        <v>0</v>
      </c>
      <c r="AD33">
        <v>1</v>
      </c>
      <c r="AE33">
        <v>0</v>
      </c>
      <c r="AF33" t="s">
        <v>65</v>
      </c>
      <c r="AG33">
        <v>0.1134</v>
      </c>
      <c r="AH33">
        <v>2</v>
      </c>
      <c r="AI33">
        <v>27703802</v>
      </c>
      <c r="AJ33">
        <v>31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ROW(Source!A44)</f>
        <v>44</v>
      </c>
      <c r="B34">
        <v>27703803</v>
      </c>
      <c r="C34">
        <v>27703799</v>
      </c>
      <c r="D34">
        <v>25230420</v>
      </c>
      <c r="E34">
        <v>1</v>
      </c>
      <c r="F34">
        <v>1</v>
      </c>
      <c r="G34">
        <v>1</v>
      </c>
      <c r="H34">
        <v>2</v>
      </c>
      <c r="I34" t="s">
        <v>512</v>
      </c>
      <c r="J34" t="s">
        <v>513</v>
      </c>
      <c r="K34" t="s">
        <v>514</v>
      </c>
      <c r="L34">
        <v>1368</v>
      </c>
      <c r="N34">
        <v>1011</v>
      </c>
      <c r="O34" t="s">
        <v>492</v>
      </c>
      <c r="P34" t="s">
        <v>492</v>
      </c>
      <c r="Q34">
        <v>1</v>
      </c>
      <c r="X34">
        <v>10.53</v>
      </c>
      <c r="Y34">
        <v>0</v>
      </c>
      <c r="Z34">
        <v>6.9</v>
      </c>
      <c r="AA34">
        <v>0</v>
      </c>
      <c r="AB34">
        <v>0</v>
      </c>
      <c r="AC34">
        <v>0</v>
      </c>
      <c r="AD34">
        <v>1</v>
      </c>
      <c r="AE34">
        <v>0</v>
      </c>
      <c r="AF34" t="s">
        <v>65</v>
      </c>
      <c r="AG34">
        <v>9.9508499999999991</v>
      </c>
      <c r="AH34">
        <v>2</v>
      </c>
      <c r="AI34">
        <v>27703803</v>
      </c>
      <c r="AJ34">
        <v>32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ROW(Source!A44)</f>
        <v>44</v>
      </c>
      <c r="B35">
        <v>27703804</v>
      </c>
      <c r="C35">
        <v>27703799</v>
      </c>
      <c r="D35">
        <v>25231607</v>
      </c>
      <c r="E35">
        <v>1</v>
      </c>
      <c r="F35">
        <v>1</v>
      </c>
      <c r="G35">
        <v>1</v>
      </c>
      <c r="H35">
        <v>2</v>
      </c>
      <c r="I35" t="s">
        <v>497</v>
      </c>
      <c r="J35" t="s">
        <v>498</v>
      </c>
      <c r="K35" t="s">
        <v>499</v>
      </c>
      <c r="L35">
        <v>1368</v>
      </c>
      <c r="N35">
        <v>1011</v>
      </c>
      <c r="O35" t="s">
        <v>492</v>
      </c>
      <c r="P35" t="s">
        <v>492</v>
      </c>
      <c r="Q35">
        <v>1</v>
      </c>
      <c r="X35">
        <v>0.19</v>
      </c>
      <c r="Y35">
        <v>0</v>
      </c>
      <c r="Z35">
        <v>65.709999999999994</v>
      </c>
      <c r="AA35">
        <v>11.6</v>
      </c>
      <c r="AB35">
        <v>0</v>
      </c>
      <c r="AC35">
        <v>0</v>
      </c>
      <c r="AD35">
        <v>1</v>
      </c>
      <c r="AE35">
        <v>0</v>
      </c>
      <c r="AF35" t="s">
        <v>65</v>
      </c>
      <c r="AG35">
        <v>0.17954999999999999</v>
      </c>
      <c r="AH35">
        <v>2</v>
      </c>
      <c r="AI35">
        <v>27703804</v>
      </c>
      <c r="AJ35">
        <v>33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ROW(Source!A44)</f>
        <v>44</v>
      </c>
      <c r="B36">
        <v>27703805</v>
      </c>
      <c r="C36">
        <v>27703799</v>
      </c>
      <c r="D36">
        <v>25231842</v>
      </c>
      <c r="E36">
        <v>1</v>
      </c>
      <c r="F36">
        <v>1</v>
      </c>
      <c r="G36">
        <v>1</v>
      </c>
      <c r="H36">
        <v>2</v>
      </c>
      <c r="I36" t="s">
        <v>515</v>
      </c>
      <c r="J36" t="s">
        <v>516</v>
      </c>
      <c r="K36" t="s">
        <v>517</v>
      </c>
      <c r="L36">
        <v>1368</v>
      </c>
      <c r="N36">
        <v>1011</v>
      </c>
      <c r="O36" t="s">
        <v>492</v>
      </c>
      <c r="P36" t="s">
        <v>492</v>
      </c>
      <c r="Q36">
        <v>1</v>
      </c>
      <c r="X36">
        <v>1.86</v>
      </c>
      <c r="Y36">
        <v>0</v>
      </c>
      <c r="Z36">
        <v>1.2</v>
      </c>
      <c r="AA36">
        <v>0</v>
      </c>
      <c r="AB36">
        <v>0</v>
      </c>
      <c r="AC36">
        <v>0</v>
      </c>
      <c r="AD36">
        <v>1</v>
      </c>
      <c r="AE36">
        <v>0</v>
      </c>
      <c r="AF36" t="s">
        <v>65</v>
      </c>
      <c r="AG36">
        <v>1.7577000000000003</v>
      </c>
      <c r="AH36">
        <v>2</v>
      </c>
      <c r="AI36">
        <v>27703805</v>
      </c>
      <c r="AJ36">
        <v>34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ROW(Source!A44)</f>
        <v>44</v>
      </c>
      <c r="B37">
        <v>27703806</v>
      </c>
      <c r="C37">
        <v>27703799</v>
      </c>
      <c r="D37">
        <v>25231889</v>
      </c>
      <c r="E37">
        <v>1</v>
      </c>
      <c r="F37">
        <v>1</v>
      </c>
      <c r="G37">
        <v>1</v>
      </c>
      <c r="H37">
        <v>2</v>
      </c>
      <c r="I37" t="s">
        <v>518</v>
      </c>
      <c r="J37" t="s">
        <v>519</v>
      </c>
      <c r="K37" t="s">
        <v>520</v>
      </c>
      <c r="L37">
        <v>1368</v>
      </c>
      <c r="N37">
        <v>1011</v>
      </c>
      <c r="O37" t="s">
        <v>492</v>
      </c>
      <c r="P37" t="s">
        <v>492</v>
      </c>
      <c r="Q37">
        <v>1</v>
      </c>
      <c r="X37">
        <v>2.0299999999999998</v>
      </c>
      <c r="Y37">
        <v>0</v>
      </c>
      <c r="Z37">
        <v>12.31</v>
      </c>
      <c r="AA37">
        <v>0</v>
      </c>
      <c r="AB37">
        <v>0</v>
      </c>
      <c r="AC37">
        <v>0</v>
      </c>
      <c r="AD37">
        <v>1</v>
      </c>
      <c r="AE37">
        <v>0</v>
      </c>
      <c r="AF37" t="s">
        <v>65</v>
      </c>
      <c r="AG37">
        <v>1.9183499999999998</v>
      </c>
      <c r="AH37">
        <v>2</v>
      </c>
      <c r="AI37">
        <v>27703806</v>
      </c>
      <c r="AJ37">
        <v>35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ROW(Source!A44)</f>
        <v>44</v>
      </c>
      <c r="B38">
        <v>27703807</v>
      </c>
      <c r="C38">
        <v>27703799</v>
      </c>
      <c r="D38">
        <v>25148328</v>
      </c>
      <c r="E38">
        <v>1</v>
      </c>
      <c r="F38">
        <v>1</v>
      </c>
      <c r="G38">
        <v>1</v>
      </c>
      <c r="H38">
        <v>3</v>
      </c>
      <c r="I38" t="s">
        <v>521</v>
      </c>
      <c r="J38" t="s">
        <v>522</v>
      </c>
      <c r="K38" t="s">
        <v>523</v>
      </c>
      <c r="L38">
        <v>1339</v>
      </c>
      <c r="N38">
        <v>1007</v>
      </c>
      <c r="O38" t="s">
        <v>92</v>
      </c>
      <c r="P38" t="s">
        <v>92</v>
      </c>
      <c r="Q38">
        <v>1</v>
      </c>
      <c r="X38">
        <v>1.5</v>
      </c>
      <c r="Y38">
        <v>6.22</v>
      </c>
      <c r="Z38">
        <v>0</v>
      </c>
      <c r="AA38">
        <v>0</v>
      </c>
      <c r="AB38">
        <v>0</v>
      </c>
      <c r="AC38">
        <v>0</v>
      </c>
      <c r="AD38">
        <v>1</v>
      </c>
      <c r="AE38">
        <v>0</v>
      </c>
      <c r="AF38" t="s">
        <v>44</v>
      </c>
      <c r="AG38">
        <v>0</v>
      </c>
      <c r="AH38">
        <v>2</v>
      </c>
      <c r="AI38">
        <v>27703807</v>
      </c>
      <c r="AJ38">
        <v>36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ROW(Source!A44)</f>
        <v>44</v>
      </c>
      <c r="B39">
        <v>27703808</v>
      </c>
      <c r="C39">
        <v>27703799</v>
      </c>
      <c r="D39">
        <v>25148335</v>
      </c>
      <c r="E39">
        <v>1</v>
      </c>
      <c r="F39">
        <v>1</v>
      </c>
      <c r="G39">
        <v>1</v>
      </c>
      <c r="H39">
        <v>3</v>
      </c>
      <c r="I39" t="s">
        <v>524</v>
      </c>
      <c r="J39" t="s">
        <v>525</v>
      </c>
      <c r="K39" t="s">
        <v>526</v>
      </c>
      <c r="L39">
        <v>1346</v>
      </c>
      <c r="N39">
        <v>1009</v>
      </c>
      <c r="O39" t="s">
        <v>147</v>
      </c>
      <c r="P39" t="s">
        <v>147</v>
      </c>
      <c r="Q39">
        <v>1</v>
      </c>
      <c r="X39">
        <v>0.45</v>
      </c>
      <c r="Y39">
        <v>6.09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44</v>
      </c>
      <c r="AG39">
        <v>0</v>
      </c>
      <c r="AH39">
        <v>2</v>
      </c>
      <c r="AI39">
        <v>27703808</v>
      </c>
      <c r="AJ39">
        <v>37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ROW(Source!A44)</f>
        <v>44</v>
      </c>
      <c r="B40">
        <v>27703809</v>
      </c>
      <c r="C40">
        <v>27703799</v>
      </c>
      <c r="D40">
        <v>25151428</v>
      </c>
      <c r="E40">
        <v>1</v>
      </c>
      <c r="F40">
        <v>1</v>
      </c>
      <c r="G40">
        <v>1</v>
      </c>
      <c r="H40">
        <v>3</v>
      </c>
      <c r="I40" t="s">
        <v>527</v>
      </c>
      <c r="J40" t="s">
        <v>528</v>
      </c>
      <c r="K40" t="s">
        <v>529</v>
      </c>
      <c r="L40">
        <v>1348</v>
      </c>
      <c r="N40">
        <v>1009</v>
      </c>
      <c r="O40" t="s">
        <v>30</v>
      </c>
      <c r="P40" t="s">
        <v>30</v>
      </c>
      <c r="Q40">
        <v>1000</v>
      </c>
      <c r="X40">
        <v>1.4E-3</v>
      </c>
      <c r="Y40">
        <v>10749</v>
      </c>
      <c r="Z40">
        <v>0</v>
      </c>
      <c r="AA40">
        <v>0</v>
      </c>
      <c r="AB40">
        <v>0</v>
      </c>
      <c r="AC40">
        <v>0</v>
      </c>
      <c r="AD40">
        <v>1</v>
      </c>
      <c r="AE40">
        <v>0</v>
      </c>
      <c r="AF40" t="s">
        <v>44</v>
      </c>
      <c r="AG40">
        <v>0</v>
      </c>
      <c r="AH40">
        <v>2</v>
      </c>
      <c r="AI40">
        <v>27703809</v>
      </c>
      <c r="AJ40">
        <v>38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ROW(Source!A44)</f>
        <v>44</v>
      </c>
      <c r="B41">
        <v>27703810</v>
      </c>
      <c r="C41">
        <v>27703799</v>
      </c>
      <c r="D41">
        <v>25152615</v>
      </c>
      <c r="E41">
        <v>1</v>
      </c>
      <c r="F41">
        <v>1</v>
      </c>
      <c r="G41">
        <v>1</v>
      </c>
      <c r="H41">
        <v>3</v>
      </c>
      <c r="I41" t="s">
        <v>530</v>
      </c>
      <c r="J41" t="s">
        <v>531</v>
      </c>
      <c r="K41" t="s">
        <v>532</v>
      </c>
      <c r="L41">
        <v>1348</v>
      </c>
      <c r="N41">
        <v>1009</v>
      </c>
      <c r="O41" t="s">
        <v>30</v>
      </c>
      <c r="P41" t="s">
        <v>30</v>
      </c>
      <c r="Q41">
        <v>1000</v>
      </c>
      <c r="X41">
        <v>3.3E-3</v>
      </c>
      <c r="Y41">
        <v>9040.01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0</v>
      </c>
      <c r="AF41" t="s">
        <v>44</v>
      </c>
      <c r="AG41">
        <v>0</v>
      </c>
      <c r="AH41">
        <v>2</v>
      </c>
      <c r="AI41">
        <v>27703810</v>
      </c>
      <c r="AJ41">
        <v>39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ROW(Source!A44)</f>
        <v>44</v>
      </c>
      <c r="B42">
        <v>27703811</v>
      </c>
      <c r="C42">
        <v>27703799</v>
      </c>
      <c r="D42">
        <v>25152713</v>
      </c>
      <c r="E42">
        <v>1</v>
      </c>
      <c r="F42">
        <v>1</v>
      </c>
      <c r="G42">
        <v>1</v>
      </c>
      <c r="H42">
        <v>3</v>
      </c>
      <c r="I42" t="s">
        <v>500</v>
      </c>
      <c r="J42" t="s">
        <v>501</v>
      </c>
      <c r="K42" t="s">
        <v>502</v>
      </c>
      <c r="L42">
        <v>1348</v>
      </c>
      <c r="N42">
        <v>1009</v>
      </c>
      <c r="O42" t="s">
        <v>30</v>
      </c>
      <c r="P42" t="s">
        <v>30</v>
      </c>
      <c r="Q42">
        <v>1000</v>
      </c>
      <c r="X42">
        <v>1.0000000000000001E-5</v>
      </c>
      <c r="Y42">
        <v>11978</v>
      </c>
      <c r="Z42">
        <v>0</v>
      </c>
      <c r="AA42">
        <v>0</v>
      </c>
      <c r="AB42">
        <v>0</v>
      </c>
      <c r="AC42">
        <v>0</v>
      </c>
      <c r="AD42">
        <v>1</v>
      </c>
      <c r="AE42">
        <v>0</v>
      </c>
      <c r="AF42" t="s">
        <v>44</v>
      </c>
      <c r="AG42">
        <v>0</v>
      </c>
      <c r="AH42">
        <v>2</v>
      </c>
      <c r="AI42">
        <v>27703811</v>
      </c>
      <c r="AJ42">
        <v>40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ROW(Source!A44)</f>
        <v>44</v>
      </c>
      <c r="B43">
        <v>27703812</v>
      </c>
      <c r="C43">
        <v>27703799</v>
      </c>
      <c r="D43">
        <v>25153693</v>
      </c>
      <c r="E43">
        <v>1</v>
      </c>
      <c r="F43">
        <v>1</v>
      </c>
      <c r="G43">
        <v>1</v>
      </c>
      <c r="H43">
        <v>3</v>
      </c>
      <c r="I43" t="s">
        <v>533</v>
      </c>
      <c r="J43" t="s">
        <v>534</v>
      </c>
      <c r="K43" t="s">
        <v>535</v>
      </c>
      <c r="L43">
        <v>1348</v>
      </c>
      <c r="N43">
        <v>1009</v>
      </c>
      <c r="O43" t="s">
        <v>30</v>
      </c>
      <c r="P43" t="s">
        <v>30</v>
      </c>
      <c r="Q43">
        <v>1000</v>
      </c>
      <c r="X43">
        <v>1E-4</v>
      </c>
      <c r="Y43">
        <v>37900</v>
      </c>
      <c r="Z43">
        <v>0</v>
      </c>
      <c r="AA43">
        <v>0</v>
      </c>
      <c r="AB43">
        <v>0</v>
      </c>
      <c r="AC43">
        <v>0</v>
      </c>
      <c r="AD43">
        <v>1</v>
      </c>
      <c r="AE43">
        <v>0</v>
      </c>
      <c r="AF43" t="s">
        <v>44</v>
      </c>
      <c r="AG43">
        <v>0</v>
      </c>
      <c r="AH43">
        <v>2</v>
      </c>
      <c r="AI43">
        <v>27703812</v>
      </c>
      <c r="AJ43">
        <v>41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ROW(Source!A44)</f>
        <v>44</v>
      </c>
      <c r="B44">
        <v>27703813</v>
      </c>
      <c r="C44">
        <v>27703799</v>
      </c>
      <c r="D44">
        <v>25144588</v>
      </c>
      <c r="E44">
        <v>17</v>
      </c>
      <c r="F44">
        <v>1</v>
      </c>
      <c r="G44">
        <v>1</v>
      </c>
      <c r="H44">
        <v>3</v>
      </c>
      <c r="I44" t="s">
        <v>667</v>
      </c>
      <c r="J44" t="s">
        <v>6</v>
      </c>
      <c r="K44" t="s">
        <v>668</v>
      </c>
      <c r="L44">
        <v>1348</v>
      </c>
      <c r="N44">
        <v>1009</v>
      </c>
      <c r="O44" t="s">
        <v>30</v>
      </c>
      <c r="P44" t="s">
        <v>30</v>
      </c>
      <c r="Q44">
        <v>1000</v>
      </c>
      <c r="X44">
        <v>1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 t="s">
        <v>44</v>
      </c>
      <c r="AG44">
        <v>0</v>
      </c>
      <c r="AH44">
        <v>3</v>
      </c>
      <c r="AI44">
        <v>-1</v>
      </c>
      <c r="AJ44" t="s">
        <v>6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ROW(Source!A44)</f>
        <v>44</v>
      </c>
      <c r="B45">
        <v>27703814</v>
      </c>
      <c r="C45">
        <v>27703799</v>
      </c>
      <c r="D45">
        <v>25173443</v>
      </c>
      <c r="E45">
        <v>1</v>
      </c>
      <c r="F45">
        <v>1</v>
      </c>
      <c r="G45">
        <v>1</v>
      </c>
      <c r="H45">
        <v>3</v>
      </c>
      <c r="I45" t="s">
        <v>536</v>
      </c>
      <c r="J45" t="s">
        <v>537</v>
      </c>
      <c r="K45" t="s">
        <v>538</v>
      </c>
      <c r="L45">
        <v>1302</v>
      </c>
      <c r="N45">
        <v>1003</v>
      </c>
      <c r="O45" t="s">
        <v>539</v>
      </c>
      <c r="P45" t="s">
        <v>539</v>
      </c>
      <c r="Q45">
        <v>10</v>
      </c>
      <c r="X45">
        <v>1.8700000000000001E-2</v>
      </c>
      <c r="Y45">
        <v>50.24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0</v>
      </c>
      <c r="AF45" t="s">
        <v>44</v>
      </c>
      <c r="AG45">
        <v>0</v>
      </c>
      <c r="AH45">
        <v>2</v>
      </c>
      <c r="AI45">
        <v>27703814</v>
      </c>
      <c r="AJ45">
        <v>42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ROW(Source!A44)</f>
        <v>44</v>
      </c>
      <c r="B46">
        <v>27703815</v>
      </c>
      <c r="C46">
        <v>27703799</v>
      </c>
      <c r="D46">
        <v>25173801</v>
      </c>
      <c r="E46">
        <v>1</v>
      </c>
      <c r="F46">
        <v>1</v>
      </c>
      <c r="G46">
        <v>1</v>
      </c>
      <c r="H46">
        <v>3</v>
      </c>
      <c r="I46" t="s">
        <v>540</v>
      </c>
      <c r="J46" t="s">
        <v>541</v>
      </c>
      <c r="K46" t="s">
        <v>542</v>
      </c>
      <c r="L46">
        <v>1348</v>
      </c>
      <c r="N46">
        <v>1009</v>
      </c>
      <c r="O46" t="s">
        <v>30</v>
      </c>
      <c r="P46" t="s">
        <v>30</v>
      </c>
      <c r="Q46">
        <v>1000</v>
      </c>
      <c r="X46">
        <v>3.0000000000000001E-5</v>
      </c>
      <c r="Y46">
        <v>4455.2</v>
      </c>
      <c r="Z46">
        <v>0</v>
      </c>
      <c r="AA46">
        <v>0</v>
      </c>
      <c r="AB46">
        <v>0</v>
      </c>
      <c r="AC46">
        <v>0</v>
      </c>
      <c r="AD46">
        <v>1</v>
      </c>
      <c r="AE46">
        <v>0</v>
      </c>
      <c r="AF46" t="s">
        <v>44</v>
      </c>
      <c r="AG46">
        <v>0</v>
      </c>
      <c r="AH46">
        <v>2</v>
      </c>
      <c r="AI46">
        <v>27703815</v>
      </c>
      <c r="AJ46">
        <v>43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ROW(Source!A44)</f>
        <v>44</v>
      </c>
      <c r="B47">
        <v>27703816</v>
      </c>
      <c r="C47">
        <v>27703799</v>
      </c>
      <c r="D47">
        <v>25174560</v>
      </c>
      <c r="E47">
        <v>1</v>
      </c>
      <c r="F47">
        <v>1</v>
      </c>
      <c r="G47">
        <v>1</v>
      </c>
      <c r="H47">
        <v>3</v>
      </c>
      <c r="I47" t="s">
        <v>543</v>
      </c>
      <c r="J47" t="s">
        <v>544</v>
      </c>
      <c r="K47" t="s">
        <v>545</v>
      </c>
      <c r="L47">
        <v>1348</v>
      </c>
      <c r="N47">
        <v>1009</v>
      </c>
      <c r="O47" t="s">
        <v>30</v>
      </c>
      <c r="P47" t="s">
        <v>30</v>
      </c>
      <c r="Q47">
        <v>1000</v>
      </c>
      <c r="X47">
        <v>1.9400000000000001E-3</v>
      </c>
      <c r="Y47">
        <v>4920</v>
      </c>
      <c r="Z47">
        <v>0</v>
      </c>
      <c r="AA47">
        <v>0</v>
      </c>
      <c r="AB47">
        <v>0</v>
      </c>
      <c r="AC47">
        <v>0</v>
      </c>
      <c r="AD47">
        <v>1</v>
      </c>
      <c r="AE47">
        <v>0</v>
      </c>
      <c r="AF47" t="s">
        <v>44</v>
      </c>
      <c r="AG47">
        <v>0</v>
      </c>
      <c r="AH47">
        <v>2</v>
      </c>
      <c r="AI47">
        <v>27703816</v>
      </c>
      <c r="AJ47">
        <v>44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ROW(Source!A44)</f>
        <v>44</v>
      </c>
      <c r="B48">
        <v>27703817</v>
      </c>
      <c r="C48">
        <v>27703799</v>
      </c>
      <c r="D48">
        <v>25186091</v>
      </c>
      <c r="E48">
        <v>1</v>
      </c>
      <c r="F48">
        <v>1</v>
      </c>
      <c r="G48">
        <v>1</v>
      </c>
      <c r="H48">
        <v>3</v>
      </c>
      <c r="I48" t="s">
        <v>546</v>
      </c>
      <c r="J48" t="s">
        <v>547</v>
      </c>
      <c r="K48" t="s">
        <v>548</v>
      </c>
      <c r="L48">
        <v>1348</v>
      </c>
      <c r="N48">
        <v>1009</v>
      </c>
      <c r="O48" t="s">
        <v>30</v>
      </c>
      <c r="P48" t="s">
        <v>30</v>
      </c>
      <c r="Q48">
        <v>1000</v>
      </c>
      <c r="X48">
        <v>3.1E-4</v>
      </c>
      <c r="Y48">
        <v>15620</v>
      </c>
      <c r="Z48">
        <v>0</v>
      </c>
      <c r="AA48">
        <v>0</v>
      </c>
      <c r="AB48">
        <v>0</v>
      </c>
      <c r="AC48">
        <v>0</v>
      </c>
      <c r="AD48">
        <v>1</v>
      </c>
      <c r="AE48">
        <v>0</v>
      </c>
      <c r="AF48" t="s">
        <v>44</v>
      </c>
      <c r="AG48">
        <v>0</v>
      </c>
      <c r="AH48">
        <v>2</v>
      </c>
      <c r="AI48">
        <v>27703817</v>
      </c>
      <c r="AJ48">
        <v>45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ROW(Source!A44)</f>
        <v>44</v>
      </c>
      <c r="B49">
        <v>27703818</v>
      </c>
      <c r="C49">
        <v>27703799</v>
      </c>
      <c r="D49">
        <v>25187286</v>
      </c>
      <c r="E49">
        <v>1</v>
      </c>
      <c r="F49">
        <v>1</v>
      </c>
      <c r="G49">
        <v>1</v>
      </c>
      <c r="H49">
        <v>3</v>
      </c>
      <c r="I49" t="s">
        <v>549</v>
      </c>
      <c r="J49" t="s">
        <v>550</v>
      </c>
      <c r="K49" t="s">
        <v>551</v>
      </c>
      <c r="L49">
        <v>1348</v>
      </c>
      <c r="N49">
        <v>1009</v>
      </c>
      <c r="O49" t="s">
        <v>30</v>
      </c>
      <c r="P49" t="s">
        <v>30</v>
      </c>
      <c r="Q49">
        <v>1000</v>
      </c>
      <c r="X49">
        <v>5.9999999999999995E-4</v>
      </c>
      <c r="Y49">
        <v>9420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0</v>
      </c>
      <c r="AF49" t="s">
        <v>44</v>
      </c>
      <c r="AG49">
        <v>0</v>
      </c>
      <c r="AH49">
        <v>2</v>
      </c>
      <c r="AI49">
        <v>27703818</v>
      </c>
      <c r="AJ49">
        <v>46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ROW(Source!A45)</f>
        <v>45</v>
      </c>
      <c r="B50">
        <v>27703800</v>
      </c>
      <c r="C50">
        <v>27703799</v>
      </c>
      <c r="D50">
        <v>25413300</v>
      </c>
      <c r="E50">
        <v>1</v>
      </c>
      <c r="F50">
        <v>1</v>
      </c>
      <c r="G50">
        <v>1</v>
      </c>
      <c r="H50">
        <v>1</v>
      </c>
      <c r="I50" t="s">
        <v>484</v>
      </c>
      <c r="J50" t="s">
        <v>6</v>
      </c>
      <c r="K50" t="s">
        <v>485</v>
      </c>
      <c r="L50">
        <v>1191</v>
      </c>
      <c r="N50">
        <v>1013</v>
      </c>
      <c r="O50" t="s">
        <v>486</v>
      </c>
      <c r="P50" t="s">
        <v>486</v>
      </c>
      <c r="Q50">
        <v>1</v>
      </c>
      <c r="X50">
        <v>50.79</v>
      </c>
      <c r="Y50">
        <v>0</v>
      </c>
      <c r="Z50">
        <v>0</v>
      </c>
      <c r="AA50">
        <v>0</v>
      </c>
      <c r="AB50">
        <v>8.5299999999999994</v>
      </c>
      <c r="AC50">
        <v>0</v>
      </c>
      <c r="AD50">
        <v>1</v>
      </c>
      <c r="AE50">
        <v>1</v>
      </c>
      <c r="AF50" t="s">
        <v>65</v>
      </c>
      <c r="AG50">
        <v>47.996549999999999</v>
      </c>
      <c r="AH50">
        <v>2</v>
      </c>
      <c r="AI50">
        <v>27703800</v>
      </c>
      <c r="AJ50">
        <v>47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ROW(Source!A45)</f>
        <v>45</v>
      </c>
      <c r="B51">
        <v>27703801</v>
      </c>
      <c r="C51">
        <v>27703799</v>
      </c>
      <c r="D51">
        <v>25412928</v>
      </c>
      <c r="E51">
        <v>1</v>
      </c>
      <c r="F51">
        <v>1</v>
      </c>
      <c r="G51">
        <v>1</v>
      </c>
      <c r="H51">
        <v>1</v>
      </c>
      <c r="I51" t="s">
        <v>487</v>
      </c>
      <c r="J51" t="s">
        <v>6</v>
      </c>
      <c r="K51" t="s">
        <v>488</v>
      </c>
      <c r="L51">
        <v>1191</v>
      </c>
      <c r="N51">
        <v>1013</v>
      </c>
      <c r="O51" t="s">
        <v>486</v>
      </c>
      <c r="P51" t="s">
        <v>486</v>
      </c>
      <c r="Q51">
        <v>1</v>
      </c>
      <c r="X51">
        <v>0.31</v>
      </c>
      <c r="Y51">
        <v>0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2</v>
      </c>
      <c r="AF51" t="s">
        <v>65</v>
      </c>
      <c r="AG51">
        <v>0.29295000000000004</v>
      </c>
      <c r="AH51">
        <v>2</v>
      </c>
      <c r="AI51">
        <v>27703801</v>
      </c>
      <c r="AJ51">
        <v>48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ROW(Source!A45)</f>
        <v>45</v>
      </c>
      <c r="B52">
        <v>27703802</v>
      </c>
      <c r="C52">
        <v>27703799</v>
      </c>
      <c r="D52">
        <v>25230220</v>
      </c>
      <c r="E52">
        <v>1</v>
      </c>
      <c r="F52">
        <v>1</v>
      </c>
      <c r="G52">
        <v>1</v>
      </c>
      <c r="H52">
        <v>2</v>
      </c>
      <c r="I52" t="s">
        <v>509</v>
      </c>
      <c r="J52" t="s">
        <v>510</v>
      </c>
      <c r="K52" t="s">
        <v>511</v>
      </c>
      <c r="L52">
        <v>1368</v>
      </c>
      <c r="N52">
        <v>1011</v>
      </c>
      <c r="O52" t="s">
        <v>492</v>
      </c>
      <c r="P52" t="s">
        <v>492</v>
      </c>
      <c r="Q52">
        <v>1</v>
      </c>
      <c r="X52">
        <v>0.12</v>
      </c>
      <c r="Y52">
        <v>0</v>
      </c>
      <c r="Z52">
        <v>111.99</v>
      </c>
      <c r="AA52">
        <v>13.5</v>
      </c>
      <c r="AB52">
        <v>0</v>
      </c>
      <c r="AC52">
        <v>0</v>
      </c>
      <c r="AD52">
        <v>1</v>
      </c>
      <c r="AE52">
        <v>0</v>
      </c>
      <c r="AF52" t="s">
        <v>65</v>
      </c>
      <c r="AG52">
        <v>0.1134</v>
      </c>
      <c r="AH52">
        <v>2</v>
      </c>
      <c r="AI52">
        <v>27703802</v>
      </c>
      <c r="AJ52">
        <v>49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ROW(Source!A45)</f>
        <v>45</v>
      </c>
      <c r="B53">
        <v>27703803</v>
      </c>
      <c r="C53">
        <v>27703799</v>
      </c>
      <c r="D53">
        <v>25230420</v>
      </c>
      <c r="E53">
        <v>1</v>
      </c>
      <c r="F53">
        <v>1</v>
      </c>
      <c r="G53">
        <v>1</v>
      </c>
      <c r="H53">
        <v>2</v>
      </c>
      <c r="I53" t="s">
        <v>512</v>
      </c>
      <c r="J53" t="s">
        <v>513</v>
      </c>
      <c r="K53" t="s">
        <v>514</v>
      </c>
      <c r="L53">
        <v>1368</v>
      </c>
      <c r="N53">
        <v>1011</v>
      </c>
      <c r="O53" t="s">
        <v>492</v>
      </c>
      <c r="P53" t="s">
        <v>492</v>
      </c>
      <c r="Q53">
        <v>1</v>
      </c>
      <c r="X53">
        <v>10.53</v>
      </c>
      <c r="Y53">
        <v>0</v>
      </c>
      <c r="Z53">
        <v>6.9</v>
      </c>
      <c r="AA53">
        <v>0</v>
      </c>
      <c r="AB53">
        <v>0</v>
      </c>
      <c r="AC53">
        <v>0</v>
      </c>
      <c r="AD53">
        <v>1</v>
      </c>
      <c r="AE53">
        <v>0</v>
      </c>
      <c r="AF53" t="s">
        <v>65</v>
      </c>
      <c r="AG53">
        <v>9.9508499999999991</v>
      </c>
      <c r="AH53">
        <v>2</v>
      </c>
      <c r="AI53">
        <v>27703803</v>
      </c>
      <c r="AJ53">
        <v>50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ROW(Source!A45)</f>
        <v>45</v>
      </c>
      <c r="B54">
        <v>27703804</v>
      </c>
      <c r="C54">
        <v>27703799</v>
      </c>
      <c r="D54">
        <v>25231607</v>
      </c>
      <c r="E54">
        <v>1</v>
      </c>
      <c r="F54">
        <v>1</v>
      </c>
      <c r="G54">
        <v>1</v>
      </c>
      <c r="H54">
        <v>2</v>
      </c>
      <c r="I54" t="s">
        <v>497</v>
      </c>
      <c r="J54" t="s">
        <v>498</v>
      </c>
      <c r="K54" t="s">
        <v>499</v>
      </c>
      <c r="L54">
        <v>1368</v>
      </c>
      <c r="N54">
        <v>1011</v>
      </c>
      <c r="O54" t="s">
        <v>492</v>
      </c>
      <c r="P54" t="s">
        <v>492</v>
      </c>
      <c r="Q54">
        <v>1</v>
      </c>
      <c r="X54">
        <v>0.19</v>
      </c>
      <c r="Y54">
        <v>0</v>
      </c>
      <c r="Z54">
        <v>65.709999999999994</v>
      </c>
      <c r="AA54">
        <v>11.6</v>
      </c>
      <c r="AB54">
        <v>0</v>
      </c>
      <c r="AC54">
        <v>0</v>
      </c>
      <c r="AD54">
        <v>1</v>
      </c>
      <c r="AE54">
        <v>0</v>
      </c>
      <c r="AF54" t="s">
        <v>65</v>
      </c>
      <c r="AG54">
        <v>0.17954999999999999</v>
      </c>
      <c r="AH54">
        <v>2</v>
      </c>
      <c r="AI54">
        <v>27703804</v>
      </c>
      <c r="AJ54">
        <v>51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ROW(Source!A45)</f>
        <v>45</v>
      </c>
      <c r="B55">
        <v>27703805</v>
      </c>
      <c r="C55">
        <v>27703799</v>
      </c>
      <c r="D55">
        <v>25231842</v>
      </c>
      <c r="E55">
        <v>1</v>
      </c>
      <c r="F55">
        <v>1</v>
      </c>
      <c r="G55">
        <v>1</v>
      </c>
      <c r="H55">
        <v>2</v>
      </c>
      <c r="I55" t="s">
        <v>515</v>
      </c>
      <c r="J55" t="s">
        <v>516</v>
      </c>
      <c r="K55" t="s">
        <v>517</v>
      </c>
      <c r="L55">
        <v>1368</v>
      </c>
      <c r="N55">
        <v>1011</v>
      </c>
      <c r="O55" t="s">
        <v>492</v>
      </c>
      <c r="P55" t="s">
        <v>492</v>
      </c>
      <c r="Q55">
        <v>1</v>
      </c>
      <c r="X55">
        <v>1.86</v>
      </c>
      <c r="Y55">
        <v>0</v>
      </c>
      <c r="Z55">
        <v>1.2</v>
      </c>
      <c r="AA55">
        <v>0</v>
      </c>
      <c r="AB55">
        <v>0</v>
      </c>
      <c r="AC55">
        <v>0</v>
      </c>
      <c r="AD55">
        <v>1</v>
      </c>
      <c r="AE55">
        <v>0</v>
      </c>
      <c r="AF55" t="s">
        <v>65</v>
      </c>
      <c r="AG55">
        <v>1.7577000000000003</v>
      </c>
      <c r="AH55">
        <v>2</v>
      </c>
      <c r="AI55">
        <v>27703805</v>
      </c>
      <c r="AJ55">
        <v>52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ROW(Source!A45)</f>
        <v>45</v>
      </c>
      <c r="B56">
        <v>27703806</v>
      </c>
      <c r="C56">
        <v>27703799</v>
      </c>
      <c r="D56">
        <v>25231889</v>
      </c>
      <c r="E56">
        <v>1</v>
      </c>
      <c r="F56">
        <v>1</v>
      </c>
      <c r="G56">
        <v>1</v>
      </c>
      <c r="H56">
        <v>2</v>
      </c>
      <c r="I56" t="s">
        <v>518</v>
      </c>
      <c r="J56" t="s">
        <v>519</v>
      </c>
      <c r="K56" t="s">
        <v>520</v>
      </c>
      <c r="L56">
        <v>1368</v>
      </c>
      <c r="N56">
        <v>1011</v>
      </c>
      <c r="O56" t="s">
        <v>492</v>
      </c>
      <c r="P56" t="s">
        <v>492</v>
      </c>
      <c r="Q56">
        <v>1</v>
      </c>
      <c r="X56">
        <v>2.0299999999999998</v>
      </c>
      <c r="Y56">
        <v>0</v>
      </c>
      <c r="Z56">
        <v>12.31</v>
      </c>
      <c r="AA56">
        <v>0</v>
      </c>
      <c r="AB56">
        <v>0</v>
      </c>
      <c r="AC56">
        <v>0</v>
      </c>
      <c r="AD56">
        <v>1</v>
      </c>
      <c r="AE56">
        <v>0</v>
      </c>
      <c r="AF56" t="s">
        <v>65</v>
      </c>
      <c r="AG56">
        <v>1.9183499999999998</v>
      </c>
      <c r="AH56">
        <v>2</v>
      </c>
      <c r="AI56">
        <v>27703806</v>
      </c>
      <c r="AJ56">
        <v>53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ROW(Source!A45)</f>
        <v>45</v>
      </c>
      <c r="B57">
        <v>27703807</v>
      </c>
      <c r="C57">
        <v>27703799</v>
      </c>
      <c r="D57">
        <v>25148328</v>
      </c>
      <c r="E57">
        <v>1</v>
      </c>
      <c r="F57">
        <v>1</v>
      </c>
      <c r="G57">
        <v>1</v>
      </c>
      <c r="H57">
        <v>3</v>
      </c>
      <c r="I57" t="s">
        <v>521</v>
      </c>
      <c r="J57" t="s">
        <v>522</v>
      </c>
      <c r="K57" t="s">
        <v>523</v>
      </c>
      <c r="L57">
        <v>1339</v>
      </c>
      <c r="N57">
        <v>1007</v>
      </c>
      <c r="O57" t="s">
        <v>92</v>
      </c>
      <c r="P57" t="s">
        <v>92</v>
      </c>
      <c r="Q57">
        <v>1</v>
      </c>
      <c r="X57">
        <v>1.5</v>
      </c>
      <c r="Y57">
        <v>6.22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44</v>
      </c>
      <c r="AG57">
        <v>0</v>
      </c>
      <c r="AH57">
        <v>2</v>
      </c>
      <c r="AI57">
        <v>27703807</v>
      </c>
      <c r="AJ57">
        <v>54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ROW(Source!A45)</f>
        <v>45</v>
      </c>
      <c r="B58">
        <v>27703808</v>
      </c>
      <c r="C58">
        <v>27703799</v>
      </c>
      <c r="D58">
        <v>25148335</v>
      </c>
      <c r="E58">
        <v>1</v>
      </c>
      <c r="F58">
        <v>1</v>
      </c>
      <c r="G58">
        <v>1</v>
      </c>
      <c r="H58">
        <v>3</v>
      </c>
      <c r="I58" t="s">
        <v>524</v>
      </c>
      <c r="J58" t="s">
        <v>525</v>
      </c>
      <c r="K58" t="s">
        <v>526</v>
      </c>
      <c r="L58">
        <v>1346</v>
      </c>
      <c r="N58">
        <v>1009</v>
      </c>
      <c r="O58" t="s">
        <v>147</v>
      </c>
      <c r="P58" t="s">
        <v>147</v>
      </c>
      <c r="Q58">
        <v>1</v>
      </c>
      <c r="X58">
        <v>0.45</v>
      </c>
      <c r="Y58">
        <v>6.09</v>
      </c>
      <c r="Z58">
        <v>0</v>
      </c>
      <c r="AA58">
        <v>0</v>
      </c>
      <c r="AB58">
        <v>0</v>
      </c>
      <c r="AC58">
        <v>0</v>
      </c>
      <c r="AD58">
        <v>1</v>
      </c>
      <c r="AE58">
        <v>0</v>
      </c>
      <c r="AF58" t="s">
        <v>44</v>
      </c>
      <c r="AG58">
        <v>0</v>
      </c>
      <c r="AH58">
        <v>2</v>
      </c>
      <c r="AI58">
        <v>27703808</v>
      </c>
      <c r="AJ58">
        <v>55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ROW(Source!A45)</f>
        <v>45</v>
      </c>
      <c r="B59">
        <v>27703809</v>
      </c>
      <c r="C59">
        <v>27703799</v>
      </c>
      <c r="D59">
        <v>25151428</v>
      </c>
      <c r="E59">
        <v>1</v>
      </c>
      <c r="F59">
        <v>1</v>
      </c>
      <c r="G59">
        <v>1</v>
      </c>
      <c r="H59">
        <v>3</v>
      </c>
      <c r="I59" t="s">
        <v>527</v>
      </c>
      <c r="J59" t="s">
        <v>528</v>
      </c>
      <c r="K59" t="s">
        <v>529</v>
      </c>
      <c r="L59">
        <v>1348</v>
      </c>
      <c r="N59">
        <v>1009</v>
      </c>
      <c r="O59" t="s">
        <v>30</v>
      </c>
      <c r="P59" t="s">
        <v>30</v>
      </c>
      <c r="Q59">
        <v>1000</v>
      </c>
      <c r="X59">
        <v>1.4E-3</v>
      </c>
      <c r="Y59">
        <v>10749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0</v>
      </c>
      <c r="AF59" t="s">
        <v>44</v>
      </c>
      <c r="AG59">
        <v>0</v>
      </c>
      <c r="AH59">
        <v>2</v>
      </c>
      <c r="AI59">
        <v>27703809</v>
      </c>
      <c r="AJ59">
        <v>56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ROW(Source!A45)</f>
        <v>45</v>
      </c>
      <c r="B60">
        <v>27703810</v>
      </c>
      <c r="C60">
        <v>27703799</v>
      </c>
      <c r="D60">
        <v>25152615</v>
      </c>
      <c r="E60">
        <v>1</v>
      </c>
      <c r="F60">
        <v>1</v>
      </c>
      <c r="G60">
        <v>1</v>
      </c>
      <c r="H60">
        <v>3</v>
      </c>
      <c r="I60" t="s">
        <v>530</v>
      </c>
      <c r="J60" t="s">
        <v>531</v>
      </c>
      <c r="K60" t="s">
        <v>532</v>
      </c>
      <c r="L60">
        <v>1348</v>
      </c>
      <c r="N60">
        <v>1009</v>
      </c>
      <c r="O60" t="s">
        <v>30</v>
      </c>
      <c r="P60" t="s">
        <v>30</v>
      </c>
      <c r="Q60">
        <v>1000</v>
      </c>
      <c r="X60">
        <v>3.3E-3</v>
      </c>
      <c r="Y60">
        <v>9040.01</v>
      </c>
      <c r="Z60">
        <v>0</v>
      </c>
      <c r="AA60">
        <v>0</v>
      </c>
      <c r="AB60">
        <v>0</v>
      </c>
      <c r="AC60">
        <v>0</v>
      </c>
      <c r="AD60">
        <v>1</v>
      </c>
      <c r="AE60">
        <v>0</v>
      </c>
      <c r="AF60" t="s">
        <v>44</v>
      </c>
      <c r="AG60">
        <v>0</v>
      </c>
      <c r="AH60">
        <v>2</v>
      </c>
      <c r="AI60">
        <v>27703810</v>
      </c>
      <c r="AJ60">
        <v>57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ROW(Source!A45)</f>
        <v>45</v>
      </c>
      <c r="B61">
        <v>27703811</v>
      </c>
      <c r="C61">
        <v>27703799</v>
      </c>
      <c r="D61">
        <v>25152713</v>
      </c>
      <c r="E61">
        <v>1</v>
      </c>
      <c r="F61">
        <v>1</v>
      </c>
      <c r="G61">
        <v>1</v>
      </c>
      <c r="H61">
        <v>3</v>
      </c>
      <c r="I61" t="s">
        <v>500</v>
      </c>
      <c r="J61" t="s">
        <v>501</v>
      </c>
      <c r="K61" t="s">
        <v>502</v>
      </c>
      <c r="L61">
        <v>1348</v>
      </c>
      <c r="N61">
        <v>1009</v>
      </c>
      <c r="O61" t="s">
        <v>30</v>
      </c>
      <c r="P61" t="s">
        <v>30</v>
      </c>
      <c r="Q61">
        <v>1000</v>
      </c>
      <c r="X61">
        <v>1.0000000000000001E-5</v>
      </c>
      <c r="Y61">
        <v>11978</v>
      </c>
      <c r="Z61">
        <v>0</v>
      </c>
      <c r="AA61">
        <v>0</v>
      </c>
      <c r="AB61">
        <v>0</v>
      </c>
      <c r="AC61">
        <v>0</v>
      </c>
      <c r="AD61">
        <v>1</v>
      </c>
      <c r="AE61">
        <v>0</v>
      </c>
      <c r="AF61" t="s">
        <v>44</v>
      </c>
      <c r="AG61">
        <v>0</v>
      </c>
      <c r="AH61">
        <v>2</v>
      </c>
      <c r="AI61">
        <v>27703811</v>
      </c>
      <c r="AJ61">
        <v>58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ROW(Source!A45)</f>
        <v>45</v>
      </c>
      <c r="B62">
        <v>27703812</v>
      </c>
      <c r="C62">
        <v>27703799</v>
      </c>
      <c r="D62">
        <v>25153693</v>
      </c>
      <c r="E62">
        <v>1</v>
      </c>
      <c r="F62">
        <v>1</v>
      </c>
      <c r="G62">
        <v>1</v>
      </c>
      <c r="H62">
        <v>3</v>
      </c>
      <c r="I62" t="s">
        <v>533</v>
      </c>
      <c r="J62" t="s">
        <v>534</v>
      </c>
      <c r="K62" t="s">
        <v>535</v>
      </c>
      <c r="L62">
        <v>1348</v>
      </c>
      <c r="N62">
        <v>1009</v>
      </c>
      <c r="O62" t="s">
        <v>30</v>
      </c>
      <c r="P62" t="s">
        <v>30</v>
      </c>
      <c r="Q62">
        <v>1000</v>
      </c>
      <c r="X62">
        <v>1E-4</v>
      </c>
      <c r="Y62">
        <v>37900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0</v>
      </c>
      <c r="AF62" t="s">
        <v>44</v>
      </c>
      <c r="AG62">
        <v>0</v>
      </c>
      <c r="AH62">
        <v>2</v>
      </c>
      <c r="AI62">
        <v>27703812</v>
      </c>
      <c r="AJ62">
        <v>59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ROW(Source!A45)</f>
        <v>45</v>
      </c>
      <c r="B63">
        <v>27703813</v>
      </c>
      <c r="C63">
        <v>27703799</v>
      </c>
      <c r="D63">
        <v>25144588</v>
      </c>
      <c r="E63">
        <v>17</v>
      </c>
      <c r="F63">
        <v>1</v>
      </c>
      <c r="G63">
        <v>1</v>
      </c>
      <c r="H63">
        <v>3</v>
      </c>
      <c r="I63" t="s">
        <v>667</v>
      </c>
      <c r="J63" t="s">
        <v>6</v>
      </c>
      <c r="K63" t="s">
        <v>668</v>
      </c>
      <c r="L63">
        <v>1348</v>
      </c>
      <c r="N63">
        <v>1009</v>
      </c>
      <c r="O63" t="s">
        <v>30</v>
      </c>
      <c r="P63" t="s">
        <v>30</v>
      </c>
      <c r="Q63">
        <v>1000</v>
      </c>
      <c r="X63">
        <v>1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 t="s">
        <v>44</v>
      </c>
      <c r="AG63">
        <v>0</v>
      </c>
      <c r="AH63">
        <v>3</v>
      </c>
      <c r="AI63">
        <v>-1</v>
      </c>
      <c r="AJ63" t="s">
        <v>6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ROW(Source!A45)</f>
        <v>45</v>
      </c>
      <c r="B64">
        <v>27703814</v>
      </c>
      <c r="C64">
        <v>27703799</v>
      </c>
      <c r="D64">
        <v>25173443</v>
      </c>
      <c r="E64">
        <v>1</v>
      </c>
      <c r="F64">
        <v>1</v>
      </c>
      <c r="G64">
        <v>1</v>
      </c>
      <c r="H64">
        <v>3</v>
      </c>
      <c r="I64" t="s">
        <v>536</v>
      </c>
      <c r="J64" t="s">
        <v>537</v>
      </c>
      <c r="K64" t="s">
        <v>538</v>
      </c>
      <c r="L64">
        <v>1302</v>
      </c>
      <c r="N64">
        <v>1003</v>
      </c>
      <c r="O64" t="s">
        <v>539</v>
      </c>
      <c r="P64" t="s">
        <v>539</v>
      </c>
      <c r="Q64">
        <v>10</v>
      </c>
      <c r="X64">
        <v>1.8700000000000001E-2</v>
      </c>
      <c r="Y64">
        <v>50.24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44</v>
      </c>
      <c r="AG64">
        <v>0</v>
      </c>
      <c r="AH64">
        <v>2</v>
      </c>
      <c r="AI64">
        <v>27703814</v>
      </c>
      <c r="AJ64">
        <v>60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ROW(Source!A45)</f>
        <v>45</v>
      </c>
      <c r="B65">
        <v>27703815</v>
      </c>
      <c r="C65">
        <v>27703799</v>
      </c>
      <c r="D65">
        <v>25173801</v>
      </c>
      <c r="E65">
        <v>1</v>
      </c>
      <c r="F65">
        <v>1</v>
      </c>
      <c r="G65">
        <v>1</v>
      </c>
      <c r="H65">
        <v>3</v>
      </c>
      <c r="I65" t="s">
        <v>540</v>
      </c>
      <c r="J65" t="s">
        <v>541</v>
      </c>
      <c r="K65" t="s">
        <v>542</v>
      </c>
      <c r="L65">
        <v>1348</v>
      </c>
      <c r="N65">
        <v>1009</v>
      </c>
      <c r="O65" t="s">
        <v>30</v>
      </c>
      <c r="P65" t="s">
        <v>30</v>
      </c>
      <c r="Q65">
        <v>1000</v>
      </c>
      <c r="X65">
        <v>3.0000000000000001E-5</v>
      </c>
      <c r="Y65">
        <v>4455.2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0</v>
      </c>
      <c r="AF65" t="s">
        <v>44</v>
      </c>
      <c r="AG65">
        <v>0</v>
      </c>
      <c r="AH65">
        <v>2</v>
      </c>
      <c r="AI65">
        <v>27703815</v>
      </c>
      <c r="AJ65">
        <v>61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ROW(Source!A45)</f>
        <v>45</v>
      </c>
      <c r="B66">
        <v>27703816</v>
      </c>
      <c r="C66">
        <v>27703799</v>
      </c>
      <c r="D66">
        <v>25174560</v>
      </c>
      <c r="E66">
        <v>1</v>
      </c>
      <c r="F66">
        <v>1</v>
      </c>
      <c r="G66">
        <v>1</v>
      </c>
      <c r="H66">
        <v>3</v>
      </c>
      <c r="I66" t="s">
        <v>543</v>
      </c>
      <c r="J66" t="s">
        <v>544</v>
      </c>
      <c r="K66" t="s">
        <v>545</v>
      </c>
      <c r="L66">
        <v>1348</v>
      </c>
      <c r="N66">
        <v>1009</v>
      </c>
      <c r="O66" t="s">
        <v>30</v>
      </c>
      <c r="P66" t="s">
        <v>30</v>
      </c>
      <c r="Q66">
        <v>1000</v>
      </c>
      <c r="X66">
        <v>1.9400000000000001E-3</v>
      </c>
      <c r="Y66">
        <v>4920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0</v>
      </c>
      <c r="AF66" t="s">
        <v>44</v>
      </c>
      <c r="AG66">
        <v>0</v>
      </c>
      <c r="AH66">
        <v>2</v>
      </c>
      <c r="AI66">
        <v>27703816</v>
      </c>
      <c r="AJ66">
        <v>62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ROW(Source!A45)</f>
        <v>45</v>
      </c>
      <c r="B67">
        <v>27703817</v>
      </c>
      <c r="C67">
        <v>27703799</v>
      </c>
      <c r="D67">
        <v>25186091</v>
      </c>
      <c r="E67">
        <v>1</v>
      </c>
      <c r="F67">
        <v>1</v>
      </c>
      <c r="G67">
        <v>1</v>
      </c>
      <c r="H67">
        <v>3</v>
      </c>
      <c r="I67" t="s">
        <v>546</v>
      </c>
      <c r="J67" t="s">
        <v>547</v>
      </c>
      <c r="K67" t="s">
        <v>548</v>
      </c>
      <c r="L67">
        <v>1348</v>
      </c>
      <c r="N67">
        <v>1009</v>
      </c>
      <c r="O67" t="s">
        <v>30</v>
      </c>
      <c r="P67" t="s">
        <v>30</v>
      </c>
      <c r="Q67">
        <v>1000</v>
      </c>
      <c r="X67">
        <v>3.1E-4</v>
      </c>
      <c r="Y67">
        <v>15620</v>
      </c>
      <c r="Z67">
        <v>0</v>
      </c>
      <c r="AA67">
        <v>0</v>
      </c>
      <c r="AB67">
        <v>0</v>
      </c>
      <c r="AC67">
        <v>0</v>
      </c>
      <c r="AD67">
        <v>1</v>
      </c>
      <c r="AE67">
        <v>0</v>
      </c>
      <c r="AF67" t="s">
        <v>44</v>
      </c>
      <c r="AG67">
        <v>0</v>
      </c>
      <c r="AH67">
        <v>2</v>
      </c>
      <c r="AI67">
        <v>27703817</v>
      </c>
      <c r="AJ67">
        <v>63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ROW(Source!A45)</f>
        <v>45</v>
      </c>
      <c r="B68">
        <v>27703818</v>
      </c>
      <c r="C68">
        <v>27703799</v>
      </c>
      <c r="D68">
        <v>25187286</v>
      </c>
      <c r="E68">
        <v>1</v>
      </c>
      <c r="F68">
        <v>1</v>
      </c>
      <c r="G68">
        <v>1</v>
      </c>
      <c r="H68">
        <v>3</v>
      </c>
      <c r="I68" t="s">
        <v>549</v>
      </c>
      <c r="J68" t="s">
        <v>550</v>
      </c>
      <c r="K68" t="s">
        <v>551</v>
      </c>
      <c r="L68">
        <v>1348</v>
      </c>
      <c r="N68">
        <v>1009</v>
      </c>
      <c r="O68" t="s">
        <v>30</v>
      </c>
      <c r="P68" t="s">
        <v>30</v>
      </c>
      <c r="Q68">
        <v>1000</v>
      </c>
      <c r="X68">
        <v>5.9999999999999995E-4</v>
      </c>
      <c r="Y68">
        <v>9420</v>
      </c>
      <c r="Z68">
        <v>0</v>
      </c>
      <c r="AA68">
        <v>0</v>
      </c>
      <c r="AB68">
        <v>0</v>
      </c>
      <c r="AC68">
        <v>0</v>
      </c>
      <c r="AD68">
        <v>1</v>
      </c>
      <c r="AE68">
        <v>0</v>
      </c>
      <c r="AF68" t="s">
        <v>44</v>
      </c>
      <c r="AG68">
        <v>0</v>
      </c>
      <c r="AH68">
        <v>2</v>
      </c>
      <c r="AI68">
        <v>27703818</v>
      </c>
      <c r="AJ68">
        <v>64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ROW(Source!A46)</f>
        <v>46</v>
      </c>
      <c r="B69">
        <v>27703822</v>
      </c>
      <c r="C69">
        <v>27703821</v>
      </c>
      <c r="D69">
        <v>25416200</v>
      </c>
      <c r="E69">
        <v>1</v>
      </c>
      <c r="F69">
        <v>1</v>
      </c>
      <c r="G69">
        <v>1</v>
      </c>
      <c r="H69">
        <v>1</v>
      </c>
      <c r="I69" t="s">
        <v>552</v>
      </c>
      <c r="J69" t="s">
        <v>6</v>
      </c>
      <c r="K69" t="s">
        <v>553</v>
      </c>
      <c r="L69">
        <v>1191</v>
      </c>
      <c r="N69">
        <v>1013</v>
      </c>
      <c r="O69" t="s">
        <v>486</v>
      </c>
      <c r="P69" t="s">
        <v>486</v>
      </c>
      <c r="Q69">
        <v>1</v>
      </c>
      <c r="X69">
        <v>103.91</v>
      </c>
      <c r="Y69">
        <v>0</v>
      </c>
      <c r="Z69">
        <v>0</v>
      </c>
      <c r="AA69">
        <v>0</v>
      </c>
      <c r="AB69">
        <v>8.09</v>
      </c>
      <c r="AC69">
        <v>0</v>
      </c>
      <c r="AD69">
        <v>1</v>
      </c>
      <c r="AE69">
        <v>1</v>
      </c>
      <c r="AF69" t="s">
        <v>22</v>
      </c>
      <c r="AG69">
        <v>119.49649999999998</v>
      </c>
      <c r="AH69">
        <v>2</v>
      </c>
      <c r="AI69">
        <v>27703822</v>
      </c>
      <c r="AJ69">
        <v>65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ROW(Source!A46)</f>
        <v>46</v>
      </c>
      <c r="B70">
        <v>27703823</v>
      </c>
      <c r="C70">
        <v>27703821</v>
      </c>
      <c r="D70">
        <v>25412928</v>
      </c>
      <c r="E70">
        <v>1</v>
      </c>
      <c r="F70">
        <v>1</v>
      </c>
      <c r="G70">
        <v>1</v>
      </c>
      <c r="H70">
        <v>1</v>
      </c>
      <c r="I70" t="s">
        <v>487</v>
      </c>
      <c r="J70" t="s">
        <v>6</v>
      </c>
      <c r="K70" t="s">
        <v>488</v>
      </c>
      <c r="L70">
        <v>1191</v>
      </c>
      <c r="N70">
        <v>1013</v>
      </c>
      <c r="O70" t="s">
        <v>486</v>
      </c>
      <c r="P70" t="s">
        <v>486</v>
      </c>
      <c r="Q70">
        <v>1</v>
      </c>
      <c r="X70">
        <v>7.74</v>
      </c>
      <c r="Y70">
        <v>0</v>
      </c>
      <c r="Z70">
        <v>0</v>
      </c>
      <c r="AA70">
        <v>0</v>
      </c>
      <c r="AB70">
        <v>0</v>
      </c>
      <c r="AC70">
        <v>0</v>
      </c>
      <c r="AD70">
        <v>1</v>
      </c>
      <c r="AE70">
        <v>2</v>
      </c>
      <c r="AF70" t="s">
        <v>22</v>
      </c>
      <c r="AG70">
        <v>8.9009999999999998</v>
      </c>
      <c r="AH70">
        <v>2</v>
      </c>
      <c r="AI70">
        <v>27703823</v>
      </c>
      <c r="AJ70">
        <v>66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ROW(Source!A46)</f>
        <v>46</v>
      </c>
      <c r="B71">
        <v>27703824</v>
      </c>
      <c r="C71">
        <v>27703821</v>
      </c>
      <c r="D71">
        <v>25230514</v>
      </c>
      <c r="E71">
        <v>1</v>
      </c>
      <c r="F71">
        <v>1</v>
      </c>
      <c r="G71">
        <v>1</v>
      </c>
      <c r="H71">
        <v>2</v>
      </c>
      <c r="I71" t="s">
        <v>489</v>
      </c>
      <c r="J71" t="s">
        <v>490</v>
      </c>
      <c r="K71" t="s">
        <v>491</v>
      </c>
      <c r="L71">
        <v>1368</v>
      </c>
      <c r="N71">
        <v>1011</v>
      </c>
      <c r="O71" t="s">
        <v>492</v>
      </c>
      <c r="P71" t="s">
        <v>492</v>
      </c>
      <c r="Q71">
        <v>1</v>
      </c>
      <c r="X71">
        <v>7.74</v>
      </c>
      <c r="Y71">
        <v>0</v>
      </c>
      <c r="Z71">
        <v>31.26</v>
      </c>
      <c r="AA71">
        <v>13.5</v>
      </c>
      <c r="AB71">
        <v>0</v>
      </c>
      <c r="AC71">
        <v>0</v>
      </c>
      <c r="AD71">
        <v>1</v>
      </c>
      <c r="AE71">
        <v>0</v>
      </c>
      <c r="AF71" t="s">
        <v>22</v>
      </c>
      <c r="AG71">
        <v>8.9009999999999998</v>
      </c>
      <c r="AH71">
        <v>2</v>
      </c>
      <c r="AI71">
        <v>27703824</v>
      </c>
      <c r="AJ71">
        <v>67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ROW(Source!A47)</f>
        <v>47</v>
      </c>
      <c r="B72">
        <v>27703822</v>
      </c>
      <c r="C72">
        <v>27703821</v>
      </c>
      <c r="D72">
        <v>25416200</v>
      </c>
      <c r="E72">
        <v>1</v>
      </c>
      <c r="F72">
        <v>1</v>
      </c>
      <c r="G72">
        <v>1</v>
      </c>
      <c r="H72">
        <v>1</v>
      </c>
      <c r="I72" t="s">
        <v>552</v>
      </c>
      <c r="J72" t="s">
        <v>6</v>
      </c>
      <c r="K72" t="s">
        <v>553</v>
      </c>
      <c r="L72">
        <v>1191</v>
      </c>
      <c r="N72">
        <v>1013</v>
      </c>
      <c r="O72" t="s">
        <v>486</v>
      </c>
      <c r="P72" t="s">
        <v>486</v>
      </c>
      <c r="Q72">
        <v>1</v>
      </c>
      <c r="X72">
        <v>103.91</v>
      </c>
      <c r="Y72">
        <v>0</v>
      </c>
      <c r="Z72">
        <v>0</v>
      </c>
      <c r="AA72">
        <v>0</v>
      </c>
      <c r="AB72">
        <v>8.09</v>
      </c>
      <c r="AC72">
        <v>0</v>
      </c>
      <c r="AD72">
        <v>1</v>
      </c>
      <c r="AE72">
        <v>1</v>
      </c>
      <c r="AF72" t="s">
        <v>22</v>
      </c>
      <c r="AG72">
        <v>119.49649999999998</v>
      </c>
      <c r="AH72">
        <v>2</v>
      </c>
      <c r="AI72">
        <v>27703822</v>
      </c>
      <c r="AJ72">
        <v>68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ROW(Source!A47)</f>
        <v>47</v>
      </c>
      <c r="B73">
        <v>27703823</v>
      </c>
      <c r="C73">
        <v>27703821</v>
      </c>
      <c r="D73">
        <v>25412928</v>
      </c>
      <c r="E73">
        <v>1</v>
      </c>
      <c r="F73">
        <v>1</v>
      </c>
      <c r="G73">
        <v>1</v>
      </c>
      <c r="H73">
        <v>1</v>
      </c>
      <c r="I73" t="s">
        <v>487</v>
      </c>
      <c r="J73" t="s">
        <v>6</v>
      </c>
      <c r="K73" t="s">
        <v>488</v>
      </c>
      <c r="L73">
        <v>1191</v>
      </c>
      <c r="N73">
        <v>1013</v>
      </c>
      <c r="O73" t="s">
        <v>486</v>
      </c>
      <c r="P73" t="s">
        <v>486</v>
      </c>
      <c r="Q73">
        <v>1</v>
      </c>
      <c r="X73">
        <v>7.74</v>
      </c>
      <c r="Y73">
        <v>0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2</v>
      </c>
      <c r="AF73" t="s">
        <v>22</v>
      </c>
      <c r="AG73">
        <v>8.9009999999999998</v>
      </c>
      <c r="AH73">
        <v>2</v>
      </c>
      <c r="AI73">
        <v>27703823</v>
      </c>
      <c r="AJ73">
        <v>69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ROW(Source!A47)</f>
        <v>47</v>
      </c>
      <c r="B74">
        <v>27703824</v>
      </c>
      <c r="C74">
        <v>27703821</v>
      </c>
      <c r="D74">
        <v>25230514</v>
      </c>
      <c r="E74">
        <v>1</v>
      </c>
      <c r="F74">
        <v>1</v>
      </c>
      <c r="G74">
        <v>1</v>
      </c>
      <c r="H74">
        <v>2</v>
      </c>
      <c r="I74" t="s">
        <v>489</v>
      </c>
      <c r="J74" t="s">
        <v>490</v>
      </c>
      <c r="K74" t="s">
        <v>491</v>
      </c>
      <c r="L74">
        <v>1368</v>
      </c>
      <c r="N74">
        <v>1011</v>
      </c>
      <c r="O74" t="s">
        <v>492</v>
      </c>
      <c r="P74" t="s">
        <v>492</v>
      </c>
      <c r="Q74">
        <v>1</v>
      </c>
      <c r="X74">
        <v>7.74</v>
      </c>
      <c r="Y74">
        <v>0</v>
      </c>
      <c r="Z74">
        <v>31.26</v>
      </c>
      <c r="AA74">
        <v>13.5</v>
      </c>
      <c r="AB74">
        <v>0</v>
      </c>
      <c r="AC74">
        <v>0</v>
      </c>
      <c r="AD74">
        <v>1</v>
      </c>
      <c r="AE74">
        <v>0</v>
      </c>
      <c r="AF74" t="s">
        <v>22</v>
      </c>
      <c r="AG74">
        <v>8.9009999999999998</v>
      </c>
      <c r="AH74">
        <v>2</v>
      </c>
      <c r="AI74">
        <v>27703824</v>
      </c>
      <c r="AJ74">
        <v>70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ROW(Source!A48)</f>
        <v>48</v>
      </c>
      <c r="B75">
        <v>27703826</v>
      </c>
      <c r="C75">
        <v>27703825</v>
      </c>
      <c r="D75">
        <v>25428833</v>
      </c>
      <c r="E75">
        <v>1</v>
      </c>
      <c r="F75">
        <v>1</v>
      </c>
      <c r="G75">
        <v>1</v>
      </c>
      <c r="H75">
        <v>1</v>
      </c>
      <c r="I75" t="s">
        <v>554</v>
      </c>
      <c r="J75" t="s">
        <v>6</v>
      </c>
      <c r="K75" t="s">
        <v>555</v>
      </c>
      <c r="L75">
        <v>1191</v>
      </c>
      <c r="N75">
        <v>1013</v>
      </c>
      <c r="O75" t="s">
        <v>486</v>
      </c>
      <c r="P75" t="s">
        <v>486</v>
      </c>
      <c r="Q75">
        <v>1</v>
      </c>
      <c r="X75">
        <v>2.4</v>
      </c>
      <c r="Y75">
        <v>0</v>
      </c>
      <c r="Z75">
        <v>0</v>
      </c>
      <c r="AA75">
        <v>0</v>
      </c>
      <c r="AB75">
        <v>9.92</v>
      </c>
      <c r="AC75">
        <v>0</v>
      </c>
      <c r="AD75">
        <v>1</v>
      </c>
      <c r="AE75">
        <v>1</v>
      </c>
      <c r="AF75" t="s">
        <v>65</v>
      </c>
      <c r="AG75">
        <v>2.2680000000000002</v>
      </c>
      <c r="AH75">
        <v>2</v>
      </c>
      <c r="AI75">
        <v>27703826</v>
      </c>
      <c r="AJ75">
        <v>71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ROW(Source!A48)</f>
        <v>48</v>
      </c>
      <c r="B76">
        <v>27703827</v>
      </c>
      <c r="C76">
        <v>27703825</v>
      </c>
      <c r="D76">
        <v>25412928</v>
      </c>
      <c r="E76">
        <v>1</v>
      </c>
      <c r="F76">
        <v>1</v>
      </c>
      <c r="G76">
        <v>1</v>
      </c>
      <c r="H76">
        <v>1</v>
      </c>
      <c r="I76" t="s">
        <v>487</v>
      </c>
      <c r="J76" t="s">
        <v>6</v>
      </c>
      <c r="K76" t="s">
        <v>488</v>
      </c>
      <c r="L76">
        <v>1191</v>
      </c>
      <c r="N76">
        <v>1013</v>
      </c>
      <c r="O76" t="s">
        <v>486</v>
      </c>
      <c r="P76" t="s">
        <v>486</v>
      </c>
      <c r="Q76">
        <v>1</v>
      </c>
      <c r="X76">
        <v>0.17</v>
      </c>
      <c r="Y76">
        <v>0</v>
      </c>
      <c r="Z76">
        <v>0</v>
      </c>
      <c r="AA76">
        <v>0</v>
      </c>
      <c r="AB76">
        <v>0</v>
      </c>
      <c r="AC76">
        <v>0</v>
      </c>
      <c r="AD76">
        <v>1</v>
      </c>
      <c r="AE76">
        <v>2</v>
      </c>
      <c r="AF76" t="s">
        <v>65</v>
      </c>
      <c r="AG76">
        <v>0.16065000000000002</v>
      </c>
      <c r="AH76">
        <v>2</v>
      </c>
      <c r="AI76">
        <v>27703827</v>
      </c>
      <c r="AJ76">
        <v>72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ROW(Source!A48)</f>
        <v>48</v>
      </c>
      <c r="B77">
        <v>27703828</v>
      </c>
      <c r="C77">
        <v>27703825</v>
      </c>
      <c r="D77">
        <v>25231607</v>
      </c>
      <c r="E77">
        <v>1</v>
      </c>
      <c r="F77">
        <v>1</v>
      </c>
      <c r="G77">
        <v>1</v>
      </c>
      <c r="H77">
        <v>2</v>
      </c>
      <c r="I77" t="s">
        <v>497</v>
      </c>
      <c r="J77" t="s">
        <v>498</v>
      </c>
      <c r="K77" t="s">
        <v>499</v>
      </c>
      <c r="L77">
        <v>1368</v>
      </c>
      <c r="N77">
        <v>1011</v>
      </c>
      <c r="O77" t="s">
        <v>492</v>
      </c>
      <c r="P77" t="s">
        <v>492</v>
      </c>
      <c r="Q77">
        <v>1</v>
      </c>
      <c r="X77">
        <v>0.17</v>
      </c>
      <c r="Y77">
        <v>0</v>
      </c>
      <c r="Z77">
        <v>65.709999999999994</v>
      </c>
      <c r="AA77">
        <v>11.6</v>
      </c>
      <c r="AB77">
        <v>0</v>
      </c>
      <c r="AC77">
        <v>0</v>
      </c>
      <c r="AD77">
        <v>1</v>
      </c>
      <c r="AE77">
        <v>0</v>
      </c>
      <c r="AF77" t="s">
        <v>65</v>
      </c>
      <c r="AG77">
        <v>0.16065000000000002</v>
      </c>
      <c r="AH77">
        <v>2</v>
      </c>
      <c r="AI77">
        <v>27703828</v>
      </c>
      <c r="AJ77">
        <v>73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ROW(Source!A48)</f>
        <v>48</v>
      </c>
      <c r="B78">
        <v>27703829</v>
      </c>
      <c r="C78">
        <v>27703825</v>
      </c>
      <c r="D78">
        <v>25231911</v>
      </c>
      <c r="E78">
        <v>1</v>
      </c>
      <c r="F78">
        <v>1</v>
      </c>
      <c r="G78">
        <v>1</v>
      </c>
      <c r="H78">
        <v>2</v>
      </c>
      <c r="I78" t="s">
        <v>556</v>
      </c>
      <c r="J78" t="s">
        <v>557</v>
      </c>
      <c r="K78" t="s">
        <v>558</v>
      </c>
      <c r="L78">
        <v>1368</v>
      </c>
      <c r="N78">
        <v>1011</v>
      </c>
      <c r="O78" t="s">
        <v>492</v>
      </c>
      <c r="P78" t="s">
        <v>492</v>
      </c>
      <c r="Q78">
        <v>1</v>
      </c>
      <c r="X78">
        <v>0.4</v>
      </c>
      <c r="Y78">
        <v>0</v>
      </c>
      <c r="Z78">
        <v>8.1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65</v>
      </c>
      <c r="AG78">
        <v>0.378</v>
      </c>
      <c r="AH78">
        <v>2</v>
      </c>
      <c r="AI78">
        <v>27703829</v>
      </c>
      <c r="AJ78">
        <v>74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ROW(Source!A48)</f>
        <v>48</v>
      </c>
      <c r="B79">
        <v>27703830</v>
      </c>
      <c r="C79">
        <v>27703825</v>
      </c>
      <c r="D79">
        <v>25145057</v>
      </c>
      <c r="E79">
        <v>17</v>
      </c>
      <c r="F79">
        <v>1</v>
      </c>
      <c r="G79">
        <v>1</v>
      </c>
      <c r="H79">
        <v>3</v>
      </c>
      <c r="I79" t="s">
        <v>669</v>
      </c>
      <c r="J79" t="s">
        <v>6</v>
      </c>
      <c r="K79" t="s">
        <v>670</v>
      </c>
      <c r="L79">
        <v>1035</v>
      </c>
      <c r="N79">
        <v>1013</v>
      </c>
      <c r="O79" t="s">
        <v>103</v>
      </c>
      <c r="P79" t="s">
        <v>103</v>
      </c>
      <c r="Q79">
        <v>1</v>
      </c>
      <c r="X79">
        <v>0</v>
      </c>
      <c r="Y79">
        <v>0</v>
      </c>
      <c r="Z79">
        <v>0</v>
      </c>
      <c r="AA79">
        <v>0</v>
      </c>
      <c r="AB79">
        <v>0</v>
      </c>
      <c r="AC79">
        <v>1</v>
      </c>
      <c r="AD79">
        <v>0</v>
      </c>
      <c r="AE79">
        <v>0</v>
      </c>
      <c r="AF79" t="s">
        <v>44</v>
      </c>
      <c r="AG79">
        <v>0</v>
      </c>
      <c r="AH79">
        <v>3</v>
      </c>
      <c r="AI79">
        <v>-1</v>
      </c>
      <c r="AJ79" t="s">
        <v>6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ROW(Source!A48)</f>
        <v>48</v>
      </c>
      <c r="B80">
        <v>27703831</v>
      </c>
      <c r="C80">
        <v>27703825</v>
      </c>
      <c r="D80">
        <v>25151425</v>
      </c>
      <c r="E80">
        <v>1</v>
      </c>
      <c r="F80">
        <v>1</v>
      </c>
      <c r="G80">
        <v>1</v>
      </c>
      <c r="H80">
        <v>3</v>
      </c>
      <c r="I80" t="s">
        <v>559</v>
      </c>
      <c r="J80" t="s">
        <v>560</v>
      </c>
      <c r="K80" t="s">
        <v>561</v>
      </c>
      <c r="L80">
        <v>1348</v>
      </c>
      <c r="N80">
        <v>1009</v>
      </c>
      <c r="O80" t="s">
        <v>30</v>
      </c>
      <c r="P80" t="s">
        <v>30</v>
      </c>
      <c r="Q80">
        <v>1000</v>
      </c>
      <c r="X80">
        <v>1E-4</v>
      </c>
      <c r="Y80">
        <v>10315.01</v>
      </c>
      <c r="Z80">
        <v>0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44</v>
      </c>
      <c r="AG80">
        <v>0</v>
      </c>
      <c r="AH80">
        <v>2</v>
      </c>
      <c r="AI80">
        <v>27703831</v>
      </c>
      <c r="AJ80">
        <v>75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ROW(Source!A48)</f>
        <v>48</v>
      </c>
      <c r="B81">
        <v>27703832</v>
      </c>
      <c r="C81">
        <v>27703825</v>
      </c>
      <c r="D81">
        <v>25145062</v>
      </c>
      <c r="E81">
        <v>17</v>
      </c>
      <c r="F81">
        <v>1</v>
      </c>
      <c r="G81">
        <v>1</v>
      </c>
      <c r="H81">
        <v>3</v>
      </c>
      <c r="I81" t="s">
        <v>671</v>
      </c>
      <c r="J81" t="s">
        <v>6</v>
      </c>
      <c r="K81" t="s">
        <v>672</v>
      </c>
      <c r="L81">
        <v>1327</v>
      </c>
      <c r="N81">
        <v>1005</v>
      </c>
      <c r="O81" t="s">
        <v>54</v>
      </c>
      <c r="P81" t="s">
        <v>54</v>
      </c>
      <c r="Q81">
        <v>1</v>
      </c>
      <c r="X81">
        <v>1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 t="s">
        <v>44</v>
      </c>
      <c r="AG81">
        <v>0</v>
      </c>
      <c r="AH81">
        <v>3</v>
      </c>
      <c r="AI81">
        <v>-1</v>
      </c>
      <c r="AJ81" t="s">
        <v>6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ROW(Source!A48)</f>
        <v>48</v>
      </c>
      <c r="B82">
        <v>27703833</v>
      </c>
      <c r="C82">
        <v>27703825</v>
      </c>
      <c r="D82">
        <v>25174666</v>
      </c>
      <c r="E82">
        <v>1</v>
      </c>
      <c r="F82">
        <v>1</v>
      </c>
      <c r="G82">
        <v>1</v>
      </c>
      <c r="H82">
        <v>3</v>
      </c>
      <c r="I82" t="s">
        <v>562</v>
      </c>
      <c r="J82" t="s">
        <v>563</v>
      </c>
      <c r="K82" t="s">
        <v>564</v>
      </c>
      <c r="L82">
        <v>1348</v>
      </c>
      <c r="N82">
        <v>1009</v>
      </c>
      <c r="O82" t="s">
        <v>30</v>
      </c>
      <c r="P82" t="s">
        <v>30</v>
      </c>
      <c r="Q82">
        <v>1000</v>
      </c>
      <c r="X82">
        <v>3.0000000000000001E-3</v>
      </c>
      <c r="Y82">
        <v>5804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0</v>
      </c>
      <c r="AF82" t="s">
        <v>44</v>
      </c>
      <c r="AG82">
        <v>0</v>
      </c>
      <c r="AH82">
        <v>2</v>
      </c>
      <c r="AI82">
        <v>27703833</v>
      </c>
      <c r="AJ82">
        <v>76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ROW(Source!A48)</f>
        <v>48</v>
      </c>
      <c r="B83">
        <v>27703834</v>
      </c>
      <c r="C83">
        <v>27703825</v>
      </c>
      <c r="D83">
        <v>25186953</v>
      </c>
      <c r="E83">
        <v>1</v>
      </c>
      <c r="F83">
        <v>1</v>
      </c>
      <c r="G83">
        <v>1</v>
      </c>
      <c r="H83">
        <v>3</v>
      </c>
      <c r="I83" t="s">
        <v>565</v>
      </c>
      <c r="J83" t="s">
        <v>566</v>
      </c>
      <c r="K83" t="s">
        <v>567</v>
      </c>
      <c r="L83">
        <v>1354</v>
      </c>
      <c r="N83">
        <v>1010</v>
      </c>
      <c r="O83" t="s">
        <v>136</v>
      </c>
      <c r="P83" t="s">
        <v>136</v>
      </c>
      <c r="Q83">
        <v>1</v>
      </c>
      <c r="X83">
        <v>0.1</v>
      </c>
      <c r="Y83">
        <v>72.8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44</v>
      </c>
      <c r="AG83">
        <v>0</v>
      </c>
      <c r="AH83">
        <v>2</v>
      </c>
      <c r="AI83">
        <v>27703834</v>
      </c>
      <c r="AJ83">
        <v>77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ROW(Source!A49)</f>
        <v>49</v>
      </c>
      <c r="B84">
        <v>27703826</v>
      </c>
      <c r="C84">
        <v>27703825</v>
      </c>
      <c r="D84">
        <v>25428833</v>
      </c>
      <c r="E84">
        <v>1</v>
      </c>
      <c r="F84">
        <v>1</v>
      </c>
      <c r="G84">
        <v>1</v>
      </c>
      <c r="H84">
        <v>1</v>
      </c>
      <c r="I84" t="s">
        <v>554</v>
      </c>
      <c r="J84" t="s">
        <v>6</v>
      </c>
      <c r="K84" t="s">
        <v>555</v>
      </c>
      <c r="L84">
        <v>1191</v>
      </c>
      <c r="N84">
        <v>1013</v>
      </c>
      <c r="O84" t="s">
        <v>486</v>
      </c>
      <c r="P84" t="s">
        <v>486</v>
      </c>
      <c r="Q84">
        <v>1</v>
      </c>
      <c r="X84">
        <v>2.4</v>
      </c>
      <c r="Y84">
        <v>0</v>
      </c>
      <c r="Z84">
        <v>0</v>
      </c>
      <c r="AA84">
        <v>0</v>
      </c>
      <c r="AB84">
        <v>9.92</v>
      </c>
      <c r="AC84">
        <v>0</v>
      </c>
      <c r="AD84">
        <v>1</v>
      </c>
      <c r="AE84">
        <v>1</v>
      </c>
      <c r="AF84" t="s">
        <v>65</v>
      </c>
      <c r="AG84">
        <v>2.2680000000000002</v>
      </c>
      <c r="AH84">
        <v>2</v>
      </c>
      <c r="AI84">
        <v>27703826</v>
      </c>
      <c r="AJ84">
        <v>78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ROW(Source!A49)</f>
        <v>49</v>
      </c>
      <c r="B85">
        <v>27703827</v>
      </c>
      <c r="C85">
        <v>27703825</v>
      </c>
      <c r="D85">
        <v>25412928</v>
      </c>
      <c r="E85">
        <v>1</v>
      </c>
      <c r="F85">
        <v>1</v>
      </c>
      <c r="G85">
        <v>1</v>
      </c>
      <c r="H85">
        <v>1</v>
      </c>
      <c r="I85" t="s">
        <v>487</v>
      </c>
      <c r="J85" t="s">
        <v>6</v>
      </c>
      <c r="K85" t="s">
        <v>488</v>
      </c>
      <c r="L85">
        <v>1191</v>
      </c>
      <c r="N85">
        <v>1013</v>
      </c>
      <c r="O85" t="s">
        <v>486</v>
      </c>
      <c r="P85" t="s">
        <v>486</v>
      </c>
      <c r="Q85">
        <v>1</v>
      </c>
      <c r="X85">
        <v>0.17</v>
      </c>
      <c r="Y85">
        <v>0</v>
      </c>
      <c r="Z85">
        <v>0</v>
      </c>
      <c r="AA85">
        <v>0</v>
      </c>
      <c r="AB85">
        <v>0</v>
      </c>
      <c r="AC85">
        <v>0</v>
      </c>
      <c r="AD85">
        <v>1</v>
      </c>
      <c r="AE85">
        <v>2</v>
      </c>
      <c r="AF85" t="s">
        <v>65</v>
      </c>
      <c r="AG85">
        <v>0.16065000000000002</v>
      </c>
      <c r="AH85">
        <v>2</v>
      </c>
      <c r="AI85">
        <v>27703827</v>
      </c>
      <c r="AJ85">
        <v>79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ROW(Source!A49)</f>
        <v>49</v>
      </c>
      <c r="B86">
        <v>27703828</v>
      </c>
      <c r="C86">
        <v>27703825</v>
      </c>
      <c r="D86">
        <v>25231607</v>
      </c>
      <c r="E86">
        <v>1</v>
      </c>
      <c r="F86">
        <v>1</v>
      </c>
      <c r="G86">
        <v>1</v>
      </c>
      <c r="H86">
        <v>2</v>
      </c>
      <c r="I86" t="s">
        <v>497</v>
      </c>
      <c r="J86" t="s">
        <v>498</v>
      </c>
      <c r="K86" t="s">
        <v>499</v>
      </c>
      <c r="L86">
        <v>1368</v>
      </c>
      <c r="N86">
        <v>1011</v>
      </c>
      <c r="O86" t="s">
        <v>492</v>
      </c>
      <c r="P86" t="s">
        <v>492</v>
      </c>
      <c r="Q86">
        <v>1</v>
      </c>
      <c r="X86">
        <v>0.17</v>
      </c>
      <c r="Y86">
        <v>0</v>
      </c>
      <c r="Z86">
        <v>65.709999999999994</v>
      </c>
      <c r="AA86">
        <v>11.6</v>
      </c>
      <c r="AB86">
        <v>0</v>
      </c>
      <c r="AC86">
        <v>0</v>
      </c>
      <c r="AD86">
        <v>1</v>
      </c>
      <c r="AE86">
        <v>0</v>
      </c>
      <c r="AF86" t="s">
        <v>65</v>
      </c>
      <c r="AG86">
        <v>0.16065000000000002</v>
      </c>
      <c r="AH86">
        <v>2</v>
      </c>
      <c r="AI86">
        <v>27703828</v>
      </c>
      <c r="AJ86">
        <v>80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ROW(Source!A49)</f>
        <v>49</v>
      </c>
      <c r="B87">
        <v>27703829</v>
      </c>
      <c r="C87">
        <v>27703825</v>
      </c>
      <c r="D87">
        <v>25231911</v>
      </c>
      <c r="E87">
        <v>1</v>
      </c>
      <c r="F87">
        <v>1</v>
      </c>
      <c r="G87">
        <v>1</v>
      </c>
      <c r="H87">
        <v>2</v>
      </c>
      <c r="I87" t="s">
        <v>556</v>
      </c>
      <c r="J87" t="s">
        <v>557</v>
      </c>
      <c r="K87" t="s">
        <v>558</v>
      </c>
      <c r="L87">
        <v>1368</v>
      </c>
      <c r="N87">
        <v>1011</v>
      </c>
      <c r="O87" t="s">
        <v>492</v>
      </c>
      <c r="P87" t="s">
        <v>492</v>
      </c>
      <c r="Q87">
        <v>1</v>
      </c>
      <c r="X87">
        <v>0.4</v>
      </c>
      <c r="Y87">
        <v>0</v>
      </c>
      <c r="Z87">
        <v>8.1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65</v>
      </c>
      <c r="AG87">
        <v>0.378</v>
      </c>
      <c r="AH87">
        <v>2</v>
      </c>
      <c r="AI87">
        <v>27703829</v>
      </c>
      <c r="AJ87">
        <v>81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ROW(Source!A49)</f>
        <v>49</v>
      </c>
      <c r="B88">
        <v>27703830</v>
      </c>
      <c r="C88">
        <v>27703825</v>
      </c>
      <c r="D88">
        <v>25145057</v>
      </c>
      <c r="E88">
        <v>17</v>
      </c>
      <c r="F88">
        <v>1</v>
      </c>
      <c r="G88">
        <v>1</v>
      </c>
      <c r="H88">
        <v>3</v>
      </c>
      <c r="I88" t="s">
        <v>669</v>
      </c>
      <c r="J88" t="s">
        <v>6</v>
      </c>
      <c r="K88" t="s">
        <v>670</v>
      </c>
      <c r="L88">
        <v>1035</v>
      </c>
      <c r="N88">
        <v>1013</v>
      </c>
      <c r="O88" t="s">
        <v>103</v>
      </c>
      <c r="P88" t="s">
        <v>103</v>
      </c>
      <c r="Q88">
        <v>1</v>
      </c>
      <c r="X88">
        <v>0</v>
      </c>
      <c r="Y88">
        <v>0</v>
      </c>
      <c r="Z88">
        <v>0</v>
      </c>
      <c r="AA88">
        <v>0</v>
      </c>
      <c r="AB88">
        <v>0</v>
      </c>
      <c r="AC88">
        <v>1</v>
      </c>
      <c r="AD88">
        <v>0</v>
      </c>
      <c r="AE88">
        <v>0</v>
      </c>
      <c r="AF88" t="s">
        <v>44</v>
      </c>
      <c r="AG88">
        <v>0</v>
      </c>
      <c r="AH88">
        <v>3</v>
      </c>
      <c r="AI88">
        <v>-1</v>
      </c>
      <c r="AJ88" t="s">
        <v>6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ROW(Source!A49)</f>
        <v>49</v>
      </c>
      <c r="B89">
        <v>27703831</v>
      </c>
      <c r="C89">
        <v>27703825</v>
      </c>
      <c r="D89">
        <v>25151425</v>
      </c>
      <c r="E89">
        <v>1</v>
      </c>
      <c r="F89">
        <v>1</v>
      </c>
      <c r="G89">
        <v>1</v>
      </c>
      <c r="H89">
        <v>3</v>
      </c>
      <c r="I89" t="s">
        <v>559</v>
      </c>
      <c r="J89" t="s">
        <v>560</v>
      </c>
      <c r="K89" t="s">
        <v>561</v>
      </c>
      <c r="L89">
        <v>1348</v>
      </c>
      <c r="N89">
        <v>1009</v>
      </c>
      <c r="O89" t="s">
        <v>30</v>
      </c>
      <c r="P89" t="s">
        <v>30</v>
      </c>
      <c r="Q89">
        <v>1000</v>
      </c>
      <c r="X89">
        <v>1E-4</v>
      </c>
      <c r="Y89">
        <v>10315.01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0</v>
      </c>
      <c r="AF89" t="s">
        <v>44</v>
      </c>
      <c r="AG89">
        <v>0</v>
      </c>
      <c r="AH89">
        <v>2</v>
      </c>
      <c r="AI89">
        <v>27703831</v>
      </c>
      <c r="AJ89">
        <v>82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ROW(Source!A49)</f>
        <v>49</v>
      </c>
      <c r="B90">
        <v>27703832</v>
      </c>
      <c r="C90">
        <v>27703825</v>
      </c>
      <c r="D90">
        <v>25145062</v>
      </c>
      <c r="E90">
        <v>17</v>
      </c>
      <c r="F90">
        <v>1</v>
      </c>
      <c r="G90">
        <v>1</v>
      </c>
      <c r="H90">
        <v>3</v>
      </c>
      <c r="I90" t="s">
        <v>671</v>
      </c>
      <c r="J90" t="s">
        <v>6</v>
      </c>
      <c r="K90" t="s">
        <v>672</v>
      </c>
      <c r="L90">
        <v>1327</v>
      </c>
      <c r="N90">
        <v>1005</v>
      </c>
      <c r="O90" t="s">
        <v>54</v>
      </c>
      <c r="P90" t="s">
        <v>54</v>
      </c>
      <c r="Q90">
        <v>1</v>
      </c>
      <c r="X90">
        <v>1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 t="s">
        <v>44</v>
      </c>
      <c r="AG90">
        <v>0</v>
      </c>
      <c r="AH90">
        <v>3</v>
      </c>
      <c r="AI90">
        <v>-1</v>
      </c>
      <c r="AJ90" t="s">
        <v>6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ROW(Source!A49)</f>
        <v>49</v>
      </c>
      <c r="B91">
        <v>27703833</v>
      </c>
      <c r="C91">
        <v>27703825</v>
      </c>
      <c r="D91">
        <v>25174666</v>
      </c>
      <c r="E91">
        <v>1</v>
      </c>
      <c r="F91">
        <v>1</v>
      </c>
      <c r="G91">
        <v>1</v>
      </c>
      <c r="H91">
        <v>3</v>
      </c>
      <c r="I91" t="s">
        <v>562</v>
      </c>
      <c r="J91" t="s">
        <v>563</v>
      </c>
      <c r="K91" t="s">
        <v>564</v>
      </c>
      <c r="L91">
        <v>1348</v>
      </c>
      <c r="N91">
        <v>1009</v>
      </c>
      <c r="O91" t="s">
        <v>30</v>
      </c>
      <c r="P91" t="s">
        <v>30</v>
      </c>
      <c r="Q91">
        <v>1000</v>
      </c>
      <c r="X91">
        <v>3.0000000000000001E-3</v>
      </c>
      <c r="Y91">
        <v>5804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0</v>
      </c>
      <c r="AF91" t="s">
        <v>44</v>
      </c>
      <c r="AG91">
        <v>0</v>
      </c>
      <c r="AH91">
        <v>2</v>
      </c>
      <c r="AI91">
        <v>27703833</v>
      </c>
      <c r="AJ91">
        <v>83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ROW(Source!A49)</f>
        <v>49</v>
      </c>
      <c r="B92">
        <v>27703834</v>
      </c>
      <c r="C92">
        <v>27703825</v>
      </c>
      <c r="D92">
        <v>25186953</v>
      </c>
      <c r="E92">
        <v>1</v>
      </c>
      <c r="F92">
        <v>1</v>
      </c>
      <c r="G92">
        <v>1</v>
      </c>
      <c r="H92">
        <v>3</v>
      </c>
      <c r="I92" t="s">
        <v>565</v>
      </c>
      <c r="J92" t="s">
        <v>566</v>
      </c>
      <c r="K92" t="s">
        <v>567</v>
      </c>
      <c r="L92">
        <v>1354</v>
      </c>
      <c r="N92">
        <v>1010</v>
      </c>
      <c r="O92" t="s">
        <v>136</v>
      </c>
      <c r="P92" t="s">
        <v>136</v>
      </c>
      <c r="Q92">
        <v>1</v>
      </c>
      <c r="X92">
        <v>0.1</v>
      </c>
      <c r="Y92">
        <v>72.8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44</v>
      </c>
      <c r="AG92">
        <v>0</v>
      </c>
      <c r="AH92">
        <v>2</v>
      </c>
      <c r="AI92">
        <v>27703834</v>
      </c>
      <c r="AJ92">
        <v>84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ROW(Source!A50)</f>
        <v>50</v>
      </c>
      <c r="B93">
        <v>27703844</v>
      </c>
      <c r="C93">
        <v>27703843</v>
      </c>
      <c r="D93">
        <v>25413050</v>
      </c>
      <c r="E93">
        <v>1</v>
      </c>
      <c r="F93">
        <v>1</v>
      </c>
      <c r="G93">
        <v>1</v>
      </c>
      <c r="H93">
        <v>1</v>
      </c>
      <c r="I93" t="s">
        <v>568</v>
      </c>
      <c r="J93" t="s">
        <v>6</v>
      </c>
      <c r="K93" t="s">
        <v>569</v>
      </c>
      <c r="L93">
        <v>1191</v>
      </c>
      <c r="N93">
        <v>1013</v>
      </c>
      <c r="O93" t="s">
        <v>486</v>
      </c>
      <c r="P93" t="s">
        <v>486</v>
      </c>
      <c r="Q93">
        <v>1</v>
      </c>
      <c r="X93">
        <v>22.82</v>
      </c>
      <c r="Y93">
        <v>0</v>
      </c>
      <c r="Z93">
        <v>0</v>
      </c>
      <c r="AA93">
        <v>0</v>
      </c>
      <c r="AB93">
        <v>7.8</v>
      </c>
      <c r="AC93">
        <v>0</v>
      </c>
      <c r="AD93">
        <v>1</v>
      </c>
      <c r="AE93">
        <v>1</v>
      </c>
      <c r="AF93" t="s">
        <v>22</v>
      </c>
      <c r="AG93">
        <v>26.242999999999999</v>
      </c>
      <c r="AH93">
        <v>2</v>
      </c>
      <c r="AI93">
        <v>27703844</v>
      </c>
      <c r="AJ93">
        <v>85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ROW(Source!A51)</f>
        <v>51</v>
      </c>
      <c r="B94">
        <v>27703844</v>
      </c>
      <c r="C94">
        <v>27703843</v>
      </c>
      <c r="D94">
        <v>25413050</v>
      </c>
      <c r="E94">
        <v>1</v>
      </c>
      <c r="F94">
        <v>1</v>
      </c>
      <c r="G94">
        <v>1</v>
      </c>
      <c r="H94">
        <v>1</v>
      </c>
      <c r="I94" t="s">
        <v>568</v>
      </c>
      <c r="J94" t="s">
        <v>6</v>
      </c>
      <c r="K94" t="s">
        <v>569</v>
      </c>
      <c r="L94">
        <v>1191</v>
      </c>
      <c r="N94">
        <v>1013</v>
      </c>
      <c r="O94" t="s">
        <v>486</v>
      </c>
      <c r="P94" t="s">
        <v>486</v>
      </c>
      <c r="Q94">
        <v>1</v>
      </c>
      <c r="X94">
        <v>22.82</v>
      </c>
      <c r="Y94">
        <v>0</v>
      </c>
      <c r="Z94">
        <v>0</v>
      </c>
      <c r="AA94">
        <v>0</v>
      </c>
      <c r="AB94">
        <v>7.8</v>
      </c>
      <c r="AC94">
        <v>0</v>
      </c>
      <c r="AD94">
        <v>1</v>
      </c>
      <c r="AE94">
        <v>1</v>
      </c>
      <c r="AF94" t="s">
        <v>22</v>
      </c>
      <c r="AG94">
        <v>26.242999999999999</v>
      </c>
      <c r="AH94">
        <v>2</v>
      </c>
      <c r="AI94">
        <v>27703844</v>
      </c>
      <c r="AJ94">
        <v>86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ROW(Source!A52)</f>
        <v>52</v>
      </c>
      <c r="B95">
        <v>27703846</v>
      </c>
      <c r="C95">
        <v>27703845</v>
      </c>
      <c r="D95">
        <v>25417632</v>
      </c>
      <c r="E95">
        <v>1</v>
      </c>
      <c r="F95">
        <v>1</v>
      </c>
      <c r="G95">
        <v>1</v>
      </c>
      <c r="H95">
        <v>1</v>
      </c>
      <c r="I95" t="s">
        <v>570</v>
      </c>
      <c r="J95" t="s">
        <v>6</v>
      </c>
      <c r="K95" t="s">
        <v>571</v>
      </c>
      <c r="L95">
        <v>1191</v>
      </c>
      <c r="N95">
        <v>1013</v>
      </c>
      <c r="O95" t="s">
        <v>486</v>
      </c>
      <c r="P95" t="s">
        <v>486</v>
      </c>
      <c r="Q95">
        <v>1</v>
      </c>
      <c r="X95">
        <v>70.2</v>
      </c>
      <c r="Y95">
        <v>0</v>
      </c>
      <c r="Z95">
        <v>0</v>
      </c>
      <c r="AA95">
        <v>0</v>
      </c>
      <c r="AB95">
        <v>8.64</v>
      </c>
      <c r="AC95">
        <v>0</v>
      </c>
      <c r="AD95">
        <v>1</v>
      </c>
      <c r="AE95">
        <v>1</v>
      </c>
      <c r="AF95" t="s">
        <v>57</v>
      </c>
      <c r="AG95">
        <v>108.98550000000002</v>
      </c>
      <c r="AH95">
        <v>2</v>
      </c>
      <c r="AI95">
        <v>27703846</v>
      </c>
      <c r="AJ95">
        <v>87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ROW(Source!A52)</f>
        <v>52</v>
      </c>
      <c r="B96">
        <v>27703847</v>
      </c>
      <c r="C96">
        <v>27703845</v>
      </c>
      <c r="D96">
        <v>25412928</v>
      </c>
      <c r="E96">
        <v>1</v>
      </c>
      <c r="F96">
        <v>1</v>
      </c>
      <c r="G96">
        <v>1</v>
      </c>
      <c r="H96">
        <v>1</v>
      </c>
      <c r="I96" t="s">
        <v>487</v>
      </c>
      <c r="J96" t="s">
        <v>6</v>
      </c>
      <c r="K96" t="s">
        <v>488</v>
      </c>
      <c r="L96">
        <v>1191</v>
      </c>
      <c r="N96">
        <v>1013</v>
      </c>
      <c r="O96" t="s">
        <v>486</v>
      </c>
      <c r="P96" t="s">
        <v>486</v>
      </c>
      <c r="Q96">
        <v>1</v>
      </c>
      <c r="X96">
        <v>0.18</v>
      </c>
      <c r="Y96">
        <v>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2</v>
      </c>
      <c r="AF96" t="s">
        <v>56</v>
      </c>
      <c r="AG96">
        <v>0.30374999999999996</v>
      </c>
      <c r="AH96">
        <v>2</v>
      </c>
      <c r="AI96">
        <v>27703847</v>
      </c>
      <c r="AJ96">
        <v>88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ROW(Source!A52)</f>
        <v>52</v>
      </c>
      <c r="B97">
        <v>27703848</v>
      </c>
      <c r="C97">
        <v>27703845</v>
      </c>
      <c r="D97">
        <v>25231607</v>
      </c>
      <c r="E97">
        <v>1</v>
      </c>
      <c r="F97">
        <v>1</v>
      </c>
      <c r="G97">
        <v>1</v>
      </c>
      <c r="H97">
        <v>2</v>
      </c>
      <c r="I97" t="s">
        <v>497</v>
      </c>
      <c r="J97" t="s">
        <v>498</v>
      </c>
      <c r="K97" t="s">
        <v>499</v>
      </c>
      <c r="L97">
        <v>1368</v>
      </c>
      <c r="N97">
        <v>1011</v>
      </c>
      <c r="O97" t="s">
        <v>492</v>
      </c>
      <c r="P97" t="s">
        <v>492</v>
      </c>
      <c r="Q97">
        <v>1</v>
      </c>
      <c r="X97">
        <v>0.18</v>
      </c>
      <c r="Y97">
        <v>0</v>
      </c>
      <c r="Z97">
        <v>65.709999999999994</v>
      </c>
      <c r="AA97">
        <v>11.6</v>
      </c>
      <c r="AB97">
        <v>0</v>
      </c>
      <c r="AC97">
        <v>0</v>
      </c>
      <c r="AD97">
        <v>1</v>
      </c>
      <c r="AE97">
        <v>0</v>
      </c>
      <c r="AF97" t="s">
        <v>56</v>
      </c>
      <c r="AG97">
        <v>0.30374999999999996</v>
      </c>
      <c r="AH97">
        <v>2</v>
      </c>
      <c r="AI97">
        <v>27703848</v>
      </c>
      <c r="AJ97">
        <v>89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ROW(Source!A52)</f>
        <v>52</v>
      </c>
      <c r="B98">
        <v>27703849</v>
      </c>
      <c r="C98">
        <v>27703845</v>
      </c>
      <c r="D98">
        <v>25144952</v>
      </c>
      <c r="E98">
        <v>17</v>
      </c>
      <c r="F98">
        <v>1</v>
      </c>
      <c r="G98">
        <v>1</v>
      </c>
      <c r="H98">
        <v>3</v>
      </c>
      <c r="I98" t="s">
        <v>673</v>
      </c>
      <c r="J98" t="s">
        <v>6</v>
      </c>
      <c r="K98" t="s">
        <v>674</v>
      </c>
      <c r="L98">
        <v>1339</v>
      </c>
      <c r="N98">
        <v>1007</v>
      </c>
      <c r="O98" t="s">
        <v>92</v>
      </c>
      <c r="P98" t="s">
        <v>92</v>
      </c>
      <c r="Q98">
        <v>1</v>
      </c>
      <c r="X98">
        <v>8.0000000000000002E-3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 t="s">
        <v>6</v>
      </c>
      <c r="AG98">
        <v>8.0000000000000002E-3</v>
      </c>
      <c r="AH98">
        <v>3</v>
      </c>
      <c r="AI98">
        <v>-1</v>
      </c>
      <c r="AJ98" t="s">
        <v>6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ROW(Source!A52)</f>
        <v>52</v>
      </c>
      <c r="B99">
        <v>27703850</v>
      </c>
      <c r="C99">
        <v>27703845</v>
      </c>
      <c r="D99">
        <v>25144953</v>
      </c>
      <c r="E99">
        <v>17</v>
      </c>
      <c r="F99">
        <v>1</v>
      </c>
      <c r="G99">
        <v>1</v>
      </c>
      <c r="H99">
        <v>3</v>
      </c>
      <c r="I99" t="s">
        <v>673</v>
      </c>
      <c r="J99" t="s">
        <v>6</v>
      </c>
      <c r="K99" t="s">
        <v>675</v>
      </c>
      <c r="L99">
        <v>1348</v>
      </c>
      <c r="N99">
        <v>1009</v>
      </c>
      <c r="O99" t="s">
        <v>30</v>
      </c>
      <c r="P99" t="s">
        <v>30</v>
      </c>
      <c r="Q99">
        <v>1000</v>
      </c>
      <c r="X99">
        <v>2.9000000000000001E-2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 t="s">
        <v>6</v>
      </c>
      <c r="AG99">
        <v>2.9000000000000001E-2</v>
      </c>
      <c r="AH99">
        <v>3</v>
      </c>
      <c r="AI99">
        <v>-1</v>
      </c>
      <c r="AJ99" t="s">
        <v>6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ROW(Source!A52)</f>
        <v>52</v>
      </c>
      <c r="B100">
        <v>27703851</v>
      </c>
      <c r="C100">
        <v>27703845</v>
      </c>
      <c r="D100">
        <v>25179891</v>
      </c>
      <c r="E100">
        <v>1</v>
      </c>
      <c r="F100">
        <v>1</v>
      </c>
      <c r="G100">
        <v>1</v>
      </c>
      <c r="H100">
        <v>3</v>
      </c>
      <c r="I100" t="s">
        <v>572</v>
      </c>
      <c r="J100" t="s">
        <v>573</v>
      </c>
      <c r="K100" t="s">
        <v>574</v>
      </c>
      <c r="L100">
        <v>1327</v>
      </c>
      <c r="N100">
        <v>1005</v>
      </c>
      <c r="O100" t="s">
        <v>54</v>
      </c>
      <c r="P100" t="s">
        <v>54</v>
      </c>
      <c r="Q100">
        <v>1</v>
      </c>
      <c r="X100">
        <v>5.5</v>
      </c>
      <c r="Y100">
        <v>35.22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6</v>
      </c>
      <c r="AG100">
        <v>5.5</v>
      </c>
      <c r="AH100">
        <v>2</v>
      </c>
      <c r="AI100">
        <v>27703851</v>
      </c>
      <c r="AJ100">
        <v>92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ROW(Source!A53)</f>
        <v>53</v>
      </c>
      <c r="B101">
        <v>27703846</v>
      </c>
      <c r="C101">
        <v>27703845</v>
      </c>
      <c r="D101">
        <v>25417632</v>
      </c>
      <c r="E101">
        <v>1</v>
      </c>
      <c r="F101">
        <v>1</v>
      </c>
      <c r="G101">
        <v>1</v>
      </c>
      <c r="H101">
        <v>1</v>
      </c>
      <c r="I101" t="s">
        <v>570</v>
      </c>
      <c r="J101" t="s">
        <v>6</v>
      </c>
      <c r="K101" t="s">
        <v>571</v>
      </c>
      <c r="L101">
        <v>1191</v>
      </c>
      <c r="N101">
        <v>1013</v>
      </c>
      <c r="O101" t="s">
        <v>486</v>
      </c>
      <c r="P101" t="s">
        <v>486</v>
      </c>
      <c r="Q101">
        <v>1</v>
      </c>
      <c r="X101">
        <v>70.2</v>
      </c>
      <c r="Y101">
        <v>0</v>
      </c>
      <c r="Z101">
        <v>0</v>
      </c>
      <c r="AA101">
        <v>0</v>
      </c>
      <c r="AB101">
        <v>8.64</v>
      </c>
      <c r="AC101">
        <v>0</v>
      </c>
      <c r="AD101">
        <v>1</v>
      </c>
      <c r="AE101">
        <v>1</v>
      </c>
      <c r="AF101" t="s">
        <v>57</v>
      </c>
      <c r="AG101">
        <v>108.98550000000002</v>
      </c>
      <c r="AH101">
        <v>2</v>
      </c>
      <c r="AI101">
        <v>27703846</v>
      </c>
      <c r="AJ101">
        <v>93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ROW(Source!A53)</f>
        <v>53</v>
      </c>
      <c r="B102">
        <v>27703847</v>
      </c>
      <c r="C102">
        <v>27703845</v>
      </c>
      <c r="D102">
        <v>25412928</v>
      </c>
      <c r="E102">
        <v>1</v>
      </c>
      <c r="F102">
        <v>1</v>
      </c>
      <c r="G102">
        <v>1</v>
      </c>
      <c r="H102">
        <v>1</v>
      </c>
      <c r="I102" t="s">
        <v>487</v>
      </c>
      <c r="J102" t="s">
        <v>6</v>
      </c>
      <c r="K102" t="s">
        <v>488</v>
      </c>
      <c r="L102">
        <v>1191</v>
      </c>
      <c r="N102">
        <v>1013</v>
      </c>
      <c r="O102" t="s">
        <v>486</v>
      </c>
      <c r="P102" t="s">
        <v>486</v>
      </c>
      <c r="Q102">
        <v>1</v>
      </c>
      <c r="X102">
        <v>0.18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2</v>
      </c>
      <c r="AF102" t="s">
        <v>56</v>
      </c>
      <c r="AG102">
        <v>0.30374999999999996</v>
      </c>
      <c r="AH102">
        <v>2</v>
      </c>
      <c r="AI102">
        <v>27703847</v>
      </c>
      <c r="AJ102">
        <v>94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ROW(Source!A53)</f>
        <v>53</v>
      </c>
      <c r="B103">
        <v>27703848</v>
      </c>
      <c r="C103">
        <v>27703845</v>
      </c>
      <c r="D103">
        <v>25231607</v>
      </c>
      <c r="E103">
        <v>1</v>
      </c>
      <c r="F103">
        <v>1</v>
      </c>
      <c r="G103">
        <v>1</v>
      </c>
      <c r="H103">
        <v>2</v>
      </c>
      <c r="I103" t="s">
        <v>497</v>
      </c>
      <c r="J103" t="s">
        <v>498</v>
      </c>
      <c r="K103" t="s">
        <v>499</v>
      </c>
      <c r="L103">
        <v>1368</v>
      </c>
      <c r="N103">
        <v>1011</v>
      </c>
      <c r="O103" t="s">
        <v>492</v>
      </c>
      <c r="P103" t="s">
        <v>492</v>
      </c>
      <c r="Q103">
        <v>1</v>
      </c>
      <c r="X103">
        <v>0.18</v>
      </c>
      <c r="Y103">
        <v>0</v>
      </c>
      <c r="Z103">
        <v>65.709999999999994</v>
      </c>
      <c r="AA103">
        <v>11.6</v>
      </c>
      <c r="AB103">
        <v>0</v>
      </c>
      <c r="AC103">
        <v>0</v>
      </c>
      <c r="AD103">
        <v>1</v>
      </c>
      <c r="AE103">
        <v>0</v>
      </c>
      <c r="AF103" t="s">
        <v>56</v>
      </c>
      <c r="AG103">
        <v>0.30374999999999996</v>
      </c>
      <c r="AH103">
        <v>2</v>
      </c>
      <c r="AI103">
        <v>27703848</v>
      </c>
      <c r="AJ103">
        <v>95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ROW(Source!A53)</f>
        <v>53</v>
      </c>
      <c r="B104">
        <v>27703849</v>
      </c>
      <c r="C104">
        <v>27703845</v>
      </c>
      <c r="D104">
        <v>25144952</v>
      </c>
      <c r="E104">
        <v>17</v>
      </c>
      <c r="F104">
        <v>1</v>
      </c>
      <c r="G104">
        <v>1</v>
      </c>
      <c r="H104">
        <v>3</v>
      </c>
      <c r="I104" t="s">
        <v>673</v>
      </c>
      <c r="J104" t="s">
        <v>6</v>
      </c>
      <c r="K104" t="s">
        <v>674</v>
      </c>
      <c r="L104">
        <v>1339</v>
      </c>
      <c r="N104">
        <v>1007</v>
      </c>
      <c r="O104" t="s">
        <v>92</v>
      </c>
      <c r="P104" t="s">
        <v>92</v>
      </c>
      <c r="Q104">
        <v>1</v>
      </c>
      <c r="X104">
        <v>8.0000000000000002E-3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 t="s">
        <v>6</v>
      </c>
      <c r="AG104">
        <v>8.0000000000000002E-3</v>
      </c>
      <c r="AH104">
        <v>3</v>
      </c>
      <c r="AI104">
        <v>-1</v>
      </c>
      <c r="AJ104" t="s">
        <v>6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ROW(Source!A53)</f>
        <v>53</v>
      </c>
      <c r="B105">
        <v>27703850</v>
      </c>
      <c r="C105">
        <v>27703845</v>
      </c>
      <c r="D105">
        <v>25144953</v>
      </c>
      <c r="E105">
        <v>17</v>
      </c>
      <c r="F105">
        <v>1</v>
      </c>
      <c r="G105">
        <v>1</v>
      </c>
      <c r="H105">
        <v>3</v>
      </c>
      <c r="I105" t="s">
        <v>673</v>
      </c>
      <c r="J105" t="s">
        <v>6</v>
      </c>
      <c r="K105" t="s">
        <v>675</v>
      </c>
      <c r="L105">
        <v>1348</v>
      </c>
      <c r="N105">
        <v>1009</v>
      </c>
      <c r="O105" t="s">
        <v>30</v>
      </c>
      <c r="P105" t="s">
        <v>30</v>
      </c>
      <c r="Q105">
        <v>1000</v>
      </c>
      <c r="X105">
        <v>2.9000000000000001E-2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 t="s">
        <v>6</v>
      </c>
      <c r="AG105">
        <v>2.9000000000000001E-2</v>
      </c>
      <c r="AH105">
        <v>3</v>
      </c>
      <c r="AI105">
        <v>-1</v>
      </c>
      <c r="AJ105" t="s">
        <v>6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ROW(Source!A53)</f>
        <v>53</v>
      </c>
      <c r="B106">
        <v>27703851</v>
      </c>
      <c r="C106">
        <v>27703845</v>
      </c>
      <c r="D106">
        <v>25179891</v>
      </c>
      <c r="E106">
        <v>1</v>
      </c>
      <c r="F106">
        <v>1</v>
      </c>
      <c r="G106">
        <v>1</v>
      </c>
      <c r="H106">
        <v>3</v>
      </c>
      <c r="I106" t="s">
        <v>572</v>
      </c>
      <c r="J106" t="s">
        <v>573</v>
      </c>
      <c r="K106" t="s">
        <v>574</v>
      </c>
      <c r="L106">
        <v>1327</v>
      </c>
      <c r="N106">
        <v>1005</v>
      </c>
      <c r="O106" t="s">
        <v>54</v>
      </c>
      <c r="P106" t="s">
        <v>54</v>
      </c>
      <c r="Q106">
        <v>1</v>
      </c>
      <c r="X106">
        <v>5.5</v>
      </c>
      <c r="Y106">
        <v>35.22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6</v>
      </c>
      <c r="AG106">
        <v>5.5</v>
      </c>
      <c r="AH106">
        <v>2</v>
      </c>
      <c r="AI106">
        <v>27703851</v>
      </c>
      <c r="AJ106">
        <v>98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ROW(Source!A58)</f>
        <v>58</v>
      </c>
      <c r="B107">
        <v>27703859</v>
      </c>
      <c r="C107">
        <v>27703858</v>
      </c>
      <c r="D107">
        <v>25428833</v>
      </c>
      <c r="E107">
        <v>1</v>
      </c>
      <c r="F107">
        <v>1</v>
      </c>
      <c r="G107">
        <v>1</v>
      </c>
      <c r="H107">
        <v>1</v>
      </c>
      <c r="I107" t="s">
        <v>554</v>
      </c>
      <c r="J107" t="s">
        <v>6</v>
      </c>
      <c r="K107" t="s">
        <v>555</v>
      </c>
      <c r="L107">
        <v>1191</v>
      </c>
      <c r="N107">
        <v>1013</v>
      </c>
      <c r="O107" t="s">
        <v>486</v>
      </c>
      <c r="P107" t="s">
        <v>486</v>
      </c>
      <c r="Q107">
        <v>1</v>
      </c>
      <c r="X107">
        <v>2.4</v>
      </c>
      <c r="Y107">
        <v>0</v>
      </c>
      <c r="Z107">
        <v>0</v>
      </c>
      <c r="AA107">
        <v>0</v>
      </c>
      <c r="AB107">
        <v>9.92</v>
      </c>
      <c r="AC107">
        <v>0</v>
      </c>
      <c r="AD107">
        <v>1</v>
      </c>
      <c r="AE107">
        <v>1</v>
      </c>
      <c r="AF107" t="s">
        <v>57</v>
      </c>
      <c r="AG107">
        <v>3.726</v>
      </c>
      <c r="AH107">
        <v>2</v>
      </c>
      <c r="AI107">
        <v>27703859</v>
      </c>
      <c r="AJ107">
        <v>99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ROW(Source!A58)</f>
        <v>58</v>
      </c>
      <c r="B108">
        <v>27703860</v>
      </c>
      <c r="C108">
        <v>27703858</v>
      </c>
      <c r="D108">
        <v>25412928</v>
      </c>
      <c r="E108">
        <v>1</v>
      </c>
      <c r="F108">
        <v>1</v>
      </c>
      <c r="G108">
        <v>1</v>
      </c>
      <c r="H108">
        <v>1</v>
      </c>
      <c r="I108" t="s">
        <v>487</v>
      </c>
      <c r="J108" t="s">
        <v>6</v>
      </c>
      <c r="K108" t="s">
        <v>488</v>
      </c>
      <c r="L108">
        <v>1191</v>
      </c>
      <c r="N108">
        <v>1013</v>
      </c>
      <c r="O108" t="s">
        <v>486</v>
      </c>
      <c r="P108" t="s">
        <v>486</v>
      </c>
      <c r="Q108">
        <v>1</v>
      </c>
      <c r="X108">
        <v>0.17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2</v>
      </c>
      <c r="AF108" t="s">
        <v>56</v>
      </c>
      <c r="AG108">
        <v>0.28687500000000005</v>
      </c>
      <c r="AH108">
        <v>2</v>
      </c>
      <c r="AI108">
        <v>27703860</v>
      </c>
      <c r="AJ108">
        <v>100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ROW(Source!A58)</f>
        <v>58</v>
      </c>
      <c r="B109">
        <v>27703861</v>
      </c>
      <c r="C109">
        <v>27703858</v>
      </c>
      <c r="D109">
        <v>25231607</v>
      </c>
      <c r="E109">
        <v>1</v>
      </c>
      <c r="F109">
        <v>1</v>
      </c>
      <c r="G109">
        <v>1</v>
      </c>
      <c r="H109">
        <v>2</v>
      </c>
      <c r="I109" t="s">
        <v>497</v>
      </c>
      <c r="J109" t="s">
        <v>498</v>
      </c>
      <c r="K109" t="s">
        <v>499</v>
      </c>
      <c r="L109">
        <v>1368</v>
      </c>
      <c r="N109">
        <v>1011</v>
      </c>
      <c r="O109" t="s">
        <v>492</v>
      </c>
      <c r="P109" t="s">
        <v>492</v>
      </c>
      <c r="Q109">
        <v>1</v>
      </c>
      <c r="X109">
        <v>0.17</v>
      </c>
      <c r="Y109">
        <v>0</v>
      </c>
      <c r="Z109">
        <v>65.709999999999994</v>
      </c>
      <c r="AA109">
        <v>11.6</v>
      </c>
      <c r="AB109">
        <v>0</v>
      </c>
      <c r="AC109">
        <v>0</v>
      </c>
      <c r="AD109">
        <v>1</v>
      </c>
      <c r="AE109">
        <v>0</v>
      </c>
      <c r="AF109" t="s">
        <v>56</v>
      </c>
      <c r="AG109">
        <v>0.28687500000000005</v>
      </c>
      <c r="AH109">
        <v>2</v>
      </c>
      <c r="AI109">
        <v>27703861</v>
      </c>
      <c r="AJ109">
        <v>101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ROW(Source!A58)</f>
        <v>58</v>
      </c>
      <c r="B110">
        <v>27703862</v>
      </c>
      <c r="C110">
        <v>27703858</v>
      </c>
      <c r="D110">
        <v>25231911</v>
      </c>
      <c r="E110">
        <v>1</v>
      </c>
      <c r="F110">
        <v>1</v>
      </c>
      <c r="G110">
        <v>1</v>
      </c>
      <c r="H110">
        <v>2</v>
      </c>
      <c r="I110" t="s">
        <v>556</v>
      </c>
      <c r="J110" t="s">
        <v>557</v>
      </c>
      <c r="K110" t="s">
        <v>558</v>
      </c>
      <c r="L110">
        <v>1368</v>
      </c>
      <c r="N110">
        <v>1011</v>
      </c>
      <c r="O110" t="s">
        <v>492</v>
      </c>
      <c r="P110" t="s">
        <v>492</v>
      </c>
      <c r="Q110">
        <v>1</v>
      </c>
      <c r="X110">
        <v>0.4</v>
      </c>
      <c r="Y110">
        <v>0</v>
      </c>
      <c r="Z110">
        <v>8.1</v>
      </c>
      <c r="AA110">
        <v>0</v>
      </c>
      <c r="AB110">
        <v>0</v>
      </c>
      <c r="AC110">
        <v>0</v>
      </c>
      <c r="AD110">
        <v>1</v>
      </c>
      <c r="AE110">
        <v>0</v>
      </c>
      <c r="AF110" t="s">
        <v>56</v>
      </c>
      <c r="AG110">
        <v>0.67500000000000004</v>
      </c>
      <c r="AH110">
        <v>2</v>
      </c>
      <c r="AI110">
        <v>27703862</v>
      </c>
      <c r="AJ110">
        <v>102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ROW(Source!A58)</f>
        <v>58</v>
      </c>
      <c r="B111">
        <v>27703863</v>
      </c>
      <c r="C111">
        <v>27703858</v>
      </c>
      <c r="D111">
        <v>25145057</v>
      </c>
      <c r="E111">
        <v>17</v>
      </c>
      <c r="F111">
        <v>1</v>
      </c>
      <c r="G111">
        <v>1</v>
      </c>
      <c r="H111">
        <v>3</v>
      </c>
      <c r="I111" t="s">
        <v>669</v>
      </c>
      <c r="J111" t="s">
        <v>6</v>
      </c>
      <c r="K111" t="s">
        <v>670</v>
      </c>
      <c r="L111">
        <v>1035</v>
      </c>
      <c r="N111">
        <v>1013</v>
      </c>
      <c r="O111" t="s">
        <v>103</v>
      </c>
      <c r="P111" t="s">
        <v>103</v>
      </c>
      <c r="Q111">
        <v>1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1</v>
      </c>
      <c r="AD111">
        <v>0</v>
      </c>
      <c r="AE111">
        <v>0</v>
      </c>
      <c r="AF111" t="s">
        <v>6</v>
      </c>
      <c r="AG111">
        <v>0</v>
      </c>
      <c r="AH111">
        <v>3</v>
      </c>
      <c r="AI111">
        <v>-1</v>
      </c>
      <c r="AJ111" t="s">
        <v>6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ROW(Source!A58)</f>
        <v>58</v>
      </c>
      <c r="B112">
        <v>27703864</v>
      </c>
      <c r="C112">
        <v>27703858</v>
      </c>
      <c r="D112">
        <v>25151425</v>
      </c>
      <c r="E112">
        <v>1</v>
      </c>
      <c r="F112">
        <v>1</v>
      </c>
      <c r="G112">
        <v>1</v>
      </c>
      <c r="H112">
        <v>3</v>
      </c>
      <c r="I112" t="s">
        <v>559</v>
      </c>
      <c r="J112" t="s">
        <v>560</v>
      </c>
      <c r="K112" t="s">
        <v>561</v>
      </c>
      <c r="L112">
        <v>1348</v>
      </c>
      <c r="N112">
        <v>1009</v>
      </c>
      <c r="O112" t="s">
        <v>30</v>
      </c>
      <c r="P112" t="s">
        <v>30</v>
      </c>
      <c r="Q112">
        <v>1000</v>
      </c>
      <c r="X112">
        <v>1E-4</v>
      </c>
      <c r="Y112">
        <v>10315.01</v>
      </c>
      <c r="Z112">
        <v>0</v>
      </c>
      <c r="AA112">
        <v>0</v>
      </c>
      <c r="AB112">
        <v>0</v>
      </c>
      <c r="AC112">
        <v>0</v>
      </c>
      <c r="AD112">
        <v>1</v>
      </c>
      <c r="AE112">
        <v>0</v>
      </c>
      <c r="AF112" t="s">
        <v>6</v>
      </c>
      <c r="AG112">
        <v>1E-4</v>
      </c>
      <c r="AH112">
        <v>2</v>
      </c>
      <c r="AI112">
        <v>27703864</v>
      </c>
      <c r="AJ112">
        <v>106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ROW(Source!A58)</f>
        <v>58</v>
      </c>
      <c r="B113">
        <v>27703865</v>
      </c>
      <c r="C113">
        <v>27703858</v>
      </c>
      <c r="D113">
        <v>25145062</v>
      </c>
      <c r="E113">
        <v>17</v>
      </c>
      <c r="F113">
        <v>1</v>
      </c>
      <c r="G113">
        <v>1</v>
      </c>
      <c r="H113">
        <v>3</v>
      </c>
      <c r="I113" t="s">
        <v>671</v>
      </c>
      <c r="J113" t="s">
        <v>6</v>
      </c>
      <c r="K113" t="s">
        <v>672</v>
      </c>
      <c r="L113">
        <v>1327</v>
      </c>
      <c r="N113">
        <v>1005</v>
      </c>
      <c r="O113" t="s">
        <v>54</v>
      </c>
      <c r="P113" t="s">
        <v>54</v>
      </c>
      <c r="Q113">
        <v>1</v>
      </c>
      <c r="X113">
        <v>1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 t="s">
        <v>6</v>
      </c>
      <c r="AG113">
        <v>1</v>
      </c>
      <c r="AH113">
        <v>3</v>
      </c>
      <c r="AI113">
        <v>-1</v>
      </c>
      <c r="AJ113" t="s">
        <v>6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ROW(Source!A58)</f>
        <v>58</v>
      </c>
      <c r="B114">
        <v>27703866</v>
      </c>
      <c r="C114">
        <v>27703858</v>
      </c>
      <c r="D114">
        <v>25174666</v>
      </c>
      <c r="E114">
        <v>1</v>
      </c>
      <c r="F114">
        <v>1</v>
      </c>
      <c r="G114">
        <v>1</v>
      </c>
      <c r="H114">
        <v>3</v>
      </c>
      <c r="I114" t="s">
        <v>562</v>
      </c>
      <c r="J114" t="s">
        <v>563</v>
      </c>
      <c r="K114" t="s">
        <v>564</v>
      </c>
      <c r="L114">
        <v>1348</v>
      </c>
      <c r="N114">
        <v>1009</v>
      </c>
      <c r="O114" t="s">
        <v>30</v>
      </c>
      <c r="P114" t="s">
        <v>30</v>
      </c>
      <c r="Q114">
        <v>1000</v>
      </c>
      <c r="X114">
        <v>3.0000000000000001E-3</v>
      </c>
      <c r="Y114">
        <v>5804</v>
      </c>
      <c r="Z114">
        <v>0</v>
      </c>
      <c r="AA114">
        <v>0</v>
      </c>
      <c r="AB114">
        <v>0</v>
      </c>
      <c r="AC114">
        <v>0</v>
      </c>
      <c r="AD114">
        <v>1</v>
      </c>
      <c r="AE114">
        <v>0</v>
      </c>
      <c r="AF114" t="s">
        <v>6</v>
      </c>
      <c r="AG114">
        <v>3.0000000000000001E-3</v>
      </c>
      <c r="AH114">
        <v>2</v>
      </c>
      <c r="AI114">
        <v>27703866</v>
      </c>
      <c r="AJ114">
        <v>109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ROW(Source!A58)</f>
        <v>58</v>
      </c>
      <c r="B115">
        <v>27703867</v>
      </c>
      <c r="C115">
        <v>27703858</v>
      </c>
      <c r="D115">
        <v>25186953</v>
      </c>
      <c r="E115">
        <v>1</v>
      </c>
      <c r="F115">
        <v>1</v>
      </c>
      <c r="G115">
        <v>1</v>
      </c>
      <c r="H115">
        <v>3</v>
      </c>
      <c r="I115" t="s">
        <v>565</v>
      </c>
      <c r="J115" t="s">
        <v>566</v>
      </c>
      <c r="K115" t="s">
        <v>567</v>
      </c>
      <c r="L115">
        <v>1354</v>
      </c>
      <c r="N115">
        <v>1010</v>
      </c>
      <c r="O115" t="s">
        <v>136</v>
      </c>
      <c r="P115" t="s">
        <v>136</v>
      </c>
      <c r="Q115">
        <v>1</v>
      </c>
      <c r="X115">
        <v>0.1</v>
      </c>
      <c r="Y115">
        <v>72.8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6</v>
      </c>
      <c r="AG115">
        <v>0.1</v>
      </c>
      <c r="AH115">
        <v>2</v>
      </c>
      <c r="AI115">
        <v>27703867</v>
      </c>
      <c r="AJ115">
        <v>110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ROW(Source!A59)</f>
        <v>59</v>
      </c>
      <c r="B116">
        <v>27703859</v>
      </c>
      <c r="C116">
        <v>27703858</v>
      </c>
      <c r="D116">
        <v>25428833</v>
      </c>
      <c r="E116">
        <v>1</v>
      </c>
      <c r="F116">
        <v>1</v>
      </c>
      <c r="G116">
        <v>1</v>
      </c>
      <c r="H116">
        <v>1</v>
      </c>
      <c r="I116" t="s">
        <v>554</v>
      </c>
      <c r="J116" t="s">
        <v>6</v>
      </c>
      <c r="K116" t="s">
        <v>555</v>
      </c>
      <c r="L116">
        <v>1191</v>
      </c>
      <c r="N116">
        <v>1013</v>
      </c>
      <c r="O116" t="s">
        <v>486</v>
      </c>
      <c r="P116" t="s">
        <v>486</v>
      </c>
      <c r="Q116">
        <v>1</v>
      </c>
      <c r="X116">
        <v>2.4</v>
      </c>
      <c r="Y116">
        <v>0</v>
      </c>
      <c r="Z116">
        <v>0</v>
      </c>
      <c r="AA116">
        <v>0</v>
      </c>
      <c r="AB116">
        <v>9.92</v>
      </c>
      <c r="AC116">
        <v>0</v>
      </c>
      <c r="AD116">
        <v>1</v>
      </c>
      <c r="AE116">
        <v>1</v>
      </c>
      <c r="AF116" t="s">
        <v>57</v>
      </c>
      <c r="AG116">
        <v>3.726</v>
      </c>
      <c r="AH116">
        <v>2</v>
      </c>
      <c r="AI116">
        <v>27703859</v>
      </c>
      <c r="AJ116">
        <v>111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ROW(Source!A59)</f>
        <v>59</v>
      </c>
      <c r="B117">
        <v>27703860</v>
      </c>
      <c r="C117">
        <v>27703858</v>
      </c>
      <c r="D117">
        <v>25412928</v>
      </c>
      <c r="E117">
        <v>1</v>
      </c>
      <c r="F117">
        <v>1</v>
      </c>
      <c r="G117">
        <v>1</v>
      </c>
      <c r="H117">
        <v>1</v>
      </c>
      <c r="I117" t="s">
        <v>487</v>
      </c>
      <c r="J117" t="s">
        <v>6</v>
      </c>
      <c r="K117" t="s">
        <v>488</v>
      </c>
      <c r="L117">
        <v>1191</v>
      </c>
      <c r="N117">
        <v>1013</v>
      </c>
      <c r="O117" t="s">
        <v>486</v>
      </c>
      <c r="P117" t="s">
        <v>486</v>
      </c>
      <c r="Q117">
        <v>1</v>
      </c>
      <c r="X117">
        <v>0.17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2</v>
      </c>
      <c r="AF117" t="s">
        <v>56</v>
      </c>
      <c r="AG117">
        <v>0.28687500000000005</v>
      </c>
      <c r="AH117">
        <v>2</v>
      </c>
      <c r="AI117">
        <v>27703860</v>
      </c>
      <c r="AJ117">
        <v>112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ROW(Source!A59)</f>
        <v>59</v>
      </c>
      <c r="B118">
        <v>27703861</v>
      </c>
      <c r="C118">
        <v>27703858</v>
      </c>
      <c r="D118">
        <v>25231607</v>
      </c>
      <c r="E118">
        <v>1</v>
      </c>
      <c r="F118">
        <v>1</v>
      </c>
      <c r="G118">
        <v>1</v>
      </c>
      <c r="H118">
        <v>2</v>
      </c>
      <c r="I118" t="s">
        <v>497</v>
      </c>
      <c r="J118" t="s">
        <v>498</v>
      </c>
      <c r="K118" t="s">
        <v>499</v>
      </c>
      <c r="L118">
        <v>1368</v>
      </c>
      <c r="N118">
        <v>1011</v>
      </c>
      <c r="O118" t="s">
        <v>492</v>
      </c>
      <c r="P118" t="s">
        <v>492</v>
      </c>
      <c r="Q118">
        <v>1</v>
      </c>
      <c r="X118">
        <v>0.17</v>
      </c>
      <c r="Y118">
        <v>0</v>
      </c>
      <c r="Z118">
        <v>65.709999999999994</v>
      </c>
      <c r="AA118">
        <v>11.6</v>
      </c>
      <c r="AB118">
        <v>0</v>
      </c>
      <c r="AC118">
        <v>0</v>
      </c>
      <c r="AD118">
        <v>1</v>
      </c>
      <c r="AE118">
        <v>0</v>
      </c>
      <c r="AF118" t="s">
        <v>56</v>
      </c>
      <c r="AG118">
        <v>0.28687500000000005</v>
      </c>
      <c r="AH118">
        <v>2</v>
      </c>
      <c r="AI118">
        <v>27703861</v>
      </c>
      <c r="AJ118">
        <v>113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ROW(Source!A59)</f>
        <v>59</v>
      </c>
      <c r="B119">
        <v>27703862</v>
      </c>
      <c r="C119">
        <v>27703858</v>
      </c>
      <c r="D119">
        <v>25231911</v>
      </c>
      <c r="E119">
        <v>1</v>
      </c>
      <c r="F119">
        <v>1</v>
      </c>
      <c r="G119">
        <v>1</v>
      </c>
      <c r="H119">
        <v>2</v>
      </c>
      <c r="I119" t="s">
        <v>556</v>
      </c>
      <c r="J119" t="s">
        <v>557</v>
      </c>
      <c r="K119" t="s">
        <v>558</v>
      </c>
      <c r="L119">
        <v>1368</v>
      </c>
      <c r="N119">
        <v>1011</v>
      </c>
      <c r="O119" t="s">
        <v>492</v>
      </c>
      <c r="P119" t="s">
        <v>492</v>
      </c>
      <c r="Q119">
        <v>1</v>
      </c>
      <c r="X119">
        <v>0.4</v>
      </c>
      <c r="Y119">
        <v>0</v>
      </c>
      <c r="Z119">
        <v>8.1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56</v>
      </c>
      <c r="AG119">
        <v>0.67500000000000004</v>
      </c>
      <c r="AH119">
        <v>2</v>
      </c>
      <c r="AI119">
        <v>27703862</v>
      </c>
      <c r="AJ119">
        <v>114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ROW(Source!A59)</f>
        <v>59</v>
      </c>
      <c r="B120">
        <v>27703863</v>
      </c>
      <c r="C120">
        <v>27703858</v>
      </c>
      <c r="D120">
        <v>25145057</v>
      </c>
      <c r="E120">
        <v>17</v>
      </c>
      <c r="F120">
        <v>1</v>
      </c>
      <c r="G120">
        <v>1</v>
      </c>
      <c r="H120">
        <v>3</v>
      </c>
      <c r="I120" t="s">
        <v>669</v>
      </c>
      <c r="J120" t="s">
        <v>6</v>
      </c>
      <c r="K120" t="s">
        <v>670</v>
      </c>
      <c r="L120">
        <v>1035</v>
      </c>
      <c r="N120">
        <v>1013</v>
      </c>
      <c r="O120" t="s">
        <v>103</v>
      </c>
      <c r="P120" t="s">
        <v>103</v>
      </c>
      <c r="Q120">
        <v>1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1</v>
      </c>
      <c r="AD120">
        <v>0</v>
      </c>
      <c r="AE120">
        <v>0</v>
      </c>
      <c r="AF120" t="s">
        <v>6</v>
      </c>
      <c r="AG120">
        <v>0</v>
      </c>
      <c r="AH120">
        <v>3</v>
      </c>
      <c r="AI120">
        <v>-1</v>
      </c>
      <c r="AJ120" t="s">
        <v>6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ROW(Source!A59)</f>
        <v>59</v>
      </c>
      <c r="B121">
        <v>27703864</v>
      </c>
      <c r="C121">
        <v>27703858</v>
      </c>
      <c r="D121">
        <v>25151425</v>
      </c>
      <c r="E121">
        <v>1</v>
      </c>
      <c r="F121">
        <v>1</v>
      </c>
      <c r="G121">
        <v>1</v>
      </c>
      <c r="H121">
        <v>3</v>
      </c>
      <c r="I121" t="s">
        <v>559</v>
      </c>
      <c r="J121" t="s">
        <v>560</v>
      </c>
      <c r="K121" t="s">
        <v>561</v>
      </c>
      <c r="L121">
        <v>1348</v>
      </c>
      <c r="N121">
        <v>1009</v>
      </c>
      <c r="O121" t="s">
        <v>30</v>
      </c>
      <c r="P121" t="s">
        <v>30</v>
      </c>
      <c r="Q121">
        <v>1000</v>
      </c>
      <c r="X121">
        <v>1E-4</v>
      </c>
      <c r="Y121">
        <v>10315.01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6</v>
      </c>
      <c r="AG121">
        <v>1E-4</v>
      </c>
      <c r="AH121">
        <v>2</v>
      </c>
      <c r="AI121">
        <v>27703864</v>
      </c>
      <c r="AJ121">
        <v>118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ROW(Source!A59)</f>
        <v>59</v>
      </c>
      <c r="B122">
        <v>27703865</v>
      </c>
      <c r="C122">
        <v>27703858</v>
      </c>
      <c r="D122">
        <v>25145062</v>
      </c>
      <c r="E122">
        <v>17</v>
      </c>
      <c r="F122">
        <v>1</v>
      </c>
      <c r="G122">
        <v>1</v>
      </c>
      <c r="H122">
        <v>3</v>
      </c>
      <c r="I122" t="s">
        <v>671</v>
      </c>
      <c r="J122" t="s">
        <v>6</v>
      </c>
      <c r="K122" t="s">
        <v>672</v>
      </c>
      <c r="L122">
        <v>1327</v>
      </c>
      <c r="N122">
        <v>1005</v>
      </c>
      <c r="O122" t="s">
        <v>54</v>
      </c>
      <c r="P122" t="s">
        <v>54</v>
      </c>
      <c r="Q122">
        <v>1</v>
      </c>
      <c r="X122">
        <v>1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 t="s">
        <v>6</v>
      </c>
      <c r="AG122">
        <v>1</v>
      </c>
      <c r="AH122">
        <v>3</v>
      </c>
      <c r="AI122">
        <v>-1</v>
      </c>
      <c r="AJ122" t="s">
        <v>6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ROW(Source!A59)</f>
        <v>59</v>
      </c>
      <c r="B123">
        <v>27703866</v>
      </c>
      <c r="C123">
        <v>27703858</v>
      </c>
      <c r="D123">
        <v>25174666</v>
      </c>
      <c r="E123">
        <v>1</v>
      </c>
      <c r="F123">
        <v>1</v>
      </c>
      <c r="G123">
        <v>1</v>
      </c>
      <c r="H123">
        <v>3</v>
      </c>
      <c r="I123" t="s">
        <v>562</v>
      </c>
      <c r="J123" t="s">
        <v>563</v>
      </c>
      <c r="K123" t="s">
        <v>564</v>
      </c>
      <c r="L123">
        <v>1348</v>
      </c>
      <c r="N123">
        <v>1009</v>
      </c>
      <c r="O123" t="s">
        <v>30</v>
      </c>
      <c r="P123" t="s">
        <v>30</v>
      </c>
      <c r="Q123">
        <v>1000</v>
      </c>
      <c r="X123">
        <v>3.0000000000000001E-3</v>
      </c>
      <c r="Y123">
        <v>5804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6</v>
      </c>
      <c r="AG123">
        <v>3.0000000000000001E-3</v>
      </c>
      <c r="AH123">
        <v>2</v>
      </c>
      <c r="AI123">
        <v>27703866</v>
      </c>
      <c r="AJ123">
        <v>121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ROW(Source!A59)</f>
        <v>59</v>
      </c>
      <c r="B124">
        <v>27703867</v>
      </c>
      <c r="C124">
        <v>27703858</v>
      </c>
      <c r="D124">
        <v>25186953</v>
      </c>
      <c r="E124">
        <v>1</v>
      </c>
      <c r="F124">
        <v>1</v>
      </c>
      <c r="G124">
        <v>1</v>
      </c>
      <c r="H124">
        <v>3</v>
      </c>
      <c r="I124" t="s">
        <v>565</v>
      </c>
      <c r="J124" t="s">
        <v>566</v>
      </c>
      <c r="K124" t="s">
        <v>567</v>
      </c>
      <c r="L124">
        <v>1354</v>
      </c>
      <c r="N124">
        <v>1010</v>
      </c>
      <c r="O124" t="s">
        <v>136</v>
      </c>
      <c r="P124" t="s">
        <v>136</v>
      </c>
      <c r="Q124">
        <v>1</v>
      </c>
      <c r="X124">
        <v>0.1</v>
      </c>
      <c r="Y124">
        <v>72.8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6</v>
      </c>
      <c r="AG124">
        <v>0.1</v>
      </c>
      <c r="AH124">
        <v>2</v>
      </c>
      <c r="AI124">
        <v>27703867</v>
      </c>
      <c r="AJ124">
        <v>122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ROW(Source!A70)</f>
        <v>70</v>
      </c>
      <c r="B125">
        <v>27704747</v>
      </c>
      <c r="C125">
        <v>27704707</v>
      </c>
      <c r="D125">
        <v>25413300</v>
      </c>
      <c r="E125">
        <v>1</v>
      </c>
      <c r="F125">
        <v>1</v>
      </c>
      <c r="G125">
        <v>1</v>
      </c>
      <c r="H125">
        <v>1</v>
      </c>
      <c r="I125" t="s">
        <v>484</v>
      </c>
      <c r="J125" t="s">
        <v>6</v>
      </c>
      <c r="K125" t="s">
        <v>485</v>
      </c>
      <c r="L125">
        <v>1191</v>
      </c>
      <c r="N125">
        <v>1013</v>
      </c>
      <c r="O125" t="s">
        <v>486</v>
      </c>
      <c r="P125" t="s">
        <v>486</v>
      </c>
      <c r="Q125">
        <v>1</v>
      </c>
      <c r="X125">
        <v>50.79</v>
      </c>
      <c r="Y125">
        <v>0</v>
      </c>
      <c r="Z125">
        <v>0</v>
      </c>
      <c r="AA125">
        <v>0</v>
      </c>
      <c r="AB125">
        <v>8.5299999999999994</v>
      </c>
      <c r="AC125">
        <v>0</v>
      </c>
      <c r="AD125">
        <v>1</v>
      </c>
      <c r="AE125">
        <v>1</v>
      </c>
      <c r="AF125" t="s">
        <v>57</v>
      </c>
      <c r="AG125">
        <v>78.851474999999994</v>
      </c>
      <c r="AH125">
        <v>2</v>
      </c>
      <c r="AI125">
        <v>27704747</v>
      </c>
      <c r="AJ125">
        <v>123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ROW(Source!A70)</f>
        <v>70</v>
      </c>
      <c r="B126">
        <v>27704748</v>
      </c>
      <c r="C126">
        <v>27704707</v>
      </c>
      <c r="D126">
        <v>25412928</v>
      </c>
      <c r="E126">
        <v>1</v>
      </c>
      <c r="F126">
        <v>1</v>
      </c>
      <c r="G126">
        <v>1</v>
      </c>
      <c r="H126">
        <v>1</v>
      </c>
      <c r="I126" t="s">
        <v>487</v>
      </c>
      <c r="J126" t="s">
        <v>6</v>
      </c>
      <c r="K126" t="s">
        <v>488</v>
      </c>
      <c r="L126">
        <v>1191</v>
      </c>
      <c r="N126">
        <v>1013</v>
      </c>
      <c r="O126" t="s">
        <v>486</v>
      </c>
      <c r="P126" t="s">
        <v>486</v>
      </c>
      <c r="Q126">
        <v>1</v>
      </c>
      <c r="X126">
        <v>0.31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2</v>
      </c>
      <c r="AF126" t="s">
        <v>56</v>
      </c>
      <c r="AG126">
        <v>0.52312500000000006</v>
      </c>
      <c r="AH126">
        <v>2</v>
      </c>
      <c r="AI126">
        <v>27704748</v>
      </c>
      <c r="AJ126">
        <v>124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ROW(Source!A70)</f>
        <v>70</v>
      </c>
      <c r="B127">
        <v>27704749</v>
      </c>
      <c r="C127">
        <v>27704707</v>
      </c>
      <c r="D127">
        <v>25230220</v>
      </c>
      <c r="E127">
        <v>1</v>
      </c>
      <c r="F127">
        <v>1</v>
      </c>
      <c r="G127">
        <v>1</v>
      </c>
      <c r="H127">
        <v>2</v>
      </c>
      <c r="I127" t="s">
        <v>509</v>
      </c>
      <c r="J127" t="s">
        <v>510</v>
      </c>
      <c r="K127" t="s">
        <v>511</v>
      </c>
      <c r="L127">
        <v>1368</v>
      </c>
      <c r="N127">
        <v>1011</v>
      </c>
      <c r="O127" t="s">
        <v>492</v>
      </c>
      <c r="P127" t="s">
        <v>492</v>
      </c>
      <c r="Q127">
        <v>1</v>
      </c>
      <c r="X127">
        <v>0.12</v>
      </c>
      <c r="Y127">
        <v>0</v>
      </c>
      <c r="Z127">
        <v>111.99</v>
      </c>
      <c r="AA127">
        <v>13.5</v>
      </c>
      <c r="AB127">
        <v>0</v>
      </c>
      <c r="AC127">
        <v>0</v>
      </c>
      <c r="AD127">
        <v>1</v>
      </c>
      <c r="AE127">
        <v>0</v>
      </c>
      <c r="AF127" t="s">
        <v>56</v>
      </c>
      <c r="AG127">
        <v>0.20250000000000001</v>
      </c>
      <c r="AH127">
        <v>2</v>
      </c>
      <c r="AI127">
        <v>27704749</v>
      </c>
      <c r="AJ127">
        <v>125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ROW(Source!A70)</f>
        <v>70</v>
      </c>
      <c r="B128">
        <v>27704750</v>
      </c>
      <c r="C128">
        <v>27704707</v>
      </c>
      <c r="D128">
        <v>25230420</v>
      </c>
      <c r="E128">
        <v>1</v>
      </c>
      <c r="F128">
        <v>1</v>
      </c>
      <c r="G128">
        <v>1</v>
      </c>
      <c r="H128">
        <v>2</v>
      </c>
      <c r="I128" t="s">
        <v>512</v>
      </c>
      <c r="J128" t="s">
        <v>513</v>
      </c>
      <c r="K128" t="s">
        <v>514</v>
      </c>
      <c r="L128">
        <v>1368</v>
      </c>
      <c r="N128">
        <v>1011</v>
      </c>
      <c r="O128" t="s">
        <v>492</v>
      </c>
      <c r="P128" t="s">
        <v>492</v>
      </c>
      <c r="Q128">
        <v>1</v>
      </c>
      <c r="X128">
        <v>10.53</v>
      </c>
      <c r="Y128">
        <v>0</v>
      </c>
      <c r="Z128">
        <v>6.9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56</v>
      </c>
      <c r="AG128">
        <v>17.769375</v>
      </c>
      <c r="AH128">
        <v>2</v>
      </c>
      <c r="AI128">
        <v>27704750</v>
      </c>
      <c r="AJ128">
        <v>126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ROW(Source!A70)</f>
        <v>70</v>
      </c>
      <c r="B129">
        <v>27704751</v>
      </c>
      <c r="C129">
        <v>27704707</v>
      </c>
      <c r="D129">
        <v>25231607</v>
      </c>
      <c r="E129">
        <v>1</v>
      </c>
      <c r="F129">
        <v>1</v>
      </c>
      <c r="G129">
        <v>1</v>
      </c>
      <c r="H129">
        <v>2</v>
      </c>
      <c r="I129" t="s">
        <v>497</v>
      </c>
      <c r="J129" t="s">
        <v>498</v>
      </c>
      <c r="K129" t="s">
        <v>499</v>
      </c>
      <c r="L129">
        <v>1368</v>
      </c>
      <c r="N129">
        <v>1011</v>
      </c>
      <c r="O129" t="s">
        <v>492</v>
      </c>
      <c r="P129" t="s">
        <v>492</v>
      </c>
      <c r="Q129">
        <v>1</v>
      </c>
      <c r="X129">
        <v>0.19</v>
      </c>
      <c r="Y129">
        <v>0</v>
      </c>
      <c r="Z129">
        <v>65.709999999999994</v>
      </c>
      <c r="AA129">
        <v>11.6</v>
      </c>
      <c r="AB129">
        <v>0</v>
      </c>
      <c r="AC129">
        <v>0</v>
      </c>
      <c r="AD129">
        <v>1</v>
      </c>
      <c r="AE129">
        <v>0</v>
      </c>
      <c r="AF129" t="s">
        <v>56</v>
      </c>
      <c r="AG129">
        <v>0.32062499999999999</v>
      </c>
      <c r="AH129">
        <v>2</v>
      </c>
      <c r="AI129">
        <v>27704751</v>
      </c>
      <c r="AJ129">
        <v>127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ROW(Source!A70)</f>
        <v>70</v>
      </c>
      <c r="B130">
        <v>27704752</v>
      </c>
      <c r="C130">
        <v>27704707</v>
      </c>
      <c r="D130">
        <v>25231842</v>
      </c>
      <c r="E130">
        <v>1</v>
      </c>
      <c r="F130">
        <v>1</v>
      </c>
      <c r="G130">
        <v>1</v>
      </c>
      <c r="H130">
        <v>2</v>
      </c>
      <c r="I130" t="s">
        <v>515</v>
      </c>
      <c r="J130" t="s">
        <v>516</v>
      </c>
      <c r="K130" t="s">
        <v>517</v>
      </c>
      <c r="L130">
        <v>1368</v>
      </c>
      <c r="N130">
        <v>1011</v>
      </c>
      <c r="O130" t="s">
        <v>492</v>
      </c>
      <c r="P130" t="s">
        <v>492</v>
      </c>
      <c r="Q130">
        <v>1</v>
      </c>
      <c r="X130">
        <v>1.86</v>
      </c>
      <c r="Y130">
        <v>0</v>
      </c>
      <c r="Z130">
        <v>1.2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56</v>
      </c>
      <c r="AG130">
        <v>3.1387500000000004</v>
      </c>
      <c r="AH130">
        <v>2</v>
      </c>
      <c r="AI130">
        <v>27704752</v>
      </c>
      <c r="AJ130">
        <v>128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ROW(Source!A70)</f>
        <v>70</v>
      </c>
      <c r="B131">
        <v>27704753</v>
      </c>
      <c r="C131">
        <v>27704707</v>
      </c>
      <c r="D131">
        <v>25231889</v>
      </c>
      <c r="E131">
        <v>1</v>
      </c>
      <c r="F131">
        <v>1</v>
      </c>
      <c r="G131">
        <v>1</v>
      </c>
      <c r="H131">
        <v>2</v>
      </c>
      <c r="I131" t="s">
        <v>518</v>
      </c>
      <c r="J131" t="s">
        <v>519</v>
      </c>
      <c r="K131" t="s">
        <v>520</v>
      </c>
      <c r="L131">
        <v>1368</v>
      </c>
      <c r="N131">
        <v>1011</v>
      </c>
      <c r="O131" t="s">
        <v>492</v>
      </c>
      <c r="P131" t="s">
        <v>492</v>
      </c>
      <c r="Q131">
        <v>1</v>
      </c>
      <c r="X131">
        <v>2.0299999999999998</v>
      </c>
      <c r="Y131">
        <v>0</v>
      </c>
      <c r="Z131">
        <v>12.31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56</v>
      </c>
      <c r="AG131">
        <v>3.4256249999999997</v>
      </c>
      <c r="AH131">
        <v>2</v>
      </c>
      <c r="AI131">
        <v>27704753</v>
      </c>
      <c r="AJ131">
        <v>129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ROW(Source!A70)</f>
        <v>70</v>
      </c>
      <c r="B132">
        <v>27704754</v>
      </c>
      <c r="C132">
        <v>27704707</v>
      </c>
      <c r="D132">
        <v>25148328</v>
      </c>
      <c r="E132">
        <v>1</v>
      </c>
      <c r="F132">
        <v>1</v>
      </c>
      <c r="G132">
        <v>1</v>
      </c>
      <c r="H132">
        <v>3</v>
      </c>
      <c r="I132" t="s">
        <v>521</v>
      </c>
      <c r="J132" t="s">
        <v>522</v>
      </c>
      <c r="K132" t="s">
        <v>523</v>
      </c>
      <c r="L132">
        <v>1339</v>
      </c>
      <c r="N132">
        <v>1007</v>
      </c>
      <c r="O132" t="s">
        <v>92</v>
      </c>
      <c r="P132" t="s">
        <v>92</v>
      </c>
      <c r="Q132">
        <v>1</v>
      </c>
      <c r="X132">
        <v>1.5</v>
      </c>
      <c r="Y132">
        <v>6.22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6</v>
      </c>
      <c r="AG132">
        <v>1.5</v>
      </c>
      <c r="AH132">
        <v>2</v>
      </c>
      <c r="AI132">
        <v>27704754</v>
      </c>
      <c r="AJ132">
        <v>130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ROW(Source!A70)</f>
        <v>70</v>
      </c>
      <c r="B133">
        <v>27704755</v>
      </c>
      <c r="C133">
        <v>27704707</v>
      </c>
      <c r="D133">
        <v>25148335</v>
      </c>
      <c r="E133">
        <v>1</v>
      </c>
      <c r="F133">
        <v>1</v>
      </c>
      <c r="G133">
        <v>1</v>
      </c>
      <c r="H133">
        <v>3</v>
      </c>
      <c r="I133" t="s">
        <v>524</v>
      </c>
      <c r="J133" t="s">
        <v>525</v>
      </c>
      <c r="K133" t="s">
        <v>526</v>
      </c>
      <c r="L133">
        <v>1346</v>
      </c>
      <c r="N133">
        <v>1009</v>
      </c>
      <c r="O133" t="s">
        <v>147</v>
      </c>
      <c r="P133" t="s">
        <v>147</v>
      </c>
      <c r="Q133">
        <v>1</v>
      </c>
      <c r="X133">
        <v>0.45</v>
      </c>
      <c r="Y133">
        <v>6.09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6</v>
      </c>
      <c r="AG133">
        <v>0.45</v>
      </c>
      <c r="AH133">
        <v>2</v>
      </c>
      <c r="AI133">
        <v>27704755</v>
      </c>
      <c r="AJ133">
        <v>131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ROW(Source!A70)</f>
        <v>70</v>
      </c>
      <c r="B134">
        <v>27704756</v>
      </c>
      <c r="C134">
        <v>27704707</v>
      </c>
      <c r="D134">
        <v>25151428</v>
      </c>
      <c r="E134">
        <v>1</v>
      </c>
      <c r="F134">
        <v>1</v>
      </c>
      <c r="G134">
        <v>1</v>
      </c>
      <c r="H134">
        <v>3</v>
      </c>
      <c r="I134" t="s">
        <v>527</v>
      </c>
      <c r="J134" t="s">
        <v>528</v>
      </c>
      <c r="K134" t="s">
        <v>529</v>
      </c>
      <c r="L134">
        <v>1348</v>
      </c>
      <c r="N134">
        <v>1009</v>
      </c>
      <c r="O134" t="s">
        <v>30</v>
      </c>
      <c r="P134" t="s">
        <v>30</v>
      </c>
      <c r="Q134">
        <v>1000</v>
      </c>
      <c r="X134">
        <v>1.4E-3</v>
      </c>
      <c r="Y134">
        <v>10749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6</v>
      </c>
      <c r="AG134">
        <v>1.4E-3</v>
      </c>
      <c r="AH134">
        <v>2</v>
      </c>
      <c r="AI134">
        <v>27704756</v>
      </c>
      <c r="AJ134">
        <v>132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ROW(Source!A70)</f>
        <v>70</v>
      </c>
      <c r="B135">
        <v>27704757</v>
      </c>
      <c r="C135">
        <v>27704707</v>
      </c>
      <c r="D135">
        <v>25152615</v>
      </c>
      <c r="E135">
        <v>1</v>
      </c>
      <c r="F135">
        <v>1</v>
      </c>
      <c r="G135">
        <v>1</v>
      </c>
      <c r="H135">
        <v>3</v>
      </c>
      <c r="I135" t="s">
        <v>530</v>
      </c>
      <c r="J135" t="s">
        <v>531</v>
      </c>
      <c r="K135" t="s">
        <v>532</v>
      </c>
      <c r="L135">
        <v>1348</v>
      </c>
      <c r="N135">
        <v>1009</v>
      </c>
      <c r="O135" t="s">
        <v>30</v>
      </c>
      <c r="P135" t="s">
        <v>30</v>
      </c>
      <c r="Q135">
        <v>1000</v>
      </c>
      <c r="X135">
        <v>3.3E-3</v>
      </c>
      <c r="Y135">
        <v>9040.01</v>
      </c>
      <c r="Z135">
        <v>0</v>
      </c>
      <c r="AA135">
        <v>0</v>
      </c>
      <c r="AB135">
        <v>0</v>
      </c>
      <c r="AC135">
        <v>0</v>
      </c>
      <c r="AD135">
        <v>1</v>
      </c>
      <c r="AE135">
        <v>0</v>
      </c>
      <c r="AF135" t="s">
        <v>6</v>
      </c>
      <c r="AG135">
        <v>3.3E-3</v>
      </c>
      <c r="AH135">
        <v>2</v>
      </c>
      <c r="AI135">
        <v>27704757</v>
      </c>
      <c r="AJ135">
        <v>133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ROW(Source!A70)</f>
        <v>70</v>
      </c>
      <c r="B136">
        <v>27704758</v>
      </c>
      <c r="C136">
        <v>27704707</v>
      </c>
      <c r="D136">
        <v>25152713</v>
      </c>
      <c r="E136">
        <v>1</v>
      </c>
      <c r="F136">
        <v>1</v>
      </c>
      <c r="G136">
        <v>1</v>
      </c>
      <c r="H136">
        <v>3</v>
      </c>
      <c r="I136" t="s">
        <v>500</v>
      </c>
      <c r="J136" t="s">
        <v>501</v>
      </c>
      <c r="K136" t="s">
        <v>502</v>
      </c>
      <c r="L136">
        <v>1348</v>
      </c>
      <c r="N136">
        <v>1009</v>
      </c>
      <c r="O136" t="s">
        <v>30</v>
      </c>
      <c r="P136" t="s">
        <v>30</v>
      </c>
      <c r="Q136">
        <v>1000</v>
      </c>
      <c r="X136">
        <v>1.0000000000000001E-5</v>
      </c>
      <c r="Y136">
        <v>11978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0</v>
      </c>
      <c r="AF136" t="s">
        <v>6</v>
      </c>
      <c r="AG136">
        <v>1.0000000000000001E-5</v>
      </c>
      <c r="AH136">
        <v>2</v>
      </c>
      <c r="AI136">
        <v>27704758</v>
      </c>
      <c r="AJ136">
        <v>134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ROW(Source!A70)</f>
        <v>70</v>
      </c>
      <c r="B137">
        <v>27704759</v>
      </c>
      <c r="C137">
        <v>27704707</v>
      </c>
      <c r="D137">
        <v>25153693</v>
      </c>
      <c r="E137">
        <v>1</v>
      </c>
      <c r="F137">
        <v>1</v>
      </c>
      <c r="G137">
        <v>1</v>
      </c>
      <c r="H137">
        <v>3</v>
      </c>
      <c r="I137" t="s">
        <v>533</v>
      </c>
      <c r="J137" t="s">
        <v>534</v>
      </c>
      <c r="K137" t="s">
        <v>535</v>
      </c>
      <c r="L137">
        <v>1348</v>
      </c>
      <c r="N137">
        <v>1009</v>
      </c>
      <c r="O137" t="s">
        <v>30</v>
      </c>
      <c r="P137" t="s">
        <v>30</v>
      </c>
      <c r="Q137">
        <v>1000</v>
      </c>
      <c r="X137">
        <v>1E-4</v>
      </c>
      <c r="Y137">
        <v>37900</v>
      </c>
      <c r="Z137">
        <v>0</v>
      </c>
      <c r="AA137">
        <v>0</v>
      </c>
      <c r="AB137">
        <v>0</v>
      </c>
      <c r="AC137">
        <v>0</v>
      </c>
      <c r="AD137">
        <v>1</v>
      </c>
      <c r="AE137">
        <v>0</v>
      </c>
      <c r="AF137" t="s">
        <v>6</v>
      </c>
      <c r="AG137">
        <v>1E-4</v>
      </c>
      <c r="AH137">
        <v>2</v>
      </c>
      <c r="AI137">
        <v>27704759</v>
      </c>
      <c r="AJ137">
        <v>135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ROW(Source!A70)</f>
        <v>70</v>
      </c>
      <c r="B138">
        <v>27704760</v>
      </c>
      <c r="C138">
        <v>27704707</v>
      </c>
      <c r="D138">
        <v>25144588</v>
      </c>
      <c r="E138">
        <v>17</v>
      </c>
      <c r="F138">
        <v>1</v>
      </c>
      <c r="G138">
        <v>1</v>
      </c>
      <c r="H138">
        <v>3</v>
      </c>
      <c r="I138" t="s">
        <v>667</v>
      </c>
      <c r="J138" t="s">
        <v>6</v>
      </c>
      <c r="K138" t="s">
        <v>668</v>
      </c>
      <c r="L138">
        <v>1348</v>
      </c>
      <c r="N138">
        <v>1009</v>
      </c>
      <c r="O138" t="s">
        <v>30</v>
      </c>
      <c r="P138" t="s">
        <v>30</v>
      </c>
      <c r="Q138">
        <v>1000</v>
      </c>
      <c r="X138">
        <v>1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 t="s">
        <v>6</v>
      </c>
      <c r="AG138">
        <v>1</v>
      </c>
      <c r="AH138">
        <v>3</v>
      </c>
      <c r="AI138">
        <v>-1</v>
      </c>
      <c r="AJ138" t="s">
        <v>6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ROW(Source!A70)</f>
        <v>70</v>
      </c>
      <c r="B139">
        <v>27704761</v>
      </c>
      <c r="C139">
        <v>27704707</v>
      </c>
      <c r="D139">
        <v>25173443</v>
      </c>
      <c r="E139">
        <v>1</v>
      </c>
      <c r="F139">
        <v>1</v>
      </c>
      <c r="G139">
        <v>1</v>
      </c>
      <c r="H139">
        <v>3</v>
      </c>
      <c r="I139" t="s">
        <v>536</v>
      </c>
      <c r="J139" t="s">
        <v>537</v>
      </c>
      <c r="K139" t="s">
        <v>538</v>
      </c>
      <c r="L139">
        <v>1302</v>
      </c>
      <c r="N139">
        <v>1003</v>
      </c>
      <c r="O139" t="s">
        <v>539</v>
      </c>
      <c r="P139" t="s">
        <v>539</v>
      </c>
      <c r="Q139">
        <v>10</v>
      </c>
      <c r="X139">
        <v>1.8700000000000001E-2</v>
      </c>
      <c r="Y139">
        <v>50.24</v>
      </c>
      <c r="Z139">
        <v>0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6</v>
      </c>
      <c r="AG139">
        <v>1.8700000000000001E-2</v>
      </c>
      <c r="AH139">
        <v>2</v>
      </c>
      <c r="AI139">
        <v>27704761</v>
      </c>
      <c r="AJ139">
        <v>136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ROW(Source!A70)</f>
        <v>70</v>
      </c>
      <c r="B140">
        <v>27704762</v>
      </c>
      <c r="C140">
        <v>27704707</v>
      </c>
      <c r="D140">
        <v>25173801</v>
      </c>
      <c r="E140">
        <v>1</v>
      </c>
      <c r="F140">
        <v>1</v>
      </c>
      <c r="G140">
        <v>1</v>
      </c>
      <c r="H140">
        <v>3</v>
      </c>
      <c r="I140" t="s">
        <v>540</v>
      </c>
      <c r="J140" t="s">
        <v>541</v>
      </c>
      <c r="K140" t="s">
        <v>542</v>
      </c>
      <c r="L140">
        <v>1348</v>
      </c>
      <c r="N140">
        <v>1009</v>
      </c>
      <c r="O140" t="s">
        <v>30</v>
      </c>
      <c r="P140" t="s">
        <v>30</v>
      </c>
      <c r="Q140">
        <v>1000</v>
      </c>
      <c r="X140">
        <v>3.0000000000000001E-5</v>
      </c>
      <c r="Y140">
        <v>4455.2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6</v>
      </c>
      <c r="AG140">
        <v>3.0000000000000001E-5</v>
      </c>
      <c r="AH140">
        <v>2</v>
      </c>
      <c r="AI140">
        <v>27704762</v>
      </c>
      <c r="AJ140">
        <v>137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ROW(Source!A70)</f>
        <v>70</v>
      </c>
      <c r="B141">
        <v>27704763</v>
      </c>
      <c r="C141">
        <v>27704707</v>
      </c>
      <c r="D141">
        <v>25174560</v>
      </c>
      <c r="E141">
        <v>1</v>
      </c>
      <c r="F141">
        <v>1</v>
      </c>
      <c r="G141">
        <v>1</v>
      </c>
      <c r="H141">
        <v>3</v>
      </c>
      <c r="I141" t="s">
        <v>543</v>
      </c>
      <c r="J141" t="s">
        <v>544</v>
      </c>
      <c r="K141" t="s">
        <v>545</v>
      </c>
      <c r="L141">
        <v>1348</v>
      </c>
      <c r="N141">
        <v>1009</v>
      </c>
      <c r="O141" t="s">
        <v>30</v>
      </c>
      <c r="P141" t="s">
        <v>30</v>
      </c>
      <c r="Q141">
        <v>1000</v>
      </c>
      <c r="X141">
        <v>1.9400000000000001E-3</v>
      </c>
      <c r="Y141">
        <v>4920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6</v>
      </c>
      <c r="AG141">
        <v>1.9400000000000001E-3</v>
      </c>
      <c r="AH141">
        <v>2</v>
      </c>
      <c r="AI141">
        <v>27704763</v>
      </c>
      <c r="AJ141">
        <v>138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ROW(Source!A70)</f>
        <v>70</v>
      </c>
      <c r="B142">
        <v>27704764</v>
      </c>
      <c r="C142">
        <v>27704707</v>
      </c>
      <c r="D142">
        <v>25186091</v>
      </c>
      <c r="E142">
        <v>1</v>
      </c>
      <c r="F142">
        <v>1</v>
      </c>
      <c r="G142">
        <v>1</v>
      </c>
      <c r="H142">
        <v>3</v>
      </c>
      <c r="I142" t="s">
        <v>546</v>
      </c>
      <c r="J142" t="s">
        <v>547</v>
      </c>
      <c r="K142" t="s">
        <v>548</v>
      </c>
      <c r="L142">
        <v>1348</v>
      </c>
      <c r="N142">
        <v>1009</v>
      </c>
      <c r="O142" t="s">
        <v>30</v>
      </c>
      <c r="P142" t="s">
        <v>30</v>
      </c>
      <c r="Q142">
        <v>1000</v>
      </c>
      <c r="X142">
        <v>3.1E-4</v>
      </c>
      <c r="Y142">
        <v>15620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6</v>
      </c>
      <c r="AG142">
        <v>3.1E-4</v>
      </c>
      <c r="AH142">
        <v>2</v>
      </c>
      <c r="AI142">
        <v>27704764</v>
      </c>
      <c r="AJ142">
        <v>139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ROW(Source!A70)</f>
        <v>70</v>
      </c>
      <c r="B143">
        <v>27704765</v>
      </c>
      <c r="C143">
        <v>27704707</v>
      </c>
      <c r="D143">
        <v>25187286</v>
      </c>
      <c r="E143">
        <v>1</v>
      </c>
      <c r="F143">
        <v>1</v>
      </c>
      <c r="G143">
        <v>1</v>
      </c>
      <c r="H143">
        <v>3</v>
      </c>
      <c r="I143" t="s">
        <v>549</v>
      </c>
      <c r="J143" t="s">
        <v>550</v>
      </c>
      <c r="K143" t="s">
        <v>551</v>
      </c>
      <c r="L143">
        <v>1348</v>
      </c>
      <c r="N143">
        <v>1009</v>
      </c>
      <c r="O143" t="s">
        <v>30</v>
      </c>
      <c r="P143" t="s">
        <v>30</v>
      </c>
      <c r="Q143">
        <v>1000</v>
      </c>
      <c r="X143">
        <v>5.9999999999999995E-4</v>
      </c>
      <c r="Y143">
        <v>9420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6</v>
      </c>
      <c r="AG143">
        <v>5.9999999999999995E-4</v>
      </c>
      <c r="AH143">
        <v>2</v>
      </c>
      <c r="AI143">
        <v>27704765</v>
      </c>
      <c r="AJ143">
        <v>140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ROW(Source!A71)</f>
        <v>71</v>
      </c>
      <c r="B144">
        <v>27704747</v>
      </c>
      <c r="C144">
        <v>27704707</v>
      </c>
      <c r="D144">
        <v>25413300</v>
      </c>
      <c r="E144">
        <v>1</v>
      </c>
      <c r="F144">
        <v>1</v>
      </c>
      <c r="G144">
        <v>1</v>
      </c>
      <c r="H144">
        <v>1</v>
      </c>
      <c r="I144" t="s">
        <v>484</v>
      </c>
      <c r="J144" t="s">
        <v>6</v>
      </c>
      <c r="K144" t="s">
        <v>485</v>
      </c>
      <c r="L144">
        <v>1191</v>
      </c>
      <c r="N144">
        <v>1013</v>
      </c>
      <c r="O144" t="s">
        <v>486</v>
      </c>
      <c r="P144" t="s">
        <v>486</v>
      </c>
      <c r="Q144">
        <v>1</v>
      </c>
      <c r="X144">
        <v>50.79</v>
      </c>
      <c r="Y144">
        <v>0</v>
      </c>
      <c r="Z144">
        <v>0</v>
      </c>
      <c r="AA144">
        <v>0</v>
      </c>
      <c r="AB144">
        <v>8.5299999999999994</v>
      </c>
      <c r="AC144">
        <v>0</v>
      </c>
      <c r="AD144">
        <v>1</v>
      </c>
      <c r="AE144">
        <v>1</v>
      </c>
      <c r="AF144" t="s">
        <v>57</v>
      </c>
      <c r="AG144">
        <v>78.851474999999994</v>
      </c>
      <c r="AH144">
        <v>2</v>
      </c>
      <c r="AI144">
        <v>27704747</v>
      </c>
      <c r="AJ144">
        <v>142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ROW(Source!A71)</f>
        <v>71</v>
      </c>
      <c r="B145">
        <v>27704748</v>
      </c>
      <c r="C145">
        <v>27704707</v>
      </c>
      <c r="D145">
        <v>25412928</v>
      </c>
      <c r="E145">
        <v>1</v>
      </c>
      <c r="F145">
        <v>1</v>
      </c>
      <c r="G145">
        <v>1</v>
      </c>
      <c r="H145">
        <v>1</v>
      </c>
      <c r="I145" t="s">
        <v>487</v>
      </c>
      <c r="J145" t="s">
        <v>6</v>
      </c>
      <c r="K145" t="s">
        <v>488</v>
      </c>
      <c r="L145">
        <v>1191</v>
      </c>
      <c r="N145">
        <v>1013</v>
      </c>
      <c r="O145" t="s">
        <v>486</v>
      </c>
      <c r="P145" t="s">
        <v>486</v>
      </c>
      <c r="Q145">
        <v>1</v>
      </c>
      <c r="X145">
        <v>0.31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2</v>
      </c>
      <c r="AF145" t="s">
        <v>56</v>
      </c>
      <c r="AG145">
        <v>0.52312500000000006</v>
      </c>
      <c r="AH145">
        <v>2</v>
      </c>
      <c r="AI145">
        <v>27704748</v>
      </c>
      <c r="AJ145">
        <v>143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ROW(Source!A71)</f>
        <v>71</v>
      </c>
      <c r="B146">
        <v>27704749</v>
      </c>
      <c r="C146">
        <v>27704707</v>
      </c>
      <c r="D146">
        <v>25230220</v>
      </c>
      <c r="E146">
        <v>1</v>
      </c>
      <c r="F146">
        <v>1</v>
      </c>
      <c r="G146">
        <v>1</v>
      </c>
      <c r="H146">
        <v>2</v>
      </c>
      <c r="I146" t="s">
        <v>509</v>
      </c>
      <c r="J146" t="s">
        <v>510</v>
      </c>
      <c r="K146" t="s">
        <v>511</v>
      </c>
      <c r="L146">
        <v>1368</v>
      </c>
      <c r="N146">
        <v>1011</v>
      </c>
      <c r="O146" t="s">
        <v>492</v>
      </c>
      <c r="P146" t="s">
        <v>492</v>
      </c>
      <c r="Q146">
        <v>1</v>
      </c>
      <c r="X146">
        <v>0.12</v>
      </c>
      <c r="Y146">
        <v>0</v>
      </c>
      <c r="Z146">
        <v>111.99</v>
      </c>
      <c r="AA146">
        <v>13.5</v>
      </c>
      <c r="AB146">
        <v>0</v>
      </c>
      <c r="AC146">
        <v>0</v>
      </c>
      <c r="AD146">
        <v>1</v>
      </c>
      <c r="AE146">
        <v>0</v>
      </c>
      <c r="AF146" t="s">
        <v>56</v>
      </c>
      <c r="AG146">
        <v>0.20250000000000001</v>
      </c>
      <c r="AH146">
        <v>2</v>
      </c>
      <c r="AI146">
        <v>27704749</v>
      </c>
      <c r="AJ146">
        <v>144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ROW(Source!A71)</f>
        <v>71</v>
      </c>
      <c r="B147">
        <v>27704750</v>
      </c>
      <c r="C147">
        <v>27704707</v>
      </c>
      <c r="D147">
        <v>25230420</v>
      </c>
      <c r="E147">
        <v>1</v>
      </c>
      <c r="F147">
        <v>1</v>
      </c>
      <c r="G147">
        <v>1</v>
      </c>
      <c r="H147">
        <v>2</v>
      </c>
      <c r="I147" t="s">
        <v>512</v>
      </c>
      <c r="J147" t="s">
        <v>513</v>
      </c>
      <c r="K147" t="s">
        <v>514</v>
      </c>
      <c r="L147">
        <v>1368</v>
      </c>
      <c r="N147">
        <v>1011</v>
      </c>
      <c r="O147" t="s">
        <v>492</v>
      </c>
      <c r="P147" t="s">
        <v>492</v>
      </c>
      <c r="Q147">
        <v>1</v>
      </c>
      <c r="X147">
        <v>10.53</v>
      </c>
      <c r="Y147">
        <v>0</v>
      </c>
      <c r="Z147">
        <v>6.9</v>
      </c>
      <c r="AA147">
        <v>0</v>
      </c>
      <c r="AB147">
        <v>0</v>
      </c>
      <c r="AC147">
        <v>0</v>
      </c>
      <c r="AD147">
        <v>1</v>
      </c>
      <c r="AE147">
        <v>0</v>
      </c>
      <c r="AF147" t="s">
        <v>56</v>
      </c>
      <c r="AG147">
        <v>17.769375</v>
      </c>
      <c r="AH147">
        <v>2</v>
      </c>
      <c r="AI147">
        <v>27704750</v>
      </c>
      <c r="AJ147">
        <v>145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ROW(Source!A71)</f>
        <v>71</v>
      </c>
      <c r="B148">
        <v>27704751</v>
      </c>
      <c r="C148">
        <v>27704707</v>
      </c>
      <c r="D148">
        <v>25231607</v>
      </c>
      <c r="E148">
        <v>1</v>
      </c>
      <c r="F148">
        <v>1</v>
      </c>
      <c r="G148">
        <v>1</v>
      </c>
      <c r="H148">
        <v>2</v>
      </c>
      <c r="I148" t="s">
        <v>497</v>
      </c>
      <c r="J148" t="s">
        <v>498</v>
      </c>
      <c r="K148" t="s">
        <v>499</v>
      </c>
      <c r="L148">
        <v>1368</v>
      </c>
      <c r="N148">
        <v>1011</v>
      </c>
      <c r="O148" t="s">
        <v>492</v>
      </c>
      <c r="P148" t="s">
        <v>492</v>
      </c>
      <c r="Q148">
        <v>1</v>
      </c>
      <c r="X148">
        <v>0.19</v>
      </c>
      <c r="Y148">
        <v>0</v>
      </c>
      <c r="Z148">
        <v>65.709999999999994</v>
      </c>
      <c r="AA148">
        <v>11.6</v>
      </c>
      <c r="AB148">
        <v>0</v>
      </c>
      <c r="AC148">
        <v>0</v>
      </c>
      <c r="AD148">
        <v>1</v>
      </c>
      <c r="AE148">
        <v>0</v>
      </c>
      <c r="AF148" t="s">
        <v>56</v>
      </c>
      <c r="AG148">
        <v>0.32062499999999999</v>
      </c>
      <c r="AH148">
        <v>2</v>
      </c>
      <c r="AI148">
        <v>27704751</v>
      </c>
      <c r="AJ148">
        <v>146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ROW(Source!A71)</f>
        <v>71</v>
      </c>
      <c r="B149">
        <v>27704752</v>
      </c>
      <c r="C149">
        <v>27704707</v>
      </c>
      <c r="D149">
        <v>25231842</v>
      </c>
      <c r="E149">
        <v>1</v>
      </c>
      <c r="F149">
        <v>1</v>
      </c>
      <c r="G149">
        <v>1</v>
      </c>
      <c r="H149">
        <v>2</v>
      </c>
      <c r="I149" t="s">
        <v>515</v>
      </c>
      <c r="J149" t="s">
        <v>516</v>
      </c>
      <c r="K149" t="s">
        <v>517</v>
      </c>
      <c r="L149">
        <v>1368</v>
      </c>
      <c r="N149">
        <v>1011</v>
      </c>
      <c r="O149" t="s">
        <v>492</v>
      </c>
      <c r="P149" t="s">
        <v>492</v>
      </c>
      <c r="Q149">
        <v>1</v>
      </c>
      <c r="X149">
        <v>1.86</v>
      </c>
      <c r="Y149">
        <v>0</v>
      </c>
      <c r="Z149">
        <v>1.2</v>
      </c>
      <c r="AA149">
        <v>0</v>
      </c>
      <c r="AB149">
        <v>0</v>
      </c>
      <c r="AC149">
        <v>0</v>
      </c>
      <c r="AD149">
        <v>1</v>
      </c>
      <c r="AE149">
        <v>0</v>
      </c>
      <c r="AF149" t="s">
        <v>56</v>
      </c>
      <c r="AG149">
        <v>3.1387500000000004</v>
      </c>
      <c r="AH149">
        <v>2</v>
      </c>
      <c r="AI149">
        <v>27704752</v>
      </c>
      <c r="AJ149">
        <v>147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ROW(Source!A71)</f>
        <v>71</v>
      </c>
      <c r="B150">
        <v>27704753</v>
      </c>
      <c r="C150">
        <v>27704707</v>
      </c>
      <c r="D150">
        <v>25231889</v>
      </c>
      <c r="E150">
        <v>1</v>
      </c>
      <c r="F150">
        <v>1</v>
      </c>
      <c r="G150">
        <v>1</v>
      </c>
      <c r="H150">
        <v>2</v>
      </c>
      <c r="I150" t="s">
        <v>518</v>
      </c>
      <c r="J150" t="s">
        <v>519</v>
      </c>
      <c r="K150" t="s">
        <v>520</v>
      </c>
      <c r="L150">
        <v>1368</v>
      </c>
      <c r="N150">
        <v>1011</v>
      </c>
      <c r="O150" t="s">
        <v>492</v>
      </c>
      <c r="P150" t="s">
        <v>492</v>
      </c>
      <c r="Q150">
        <v>1</v>
      </c>
      <c r="X150">
        <v>2.0299999999999998</v>
      </c>
      <c r="Y150">
        <v>0</v>
      </c>
      <c r="Z150">
        <v>12.31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56</v>
      </c>
      <c r="AG150">
        <v>3.4256249999999997</v>
      </c>
      <c r="AH150">
        <v>2</v>
      </c>
      <c r="AI150">
        <v>27704753</v>
      </c>
      <c r="AJ150">
        <v>148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ROW(Source!A71)</f>
        <v>71</v>
      </c>
      <c r="B151">
        <v>27704754</v>
      </c>
      <c r="C151">
        <v>27704707</v>
      </c>
      <c r="D151">
        <v>25148328</v>
      </c>
      <c r="E151">
        <v>1</v>
      </c>
      <c r="F151">
        <v>1</v>
      </c>
      <c r="G151">
        <v>1</v>
      </c>
      <c r="H151">
        <v>3</v>
      </c>
      <c r="I151" t="s">
        <v>521</v>
      </c>
      <c r="J151" t="s">
        <v>522</v>
      </c>
      <c r="K151" t="s">
        <v>523</v>
      </c>
      <c r="L151">
        <v>1339</v>
      </c>
      <c r="N151">
        <v>1007</v>
      </c>
      <c r="O151" t="s">
        <v>92</v>
      </c>
      <c r="P151" t="s">
        <v>92</v>
      </c>
      <c r="Q151">
        <v>1</v>
      </c>
      <c r="X151">
        <v>1.5</v>
      </c>
      <c r="Y151">
        <v>6.22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0</v>
      </c>
      <c r="AF151" t="s">
        <v>6</v>
      </c>
      <c r="AG151">
        <v>1.5</v>
      </c>
      <c r="AH151">
        <v>2</v>
      </c>
      <c r="AI151">
        <v>27704754</v>
      </c>
      <c r="AJ151">
        <v>149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ROW(Source!A71)</f>
        <v>71</v>
      </c>
      <c r="B152">
        <v>27704755</v>
      </c>
      <c r="C152">
        <v>27704707</v>
      </c>
      <c r="D152">
        <v>25148335</v>
      </c>
      <c r="E152">
        <v>1</v>
      </c>
      <c r="F152">
        <v>1</v>
      </c>
      <c r="G152">
        <v>1</v>
      </c>
      <c r="H152">
        <v>3</v>
      </c>
      <c r="I152" t="s">
        <v>524</v>
      </c>
      <c r="J152" t="s">
        <v>525</v>
      </c>
      <c r="K152" t="s">
        <v>526</v>
      </c>
      <c r="L152">
        <v>1346</v>
      </c>
      <c r="N152">
        <v>1009</v>
      </c>
      <c r="O152" t="s">
        <v>147</v>
      </c>
      <c r="P152" t="s">
        <v>147</v>
      </c>
      <c r="Q152">
        <v>1</v>
      </c>
      <c r="X152">
        <v>0.45</v>
      </c>
      <c r="Y152">
        <v>6.09</v>
      </c>
      <c r="Z152">
        <v>0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6</v>
      </c>
      <c r="AG152">
        <v>0.45</v>
      </c>
      <c r="AH152">
        <v>2</v>
      </c>
      <c r="AI152">
        <v>27704755</v>
      </c>
      <c r="AJ152">
        <v>150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ROW(Source!A71)</f>
        <v>71</v>
      </c>
      <c r="B153">
        <v>27704756</v>
      </c>
      <c r="C153">
        <v>27704707</v>
      </c>
      <c r="D153">
        <v>25151428</v>
      </c>
      <c r="E153">
        <v>1</v>
      </c>
      <c r="F153">
        <v>1</v>
      </c>
      <c r="G153">
        <v>1</v>
      </c>
      <c r="H153">
        <v>3</v>
      </c>
      <c r="I153" t="s">
        <v>527</v>
      </c>
      <c r="J153" t="s">
        <v>528</v>
      </c>
      <c r="K153" t="s">
        <v>529</v>
      </c>
      <c r="L153">
        <v>1348</v>
      </c>
      <c r="N153">
        <v>1009</v>
      </c>
      <c r="O153" t="s">
        <v>30</v>
      </c>
      <c r="P153" t="s">
        <v>30</v>
      </c>
      <c r="Q153">
        <v>1000</v>
      </c>
      <c r="X153">
        <v>1.4E-3</v>
      </c>
      <c r="Y153">
        <v>10749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0</v>
      </c>
      <c r="AF153" t="s">
        <v>6</v>
      </c>
      <c r="AG153">
        <v>1.4E-3</v>
      </c>
      <c r="AH153">
        <v>2</v>
      </c>
      <c r="AI153">
        <v>27704756</v>
      </c>
      <c r="AJ153">
        <v>151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ROW(Source!A71)</f>
        <v>71</v>
      </c>
      <c r="B154">
        <v>27704757</v>
      </c>
      <c r="C154">
        <v>27704707</v>
      </c>
      <c r="D154">
        <v>25152615</v>
      </c>
      <c r="E154">
        <v>1</v>
      </c>
      <c r="F154">
        <v>1</v>
      </c>
      <c r="G154">
        <v>1</v>
      </c>
      <c r="H154">
        <v>3</v>
      </c>
      <c r="I154" t="s">
        <v>530</v>
      </c>
      <c r="J154" t="s">
        <v>531</v>
      </c>
      <c r="K154" t="s">
        <v>532</v>
      </c>
      <c r="L154">
        <v>1348</v>
      </c>
      <c r="N154">
        <v>1009</v>
      </c>
      <c r="O154" t="s">
        <v>30</v>
      </c>
      <c r="P154" t="s">
        <v>30</v>
      </c>
      <c r="Q154">
        <v>1000</v>
      </c>
      <c r="X154">
        <v>3.3E-3</v>
      </c>
      <c r="Y154">
        <v>9040.01</v>
      </c>
      <c r="Z154">
        <v>0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6</v>
      </c>
      <c r="AG154">
        <v>3.3E-3</v>
      </c>
      <c r="AH154">
        <v>2</v>
      </c>
      <c r="AI154">
        <v>27704757</v>
      </c>
      <c r="AJ154">
        <v>152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ROW(Source!A71)</f>
        <v>71</v>
      </c>
      <c r="B155">
        <v>27704758</v>
      </c>
      <c r="C155">
        <v>27704707</v>
      </c>
      <c r="D155">
        <v>25152713</v>
      </c>
      <c r="E155">
        <v>1</v>
      </c>
      <c r="F155">
        <v>1</v>
      </c>
      <c r="G155">
        <v>1</v>
      </c>
      <c r="H155">
        <v>3</v>
      </c>
      <c r="I155" t="s">
        <v>500</v>
      </c>
      <c r="J155" t="s">
        <v>501</v>
      </c>
      <c r="K155" t="s">
        <v>502</v>
      </c>
      <c r="L155">
        <v>1348</v>
      </c>
      <c r="N155">
        <v>1009</v>
      </c>
      <c r="O155" t="s">
        <v>30</v>
      </c>
      <c r="P155" t="s">
        <v>30</v>
      </c>
      <c r="Q155">
        <v>1000</v>
      </c>
      <c r="X155">
        <v>1.0000000000000001E-5</v>
      </c>
      <c r="Y155">
        <v>11978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0</v>
      </c>
      <c r="AF155" t="s">
        <v>6</v>
      </c>
      <c r="AG155">
        <v>1.0000000000000001E-5</v>
      </c>
      <c r="AH155">
        <v>2</v>
      </c>
      <c r="AI155">
        <v>27704758</v>
      </c>
      <c r="AJ155">
        <v>153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ROW(Source!A71)</f>
        <v>71</v>
      </c>
      <c r="B156">
        <v>27704759</v>
      </c>
      <c r="C156">
        <v>27704707</v>
      </c>
      <c r="D156">
        <v>25153693</v>
      </c>
      <c r="E156">
        <v>1</v>
      </c>
      <c r="F156">
        <v>1</v>
      </c>
      <c r="G156">
        <v>1</v>
      </c>
      <c r="H156">
        <v>3</v>
      </c>
      <c r="I156" t="s">
        <v>533</v>
      </c>
      <c r="J156" t="s">
        <v>534</v>
      </c>
      <c r="K156" t="s">
        <v>535</v>
      </c>
      <c r="L156">
        <v>1348</v>
      </c>
      <c r="N156">
        <v>1009</v>
      </c>
      <c r="O156" t="s">
        <v>30</v>
      </c>
      <c r="P156" t="s">
        <v>30</v>
      </c>
      <c r="Q156">
        <v>1000</v>
      </c>
      <c r="X156">
        <v>1E-4</v>
      </c>
      <c r="Y156">
        <v>37900</v>
      </c>
      <c r="Z156">
        <v>0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6</v>
      </c>
      <c r="AG156">
        <v>1E-4</v>
      </c>
      <c r="AH156">
        <v>2</v>
      </c>
      <c r="AI156">
        <v>27704759</v>
      </c>
      <c r="AJ156">
        <v>154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ROW(Source!A71)</f>
        <v>71</v>
      </c>
      <c r="B157">
        <v>27704760</v>
      </c>
      <c r="C157">
        <v>27704707</v>
      </c>
      <c r="D157">
        <v>25144588</v>
      </c>
      <c r="E157">
        <v>17</v>
      </c>
      <c r="F157">
        <v>1</v>
      </c>
      <c r="G157">
        <v>1</v>
      </c>
      <c r="H157">
        <v>3</v>
      </c>
      <c r="I157" t="s">
        <v>667</v>
      </c>
      <c r="J157" t="s">
        <v>6</v>
      </c>
      <c r="K157" t="s">
        <v>668</v>
      </c>
      <c r="L157">
        <v>1348</v>
      </c>
      <c r="N157">
        <v>1009</v>
      </c>
      <c r="O157" t="s">
        <v>30</v>
      </c>
      <c r="P157" t="s">
        <v>30</v>
      </c>
      <c r="Q157">
        <v>1000</v>
      </c>
      <c r="X157">
        <v>1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 t="s">
        <v>6</v>
      </c>
      <c r="AG157">
        <v>1</v>
      </c>
      <c r="AH157">
        <v>3</v>
      </c>
      <c r="AI157">
        <v>-1</v>
      </c>
      <c r="AJ157" t="s">
        <v>6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ROW(Source!A71)</f>
        <v>71</v>
      </c>
      <c r="B158">
        <v>27704761</v>
      </c>
      <c r="C158">
        <v>27704707</v>
      </c>
      <c r="D158">
        <v>25173443</v>
      </c>
      <c r="E158">
        <v>1</v>
      </c>
      <c r="F158">
        <v>1</v>
      </c>
      <c r="G158">
        <v>1</v>
      </c>
      <c r="H158">
        <v>3</v>
      </c>
      <c r="I158" t="s">
        <v>536</v>
      </c>
      <c r="J158" t="s">
        <v>537</v>
      </c>
      <c r="K158" t="s">
        <v>538</v>
      </c>
      <c r="L158">
        <v>1302</v>
      </c>
      <c r="N158">
        <v>1003</v>
      </c>
      <c r="O158" t="s">
        <v>539</v>
      </c>
      <c r="P158" t="s">
        <v>539</v>
      </c>
      <c r="Q158">
        <v>10</v>
      </c>
      <c r="X158">
        <v>1.8700000000000001E-2</v>
      </c>
      <c r="Y158">
        <v>50.24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0</v>
      </c>
      <c r="AF158" t="s">
        <v>6</v>
      </c>
      <c r="AG158">
        <v>1.8700000000000001E-2</v>
      </c>
      <c r="AH158">
        <v>2</v>
      </c>
      <c r="AI158">
        <v>27704761</v>
      </c>
      <c r="AJ158">
        <v>155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ROW(Source!A71)</f>
        <v>71</v>
      </c>
      <c r="B159">
        <v>27704762</v>
      </c>
      <c r="C159">
        <v>27704707</v>
      </c>
      <c r="D159">
        <v>25173801</v>
      </c>
      <c r="E159">
        <v>1</v>
      </c>
      <c r="F159">
        <v>1</v>
      </c>
      <c r="G159">
        <v>1</v>
      </c>
      <c r="H159">
        <v>3</v>
      </c>
      <c r="I159" t="s">
        <v>540</v>
      </c>
      <c r="J159" t="s">
        <v>541</v>
      </c>
      <c r="K159" t="s">
        <v>542</v>
      </c>
      <c r="L159">
        <v>1348</v>
      </c>
      <c r="N159">
        <v>1009</v>
      </c>
      <c r="O159" t="s">
        <v>30</v>
      </c>
      <c r="P159" t="s">
        <v>30</v>
      </c>
      <c r="Q159">
        <v>1000</v>
      </c>
      <c r="X159">
        <v>3.0000000000000001E-5</v>
      </c>
      <c r="Y159">
        <v>4455.2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6</v>
      </c>
      <c r="AG159">
        <v>3.0000000000000001E-5</v>
      </c>
      <c r="AH159">
        <v>2</v>
      </c>
      <c r="AI159">
        <v>27704762</v>
      </c>
      <c r="AJ159">
        <v>156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ROW(Source!A71)</f>
        <v>71</v>
      </c>
      <c r="B160">
        <v>27704763</v>
      </c>
      <c r="C160">
        <v>27704707</v>
      </c>
      <c r="D160">
        <v>25174560</v>
      </c>
      <c r="E160">
        <v>1</v>
      </c>
      <c r="F160">
        <v>1</v>
      </c>
      <c r="G160">
        <v>1</v>
      </c>
      <c r="H160">
        <v>3</v>
      </c>
      <c r="I160" t="s">
        <v>543</v>
      </c>
      <c r="J160" t="s">
        <v>544</v>
      </c>
      <c r="K160" t="s">
        <v>545</v>
      </c>
      <c r="L160">
        <v>1348</v>
      </c>
      <c r="N160">
        <v>1009</v>
      </c>
      <c r="O160" t="s">
        <v>30</v>
      </c>
      <c r="P160" t="s">
        <v>30</v>
      </c>
      <c r="Q160">
        <v>1000</v>
      </c>
      <c r="X160">
        <v>1.9400000000000001E-3</v>
      </c>
      <c r="Y160">
        <v>4920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0</v>
      </c>
      <c r="AF160" t="s">
        <v>6</v>
      </c>
      <c r="AG160">
        <v>1.9400000000000001E-3</v>
      </c>
      <c r="AH160">
        <v>2</v>
      </c>
      <c r="AI160">
        <v>27704763</v>
      </c>
      <c r="AJ160">
        <v>157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ROW(Source!A71)</f>
        <v>71</v>
      </c>
      <c r="B161">
        <v>27704764</v>
      </c>
      <c r="C161">
        <v>27704707</v>
      </c>
      <c r="D161">
        <v>25186091</v>
      </c>
      <c r="E161">
        <v>1</v>
      </c>
      <c r="F161">
        <v>1</v>
      </c>
      <c r="G161">
        <v>1</v>
      </c>
      <c r="H161">
        <v>3</v>
      </c>
      <c r="I161" t="s">
        <v>546</v>
      </c>
      <c r="J161" t="s">
        <v>547</v>
      </c>
      <c r="K161" t="s">
        <v>548</v>
      </c>
      <c r="L161">
        <v>1348</v>
      </c>
      <c r="N161">
        <v>1009</v>
      </c>
      <c r="O161" t="s">
        <v>30</v>
      </c>
      <c r="P161" t="s">
        <v>30</v>
      </c>
      <c r="Q161">
        <v>1000</v>
      </c>
      <c r="X161">
        <v>3.1E-4</v>
      </c>
      <c r="Y161">
        <v>15620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6</v>
      </c>
      <c r="AG161">
        <v>3.1E-4</v>
      </c>
      <c r="AH161">
        <v>2</v>
      </c>
      <c r="AI161">
        <v>27704764</v>
      </c>
      <c r="AJ161">
        <v>158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ROW(Source!A71)</f>
        <v>71</v>
      </c>
      <c r="B162">
        <v>27704765</v>
      </c>
      <c r="C162">
        <v>27704707</v>
      </c>
      <c r="D162">
        <v>25187286</v>
      </c>
      <c r="E162">
        <v>1</v>
      </c>
      <c r="F162">
        <v>1</v>
      </c>
      <c r="G162">
        <v>1</v>
      </c>
      <c r="H162">
        <v>3</v>
      </c>
      <c r="I162" t="s">
        <v>549</v>
      </c>
      <c r="J162" t="s">
        <v>550</v>
      </c>
      <c r="K162" t="s">
        <v>551</v>
      </c>
      <c r="L162">
        <v>1348</v>
      </c>
      <c r="N162">
        <v>1009</v>
      </c>
      <c r="O162" t="s">
        <v>30</v>
      </c>
      <c r="P162" t="s">
        <v>30</v>
      </c>
      <c r="Q162">
        <v>1000</v>
      </c>
      <c r="X162">
        <v>5.9999999999999995E-4</v>
      </c>
      <c r="Y162">
        <v>9420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0</v>
      </c>
      <c r="AF162" t="s">
        <v>6</v>
      </c>
      <c r="AG162">
        <v>5.9999999999999995E-4</v>
      </c>
      <c r="AH162">
        <v>2</v>
      </c>
      <c r="AI162">
        <v>27704765</v>
      </c>
      <c r="AJ162">
        <v>159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ROW(Source!A74)</f>
        <v>74</v>
      </c>
      <c r="B163">
        <v>27703871</v>
      </c>
      <c r="C163">
        <v>27703870</v>
      </c>
      <c r="D163">
        <v>25428833</v>
      </c>
      <c r="E163">
        <v>1</v>
      </c>
      <c r="F163">
        <v>1</v>
      </c>
      <c r="G163">
        <v>1</v>
      </c>
      <c r="H163">
        <v>1</v>
      </c>
      <c r="I163" t="s">
        <v>554</v>
      </c>
      <c r="J163" t="s">
        <v>6</v>
      </c>
      <c r="K163" t="s">
        <v>555</v>
      </c>
      <c r="L163">
        <v>1191</v>
      </c>
      <c r="N163">
        <v>1013</v>
      </c>
      <c r="O163" t="s">
        <v>486</v>
      </c>
      <c r="P163" t="s">
        <v>486</v>
      </c>
      <c r="Q163">
        <v>1</v>
      </c>
      <c r="X163">
        <v>1.1100000000000001</v>
      </c>
      <c r="Y163">
        <v>0</v>
      </c>
      <c r="Z163">
        <v>0</v>
      </c>
      <c r="AA163">
        <v>0</v>
      </c>
      <c r="AB163">
        <v>9.92</v>
      </c>
      <c r="AC163">
        <v>0</v>
      </c>
      <c r="AD163">
        <v>1</v>
      </c>
      <c r="AE163">
        <v>1</v>
      </c>
      <c r="AF163" t="s">
        <v>57</v>
      </c>
      <c r="AG163">
        <v>1.7232750000000001</v>
      </c>
      <c r="AH163">
        <v>2</v>
      </c>
      <c r="AI163">
        <v>27703871</v>
      </c>
      <c r="AJ163">
        <v>161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ROW(Source!A74)</f>
        <v>74</v>
      </c>
      <c r="B164">
        <v>27703872</v>
      </c>
      <c r="C164">
        <v>27703870</v>
      </c>
      <c r="D164">
        <v>25231911</v>
      </c>
      <c r="E164">
        <v>1</v>
      </c>
      <c r="F164">
        <v>1</v>
      </c>
      <c r="G164">
        <v>1</v>
      </c>
      <c r="H164">
        <v>2</v>
      </c>
      <c r="I164" t="s">
        <v>556</v>
      </c>
      <c r="J164" t="s">
        <v>557</v>
      </c>
      <c r="K164" t="s">
        <v>558</v>
      </c>
      <c r="L164">
        <v>1368</v>
      </c>
      <c r="N164">
        <v>1011</v>
      </c>
      <c r="O164" t="s">
        <v>492</v>
      </c>
      <c r="P164" t="s">
        <v>492</v>
      </c>
      <c r="Q164">
        <v>1</v>
      </c>
      <c r="X164">
        <v>0.26</v>
      </c>
      <c r="Y164">
        <v>0</v>
      </c>
      <c r="Z164">
        <v>8.1</v>
      </c>
      <c r="AA164">
        <v>0</v>
      </c>
      <c r="AB164">
        <v>0</v>
      </c>
      <c r="AC164">
        <v>0</v>
      </c>
      <c r="AD164">
        <v>1</v>
      </c>
      <c r="AE164">
        <v>0</v>
      </c>
      <c r="AF164" t="s">
        <v>56</v>
      </c>
      <c r="AG164">
        <v>0.43875000000000003</v>
      </c>
      <c r="AH164">
        <v>2</v>
      </c>
      <c r="AI164">
        <v>27703872</v>
      </c>
      <c r="AJ164">
        <v>162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ROW(Source!A74)</f>
        <v>74</v>
      </c>
      <c r="B165">
        <v>27703873</v>
      </c>
      <c r="C165">
        <v>27703870</v>
      </c>
      <c r="D165">
        <v>25145057</v>
      </c>
      <c r="E165">
        <v>17</v>
      </c>
      <c r="F165">
        <v>1</v>
      </c>
      <c r="G165">
        <v>1</v>
      </c>
      <c r="H165">
        <v>3</v>
      </c>
      <c r="I165" t="s">
        <v>669</v>
      </c>
      <c r="J165" t="s">
        <v>6</v>
      </c>
      <c r="K165" t="s">
        <v>670</v>
      </c>
      <c r="L165">
        <v>1035</v>
      </c>
      <c r="N165">
        <v>1013</v>
      </c>
      <c r="O165" t="s">
        <v>103</v>
      </c>
      <c r="P165" t="s">
        <v>103</v>
      </c>
      <c r="Q165">
        <v>1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1</v>
      </c>
      <c r="AD165">
        <v>0</v>
      </c>
      <c r="AE165">
        <v>0</v>
      </c>
      <c r="AF165" t="s">
        <v>6</v>
      </c>
      <c r="AG165">
        <v>0</v>
      </c>
      <c r="AH165">
        <v>3</v>
      </c>
      <c r="AI165">
        <v>-1</v>
      </c>
      <c r="AJ165" t="s">
        <v>6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ROW(Source!A74)</f>
        <v>74</v>
      </c>
      <c r="B166">
        <v>27703874</v>
      </c>
      <c r="C166">
        <v>27703870</v>
      </c>
      <c r="D166">
        <v>25151425</v>
      </c>
      <c r="E166">
        <v>1</v>
      </c>
      <c r="F166">
        <v>1</v>
      </c>
      <c r="G166">
        <v>1</v>
      </c>
      <c r="H166">
        <v>3</v>
      </c>
      <c r="I166" t="s">
        <v>559</v>
      </c>
      <c r="J166" t="s">
        <v>560</v>
      </c>
      <c r="K166" t="s">
        <v>561</v>
      </c>
      <c r="L166">
        <v>1348</v>
      </c>
      <c r="N166">
        <v>1009</v>
      </c>
      <c r="O166" t="s">
        <v>30</v>
      </c>
      <c r="P166" t="s">
        <v>30</v>
      </c>
      <c r="Q166">
        <v>1000</v>
      </c>
      <c r="X166">
        <v>6.9999999999999994E-5</v>
      </c>
      <c r="Y166">
        <v>10315.01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6</v>
      </c>
      <c r="AG166">
        <v>6.9999999999999994E-5</v>
      </c>
      <c r="AH166">
        <v>2</v>
      </c>
      <c r="AI166">
        <v>27703874</v>
      </c>
      <c r="AJ166">
        <v>164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ROW(Source!A74)</f>
        <v>74</v>
      </c>
      <c r="B167">
        <v>27703875</v>
      </c>
      <c r="C167">
        <v>27703870</v>
      </c>
      <c r="D167">
        <v>25152654</v>
      </c>
      <c r="E167">
        <v>1</v>
      </c>
      <c r="F167">
        <v>1</v>
      </c>
      <c r="G167">
        <v>1</v>
      </c>
      <c r="H167">
        <v>3</v>
      </c>
      <c r="I167" t="s">
        <v>575</v>
      </c>
      <c r="J167" t="s">
        <v>576</v>
      </c>
      <c r="K167" t="s">
        <v>577</v>
      </c>
      <c r="L167">
        <v>1355</v>
      </c>
      <c r="N167">
        <v>1010</v>
      </c>
      <c r="O167" t="s">
        <v>578</v>
      </c>
      <c r="P167" t="s">
        <v>578</v>
      </c>
      <c r="Q167">
        <v>100</v>
      </c>
      <c r="X167">
        <v>8.0000000000000007E-5</v>
      </c>
      <c r="Y167">
        <v>20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0</v>
      </c>
      <c r="AF167" t="s">
        <v>6</v>
      </c>
      <c r="AG167">
        <v>8.0000000000000007E-5</v>
      </c>
      <c r="AH167">
        <v>2</v>
      </c>
      <c r="AI167">
        <v>27703875</v>
      </c>
      <c r="AJ167">
        <v>165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ROW(Source!A75)</f>
        <v>75</v>
      </c>
      <c r="B168">
        <v>27703871</v>
      </c>
      <c r="C168">
        <v>27703870</v>
      </c>
      <c r="D168">
        <v>25428833</v>
      </c>
      <c r="E168">
        <v>1</v>
      </c>
      <c r="F168">
        <v>1</v>
      </c>
      <c r="G168">
        <v>1</v>
      </c>
      <c r="H168">
        <v>1</v>
      </c>
      <c r="I168" t="s">
        <v>554</v>
      </c>
      <c r="J168" t="s">
        <v>6</v>
      </c>
      <c r="K168" t="s">
        <v>555</v>
      </c>
      <c r="L168">
        <v>1191</v>
      </c>
      <c r="N168">
        <v>1013</v>
      </c>
      <c r="O168" t="s">
        <v>486</v>
      </c>
      <c r="P168" t="s">
        <v>486</v>
      </c>
      <c r="Q168">
        <v>1</v>
      </c>
      <c r="X168">
        <v>1.1100000000000001</v>
      </c>
      <c r="Y168">
        <v>0</v>
      </c>
      <c r="Z168">
        <v>0</v>
      </c>
      <c r="AA168">
        <v>0</v>
      </c>
      <c r="AB168">
        <v>9.92</v>
      </c>
      <c r="AC168">
        <v>0</v>
      </c>
      <c r="AD168">
        <v>1</v>
      </c>
      <c r="AE168">
        <v>1</v>
      </c>
      <c r="AF168" t="s">
        <v>57</v>
      </c>
      <c r="AG168">
        <v>1.7232750000000001</v>
      </c>
      <c r="AH168">
        <v>2</v>
      </c>
      <c r="AI168">
        <v>27703871</v>
      </c>
      <c r="AJ168">
        <v>166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ROW(Source!A75)</f>
        <v>75</v>
      </c>
      <c r="B169">
        <v>27703872</v>
      </c>
      <c r="C169">
        <v>27703870</v>
      </c>
      <c r="D169">
        <v>25231911</v>
      </c>
      <c r="E169">
        <v>1</v>
      </c>
      <c r="F169">
        <v>1</v>
      </c>
      <c r="G169">
        <v>1</v>
      </c>
      <c r="H169">
        <v>2</v>
      </c>
      <c r="I169" t="s">
        <v>556</v>
      </c>
      <c r="J169" t="s">
        <v>557</v>
      </c>
      <c r="K169" t="s">
        <v>558</v>
      </c>
      <c r="L169">
        <v>1368</v>
      </c>
      <c r="N169">
        <v>1011</v>
      </c>
      <c r="O169" t="s">
        <v>492</v>
      </c>
      <c r="P169" t="s">
        <v>492</v>
      </c>
      <c r="Q169">
        <v>1</v>
      </c>
      <c r="X169">
        <v>0.26</v>
      </c>
      <c r="Y169">
        <v>0</v>
      </c>
      <c r="Z169">
        <v>8.1</v>
      </c>
      <c r="AA169">
        <v>0</v>
      </c>
      <c r="AB169">
        <v>0</v>
      </c>
      <c r="AC169">
        <v>0</v>
      </c>
      <c r="AD169">
        <v>1</v>
      </c>
      <c r="AE169">
        <v>0</v>
      </c>
      <c r="AF169" t="s">
        <v>56</v>
      </c>
      <c r="AG169">
        <v>0.43875000000000003</v>
      </c>
      <c r="AH169">
        <v>2</v>
      </c>
      <c r="AI169">
        <v>27703872</v>
      </c>
      <c r="AJ169">
        <v>167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ROW(Source!A75)</f>
        <v>75</v>
      </c>
      <c r="B170">
        <v>27703873</v>
      </c>
      <c r="C170">
        <v>27703870</v>
      </c>
      <c r="D170">
        <v>25145057</v>
      </c>
      <c r="E170">
        <v>17</v>
      </c>
      <c r="F170">
        <v>1</v>
      </c>
      <c r="G170">
        <v>1</v>
      </c>
      <c r="H170">
        <v>3</v>
      </c>
      <c r="I170" t="s">
        <v>669</v>
      </c>
      <c r="J170" t="s">
        <v>6</v>
      </c>
      <c r="K170" t="s">
        <v>670</v>
      </c>
      <c r="L170">
        <v>1035</v>
      </c>
      <c r="N170">
        <v>1013</v>
      </c>
      <c r="O170" t="s">
        <v>103</v>
      </c>
      <c r="P170" t="s">
        <v>103</v>
      </c>
      <c r="Q170">
        <v>1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1</v>
      </c>
      <c r="AD170">
        <v>0</v>
      </c>
      <c r="AE170">
        <v>0</v>
      </c>
      <c r="AF170" t="s">
        <v>6</v>
      </c>
      <c r="AG170">
        <v>0</v>
      </c>
      <c r="AH170">
        <v>3</v>
      </c>
      <c r="AI170">
        <v>-1</v>
      </c>
      <c r="AJ170" t="s">
        <v>6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ROW(Source!A75)</f>
        <v>75</v>
      </c>
      <c r="B171">
        <v>27703874</v>
      </c>
      <c r="C171">
        <v>27703870</v>
      </c>
      <c r="D171">
        <v>25151425</v>
      </c>
      <c r="E171">
        <v>1</v>
      </c>
      <c r="F171">
        <v>1</v>
      </c>
      <c r="G171">
        <v>1</v>
      </c>
      <c r="H171">
        <v>3</v>
      </c>
      <c r="I171" t="s">
        <v>559</v>
      </c>
      <c r="J171" t="s">
        <v>560</v>
      </c>
      <c r="K171" t="s">
        <v>561</v>
      </c>
      <c r="L171">
        <v>1348</v>
      </c>
      <c r="N171">
        <v>1009</v>
      </c>
      <c r="O171" t="s">
        <v>30</v>
      </c>
      <c r="P171" t="s">
        <v>30</v>
      </c>
      <c r="Q171">
        <v>1000</v>
      </c>
      <c r="X171">
        <v>6.9999999999999994E-5</v>
      </c>
      <c r="Y171">
        <v>10315.01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0</v>
      </c>
      <c r="AF171" t="s">
        <v>6</v>
      </c>
      <c r="AG171">
        <v>6.9999999999999994E-5</v>
      </c>
      <c r="AH171">
        <v>2</v>
      </c>
      <c r="AI171">
        <v>27703874</v>
      </c>
      <c r="AJ171">
        <v>169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ROW(Source!A75)</f>
        <v>75</v>
      </c>
      <c r="B172">
        <v>27703875</v>
      </c>
      <c r="C172">
        <v>27703870</v>
      </c>
      <c r="D172">
        <v>25152654</v>
      </c>
      <c r="E172">
        <v>1</v>
      </c>
      <c r="F172">
        <v>1</v>
      </c>
      <c r="G172">
        <v>1</v>
      </c>
      <c r="H172">
        <v>3</v>
      </c>
      <c r="I172" t="s">
        <v>575</v>
      </c>
      <c r="J172" t="s">
        <v>576</v>
      </c>
      <c r="K172" t="s">
        <v>577</v>
      </c>
      <c r="L172">
        <v>1355</v>
      </c>
      <c r="N172">
        <v>1010</v>
      </c>
      <c r="O172" t="s">
        <v>578</v>
      </c>
      <c r="P172" t="s">
        <v>578</v>
      </c>
      <c r="Q172">
        <v>100</v>
      </c>
      <c r="X172">
        <v>8.0000000000000007E-5</v>
      </c>
      <c r="Y172">
        <v>20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6</v>
      </c>
      <c r="AG172">
        <v>8.0000000000000007E-5</v>
      </c>
      <c r="AH172">
        <v>2</v>
      </c>
      <c r="AI172">
        <v>27703875</v>
      </c>
      <c r="AJ172">
        <v>170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ROW(Source!A78)</f>
        <v>78</v>
      </c>
      <c r="B173">
        <v>27704108</v>
      </c>
      <c r="C173">
        <v>27704107</v>
      </c>
      <c r="D173">
        <v>25414791</v>
      </c>
      <c r="E173">
        <v>1</v>
      </c>
      <c r="F173">
        <v>1</v>
      </c>
      <c r="G173">
        <v>1</v>
      </c>
      <c r="H173">
        <v>1</v>
      </c>
      <c r="I173" t="s">
        <v>579</v>
      </c>
      <c r="J173" t="s">
        <v>6</v>
      </c>
      <c r="K173" t="s">
        <v>580</v>
      </c>
      <c r="L173">
        <v>1191</v>
      </c>
      <c r="N173">
        <v>1013</v>
      </c>
      <c r="O173" t="s">
        <v>486</v>
      </c>
      <c r="P173" t="s">
        <v>486</v>
      </c>
      <c r="Q173">
        <v>1</v>
      </c>
      <c r="X173">
        <v>87</v>
      </c>
      <c r="Y173">
        <v>0</v>
      </c>
      <c r="Z173">
        <v>0</v>
      </c>
      <c r="AA173">
        <v>0</v>
      </c>
      <c r="AB173">
        <v>8.4600000000000009</v>
      </c>
      <c r="AC173">
        <v>0</v>
      </c>
      <c r="AD173">
        <v>1</v>
      </c>
      <c r="AE173">
        <v>1</v>
      </c>
      <c r="AF173" t="s">
        <v>22</v>
      </c>
      <c r="AG173">
        <v>100.05</v>
      </c>
      <c r="AH173">
        <v>2</v>
      </c>
      <c r="AI173">
        <v>27704108</v>
      </c>
      <c r="AJ173">
        <v>171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ROW(Source!A78)</f>
        <v>78</v>
      </c>
      <c r="B174">
        <v>27704109</v>
      </c>
      <c r="C174">
        <v>27704107</v>
      </c>
      <c r="D174">
        <v>25412928</v>
      </c>
      <c r="E174">
        <v>1</v>
      </c>
      <c r="F174">
        <v>1</v>
      </c>
      <c r="G174">
        <v>1</v>
      </c>
      <c r="H174">
        <v>1</v>
      </c>
      <c r="I174" t="s">
        <v>487</v>
      </c>
      <c r="J174" t="s">
        <v>6</v>
      </c>
      <c r="K174" t="s">
        <v>488</v>
      </c>
      <c r="L174">
        <v>1191</v>
      </c>
      <c r="N174">
        <v>1013</v>
      </c>
      <c r="O174" t="s">
        <v>486</v>
      </c>
      <c r="P174" t="s">
        <v>486</v>
      </c>
      <c r="Q174">
        <v>1</v>
      </c>
      <c r="X174">
        <v>1.34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2</v>
      </c>
      <c r="AF174" t="s">
        <v>22</v>
      </c>
      <c r="AG174">
        <v>1.5409999999999999</v>
      </c>
      <c r="AH174">
        <v>2</v>
      </c>
      <c r="AI174">
        <v>27704109</v>
      </c>
      <c r="AJ174">
        <v>172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ROW(Source!A78)</f>
        <v>78</v>
      </c>
      <c r="B175">
        <v>27704110</v>
      </c>
      <c r="C175">
        <v>27704107</v>
      </c>
      <c r="D175">
        <v>25230445</v>
      </c>
      <c r="E175">
        <v>1</v>
      </c>
      <c r="F175">
        <v>1</v>
      </c>
      <c r="G175">
        <v>1</v>
      </c>
      <c r="H175">
        <v>2</v>
      </c>
      <c r="I175" t="s">
        <v>581</v>
      </c>
      <c r="J175" t="s">
        <v>582</v>
      </c>
      <c r="K175" t="s">
        <v>583</v>
      </c>
      <c r="L175">
        <v>1368</v>
      </c>
      <c r="N175">
        <v>1011</v>
      </c>
      <c r="O175" t="s">
        <v>492</v>
      </c>
      <c r="P175" t="s">
        <v>492</v>
      </c>
      <c r="Q175">
        <v>1</v>
      </c>
      <c r="X175">
        <v>0.02</v>
      </c>
      <c r="Y175">
        <v>0</v>
      </c>
      <c r="Z175">
        <v>89.99</v>
      </c>
      <c r="AA175">
        <v>10.06</v>
      </c>
      <c r="AB175">
        <v>0</v>
      </c>
      <c r="AC175">
        <v>0</v>
      </c>
      <c r="AD175">
        <v>1</v>
      </c>
      <c r="AE175">
        <v>0</v>
      </c>
      <c r="AF175" t="s">
        <v>22</v>
      </c>
      <c r="AG175">
        <v>2.3E-2</v>
      </c>
      <c r="AH175">
        <v>2</v>
      </c>
      <c r="AI175">
        <v>27704110</v>
      </c>
      <c r="AJ175">
        <v>173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ROW(Source!A78)</f>
        <v>78</v>
      </c>
      <c r="B176">
        <v>27704111</v>
      </c>
      <c r="C176">
        <v>27704107</v>
      </c>
      <c r="D176">
        <v>25230514</v>
      </c>
      <c r="E176">
        <v>1</v>
      </c>
      <c r="F176">
        <v>1</v>
      </c>
      <c r="G176">
        <v>1</v>
      </c>
      <c r="H176">
        <v>2</v>
      </c>
      <c r="I176" t="s">
        <v>489</v>
      </c>
      <c r="J176" t="s">
        <v>490</v>
      </c>
      <c r="K176" t="s">
        <v>491</v>
      </c>
      <c r="L176">
        <v>1368</v>
      </c>
      <c r="N176">
        <v>1011</v>
      </c>
      <c r="O176" t="s">
        <v>492</v>
      </c>
      <c r="P176" t="s">
        <v>492</v>
      </c>
      <c r="Q176">
        <v>1</v>
      </c>
      <c r="X176">
        <v>0.3</v>
      </c>
      <c r="Y176">
        <v>0</v>
      </c>
      <c r="Z176">
        <v>31.26</v>
      </c>
      <c r="AA176">
        <v>13.5</v>
      </c>
      <c r="AB176">
        <v>0</v>
      </c>
      <c r="AC176">
        <v>0</v>
      </c>
      <c r="AD176">
        <v>1</v>
      </c>
      <c r="AE176">
        <v>0</v>
      </c>
      <c r="AF176" t="s">
        <v>22</v>
      </c>
      <c r="AG176">
        <v>0.34499999999999997</v>
      </c>
      <c r="AH176">
        <v>2</v>
      </c>
      <c r="AI176">
        <v>27704111</v>
      </c>
      <c r="AJ176">
        <v>174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ROW(Source!A78)</f>
        <v>78</v>
      </c>
      <c r="B177">
        <v>27704112</v>
      </c>
      <c r="C177">
        <v>27704107</v>
      </c>
      <c r="D177">
        <v>25230679</v>
      </c>
      <c r="E177">
        <v>1</v>
      </c>
      <c r="F177">
        <v>1</v>
      </c>
      <c r="G177">
        <v>1</v>
      </c>
      <c r="H177">
        <v>2</v>
      </c>
      <c r="I177" t="s">
        <v>584</v>
      </c>
      <c r="J177" t="s">
        <v>585</v>
      </c>
      <c r="K177" t="s">
        <v>586</v>
      </c>
      <c r="L177">
        <v>1368</v>
      </c>
      <c r="N177">
        <v>1011</v>
      </c>
      <c r="O177" t="s">
        <v>492</v>
      </c>
      <c r="P177" t="s">
        <v>492</v>
      </c>
      <c r="Q177">
        <v>1</v>
      </c>
      <c r="X177">
        <v>1.02</v>
      </c>
      <c r="Y177">
        <v>0</v>
      </c>
      <c r="Z177">
        <v>12.39</v>
      </c>
      <c r="AA177">
        <v>10.06</v>
      </c>
      <c r="AB177">
        <v>0</v>
      </c>
      <c r="AC177">
        <v>0</v>
      </c>
      <c r="AD177">
        <v>1</v>
      </c>
      <c r="AE177">
        <v>0</v>
      </c>
      <c r="AF177" t="s">
        <v>22</v>
      </c>
      <c r="AG177">
        <v>1.1729999999999998</v>
      </c>
      <c r="AH177">
        <v>2</v>
      </c>
      <c r="AI177">
        <v>27704112</v>
      </c>
      <c r="AJ177">
        <v>175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ROW(Source!A78)</f>
        <v>78</v>
      </c>
      <c r="B178">
        <v>27704113</v>
      </c>
      <c r="C178">
        <v>27704107</v>
      </c>
      <c r="D178">
        <v>25149961</v>
      </c>
      <c r="E178">
        <v>1</v>
      </c>
      <c r="F178">
        <v>1</v>
      </c>
      <c r="G178">
        <v>1</v>
      </c>
      <c r="H178">
        <v>3</v>
      </c>
      <c r="I178" t="s">
        <v>587</v>
      </c>
      <c r="J178" t="s">
        <v>588</v>
      </c>
      <c r="K178" t="s">
        <v>589</v>
      </c>
      <c r="L178">
        <v>1339</v>
      </c>
      <c r="N178">
        <v>1007</v>
      </c>
      <c r="O178" t="s">
        <v>92</v>
      </c>
      <c r="P178" t="s">
        <v>92</v>
      </c>
      <c r="Q178">
        <v>1</v>
      </c>
      <c r="X178">
        <v>0.74299999999999999</v>
      </c>
      <c r="Y178">
        <v>2.44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6</v>
      </c>
      <c r="AG178">
        <v>0.74299999999999999</v>
      </c>
      <c r="AH178">
        <v>2</v>
      </c>
      <c r="AI178">
        <v>27704113</v>
      </c>
      <c r="AJ178">
        <v>176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ROW(Source!A78)</f>
        <v>78</v>
      </c>
      <c r="B179">
        <v>27704114</v>
      </c>
      <c r="C179">
        <v>27704107</v>
      </c>
      <c r="D179">
        <v>25145704</v>
      </c>
      <c r="E179">
        <v>17</v>
      </c>
      <c r="F179">
        <v>1</v>
      </c>
      <c r="G179">
        <v>1</v>
      </c>
      <c r="H179">
        <v>3</v>
      </c>
      <c r="I179" t="s">
        <v>676</v>
      </c>
      <c r="J179" t="s">
        <v>6</v>
      </c>
      <c r="K179" t="s">
        <v>677</v>
      </c>
      <c r="L179">
        <v>1348</v>
      </c>
      <c r="N179">
        <v>1009</v>
      </c>
      <c r="O179" t="s">
        <v>30</v>
      </c>
      <c r="P179" t="s">
        <v>30</v>
      </c>
      <c r="Q179">
        <v>1000</v>
      </c>
      <c r="X179">
        <v>1.2350000000000001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 t="s">
        <v>6</v>
      </c>
      <c r="AG179">
        <v>1.2350000000000001</v>
      </c>
      <c r="AH179">
        <v>3</v>
      </c>
      <c r="AI179">
        <v>-1</v>
      </c>
      <c r="AJ179" t="s">
        <v>6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ROW(Source!A78)</f>
        <v>78</v>
      </c>
      <c r="B180">
        <v>27704115</v>
      </c>
      <c r="C180">
        <v>27704107</v>
      </c>
      <c r="D180">
        <v>25145248</v>
      </c>
      <c r="E180">
        <v>17</v>
      </c>
      <c r="F180">
        <v>1</v>
      </c>
      <c r="G180">
        <v>1</v>
      </c>
      <c r="H180">
        <v>3</v>
      </c>
      <c r="I180" t="s">
        <v>678</v>
      </c>
      <c r="J180" t="s">
        <v>6</v>
      </c>
      <c r="K180" t="s">
        <v>679</v>
      </c>
      <c r="L180">
        <v>1348</v>
      </c>
      <c r="N180">
        <v>1009</v>
      </c>
      <c r="O180" t="s">
        <v>30</v>
      </c>
      <c r="P180" t="s">
        <v>30</v>
      </c>
      <c r="Q180">
        <v>1000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1</v>
      </c>
      <c r="AD180">
        <v>0</v>
      </c>
      <c r="AE180">
        <v>0</v>
      </c>
      <c r="AF180" t="s">
        <v>6</v>
      </c>
      <c r="AG180">
        <v>0</v>
      </c>
      <c r="AH180">
        <v>3</v>
      </c>
      <c r="AI180">
        <v>-1</v>
      </c>
      <c r="AJ180" t="s">
        <v>6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ROW(Source!A79)</f>
        <v>79</v>
      </c>
      <c r="B181">
        <v>27704108</v>
      </c>
      <c r="C181">
        <v>27704107</v>
      </c>
      <c r="D181">
        <v>25414791</v>
      </c>
      <c r="E181">
        <v>1</v>
      </c>
      <c r="F181">
        <v>1</v>
      </c>
      <c r="G181">
        <v>1</v>
      </c>
      <c r="H181">
        <v>1</v>
      </c>
      <c r="I181" t="s">
        <v>579</v>
      </c>
      <c r="J181" t="s">
        <v>6</v>
      </c>
      <c r="K181" t="s">
        <v>580</v>
      </c>
      <c r="L181">
        <v>1191</v>
      </c>
      <c r="N181">
        <v>1013</v>
      </c>
      <c r="O181" t="s">
        <v>486</v>
      </c>
      <c r="P181" t="s">
        <v>486</v>
      </c>
      <c r="Q181">
        <v>1</v>
      </c>
      <c r="X181">
        <v>87</v>
      </c>
      <c r="Y181">
        <v>0</v>
      </c>
      <c r="Z181">
        <v>0</v>
      </c>
      <c r="AA181">
        <v>0</v>
      </c>
      <c r="AB181">
        <v>8.4600000000000009</v>
      </c>
      <c r="AC181">
        <v>0</v>
      </c>
      <c r="AD181">
        <v>1</v>
      </c>
      <c r="AE181">
        <v>1</v>
      </c>
      <c r="AF181" t="s">
        <v>22</v>
      </c>
      <c r="AG181">
        <v>100.05</v>
      </c>
      <c r="AH181">
        <v>2</v>
      </c>
      <c r="AI181">
        <v>27704108</v>
      </c>
      <c r="AJ181">
        <v>179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ROW(Source!A79)</f>
        <v>79</v>
      </c>
      <c r="B182">
        <v>27704109</v>
      </c>
      <c r="C182">
        <v>27704107</v>
      </c>
      <c r="D182">
        <v>25412928</v>
      </c>
      <c r="E182">
        <v>1</v>
      </c>
      <c r="F182">
        <v>1</v>
      </c>
      <c r="G182">
        <v>1</v>
      </c>
      <c r="H182">
        <v>1</v>
      </c>
      <c r="I182" t="s">
        <v>487</v>
      </c>
      <c r="J182" t="s">
        <v>6</v>
      </c>
      <c r="K182" t="s">
        <v>488</v>
      </c>
      <c r="L182">
        <v>1191</v>
      </c>
      <c r="N182">
        <v>1013</v>
      </c>
      <c r="O182" t="s">
        <v>486</v>
      </c>
      <c r="P182" t="s">
        <v>486</v>
      </c>
      <c r="Q182">
        <v>1</v>
      </c>
      <c r="X182">
        <v>1.34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1</v>
      </c>
      <c r="AE182">
        <v>2</v>
      </c>
      <c r="AF182" t="s">
        <v>22</v>
      </c>
      <c r="AG182">
        <v>1.5409999999999999</v>
      </c>
      <c r="AH182">
        <v>2</v>
      </c>
      <c r="AI182">
        <v>27704109</v>
      </c>
      <c r="AJ182">
        <v>180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ROW(Source!A79)</f>
        <v>79</v>
      </c>
      <c r="B183">
        <v>27704110</v>
      </c>
      <c r="C183">
        <v>27704107</v>
      </c>
      <c r="D183">
        <v>25230445</v>
      </c>
      <c r="E183">
        <v>1</v>
      </c>
      <c r="F183">
        <v>1</v>
      </c>
      <c r="G183">
        <v>1</v>
      </c>
      <c r="H183">
        <v>2</v>
      </c>
      <c r="I183" t="s">
        <v>581</v>
      </c>
      <c r="J183" t="s">
        <v>582</v>
      </c>
      <c r="K183" t="s">
        <v>583</v>
      </c>
      <c r="L183">
        <v>1368</v>
      </c>
      <c r="N183">
        <v>1011</v>
      </c>
      <c r="O183" t="s">
        <v>492</v>
      </c>
      <c r="P183" t="s">
        <v>492</v>
      </c>
      <c r="Q183">
        <v>1</v>
      </c>
      <c r="X183">
        <v>0.02</v>
      </c>
      <c r="Y183">
        <v>0</v>
      </c>
      <c r="Z183">
        <v>89.99</v>
      </c>
      <c r="AA183">
        <v>10.06</v>
      </c>
      <c r="AB183">
        <v>0</v>
      </c>
      <c r="AC183">
        <v>0</v>
      </c>
      <c r="AD183">
        <v>1</v>
      </c>
      <c r="AE183">
        <v>0</v>
      </c>
      <c r="AF183" t="s">
        <v>22</v>
      </c>
      <c r="AG183">
        <v>2.3E-2</v>
      </c>
      <c r="AH183">
        <v>2</v>
      </c>
      <c r="AI183">
        <v>27704110</v>
      </c>
      <c r="AJ183">
        <v>181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ROW(Source!A79)</f>
        <v>79</v>
      </c>
      <c r="B184">
        <v>27704111</v>
      </c>
      <c r="C184">
        <v>27704107</v>
      </c>
      <c r="D184">
        <v>25230514</v>
      </c>
      <c r="E184">
        <v>1</v>
      </c>
      <c r="F184">
        <v>1</v>
      </c>
      <c r="G184">
        <v>1</v>
      </c>
      <c r="H184">
        <v>2</v>
      </c>
      <c r="I184" t="s">
        <v>489</v>
      </c>
      <c r="J184" t="s">
        <v>490</v>
      </c>
      <c r="K184" t="s">
        <v>491</v>
      </c>
      <c r="L184">
        <v>1368</v>
      </c>
      <c r="N184">
        <v>1011</v>
      </c>
      <c r="O184" t="s">
        <v>492</v>
      </c>
      <c r="P184" t="s">
        <v>492</v>
      </c>
      <c r="Q184">
        <v>1</v>
      </c>
      <c r="X184">
        <v>0.3</v>
      </c>
      <c r="Y184">
        <v>0</v>
      </c>
      <c r="Z184">
        <v>31.26</v>
      </c>
      <c r="AA184">
        <v>13.5</v>
      </c>
      <c r="AB184">
        <v>0</v>
      </c>
      <c r="AC184">
        <v>0</v>
      </c>
      <c r="AD184">
        <v>1</v>
      </c>
      <c r="AE184">
        <v>0</v>
      </c>
      <c r="AF184" t="s">
        <v>22</v>
      </c>
      <c r="AG184">
        <v>0.34499999999999997</v>
      </c>
      <c r="AH184">
        <v>2</v>
      </c>
      <c r="AI184">
        <v>27704111</v>
      </c>
      <c r="AJ184">
        <v>182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ROW(Source!A79)</f>
        <v>79</v>
      </c>
      <c r="B185">
        <v>27704112</v>
      </c>
      <c r="C185">
        <v>27704107</v>
      </c>
      <c r="D185">
        <v>25230679</v>
      </c>
      <c r="E185">
        <v>1</v>
      </c>
      <c r="F185">
        <v>1</v>
      </c>
      <c r="G185">
        <v>1</v>
      </c>
      <c r="H185">
        <v>2</v>
      </c>
      <c r="I185" t="s">
        <v>584</v>
      </c>
      <c r="J185" t="s">
        <v>585</v>
      </c>
      <c r="K185" t="s">
        <v>586</v>
      </c>
      <c r="L185">
        <v>1368</v>
      </c>
      <c r="N185">
        <v>1011</v>
      </c>
      <c r="O185" t="s">
        <v>492</v>
      </c>
      <c r="P185" t="s">
        <v>492</v>
      </c>
      <c r="Q185">
        <v>1</v>
      </c>
      <c r="X185">
        <v>1.02</v>
      </c>
      <c r="Y185">
        <v>0</v>
      </c>
      <c r="Z185">
        <v>12.39</v>
      </c>
      <c r="AA185">
        <v>10.06</v>
      </c>
      <c r="AB185">
        <v>0</v>
      </c>
      <c r="AC185">
        <v>0</v>
      </c>
      <c r="AD185">
        <v>1</v>
      </c>
      <c r="AE185">
        <v>0</v>
      </c>
      <c r="AF185" t="s">
        <v>22</v>
      </c>
      <c r="AG185">
        <v>1.1729999999999998</v>
      </c>
      <c r="AH185">
        <v>2</v>
      </c>
      <c r="AI185">
        <v>27704112</v>
      </c>
      <c r="AJ185">
        <v>183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ROW(Source!A79)</f>
        <v>79</v>
      </c>
      <c r="B186">
        <v>27704113</v>
      </c>
      <c r="C186">
        <v>27704107</v>
      </c>
      <c r="D186">
        <v>25149961</v>
      </c>
      <c r="E186">
        <v>1</v>
      </c>
      <c r="F186">
        <v>1</v>
      </c>
      <c r="G186">
        <v>1</v>
      </c>
      <c r="H186">
        <v>3</v>
      </c>
      <c r="I186" t="s">
        <v>587</v>
      </c>
      <c r="J186" t="s">
        <v>588</v>
      </c>
      <c r="K186" t="s">
        <v>589</v>
      </c>
      <c r="L186">
        <v>1339</v>
      </c>
      <c r="N186">
        <v>1007</v>
      </c>
      <c r="O186" t="s">
        <v>92</v>
      </c>
      <c r="P186" t="s">
        <v>92</v>
      </c>
      <c r="Q186">
        <v>1</v>
      </c>
      <c r="X186">
        <v>0.74299999999999999</v>
      </c>
      <c r="Y186">
        <v>2.44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0</v>
      </c>
      <c r="AF186" t="s">
        <v>6</v>
      </c>
      <c r="AG186">
        <v>0.74299999999999999</v>
      </c>
      <c r="AH186">
        <v>2</v>
      </c>
      <c r="AI186">
        <v>27704113</v>
      </c>
      <c r="AJ186">
        <v>184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ROW(Source!A79)</f>
        <v>79</v>
      </c>
      <c r="B187">
        <v>27704114</v>
      </c>
      <c r="C187">
        <v>27704107</v>
      </c>
      <c r="D187">
        <v>25145704</v>
      </c>
      <c r="E187">
        <v>17</v>
      </c>
      <c r="F187">
        <v>1</v>
      </c>
      <c r="G187">
        <v>1</v>
      </c>
      <c r="H187">
        <v>3</v>
      </c>
      <c r="I187" t="s">
        <v>676</v>
      </c>
      <c r="J187" t="s">
        <v>6</v>
      </c>
      <c r="K187" t="s">
        <v>677</v>
      </c>
      <c r="L187">
        <v>1348</v>
      </c>
      <c r="N187">
        <v>1009</v>
      </c>
      <c r="O187" t="s">
        <v>30</v>
      </c>
      <c r="P187" t="s">
        <v>30</v>
      </c>
      <c r="Q187">
        <v>1000</v>
      </c>
      <c r="X187">
        <v>1.2350000000000001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 t="s">
        <v>6</v>
      </c>
      <c r="AG187">
        <v>1.2350000000000001</v>
      </c>
      <c r="AH187">
        <v>3</v>
      </c>
      <c r="AI187">
        <v>-1</v>
      </c>
      <c r="AJ187" t="s">
        <v>6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ROW(Source!A79)</f>
        <v>79</v>
      </c>
      <c r="B188">
        <v>27704115</v>
      </c>
      <c r="C188">
        <v>27704107</v>
      </c>
      <c r="D188">
        <v>25145248</v>
      </c>
      <c r="E188">
        <v>17</v>
      </c>
      <c r="F188">
        <v>1</v>
      </c>
      <c r="G188">
        <v>1</v>
      </c>
      <c r="H188">
        <v>3</v>
      </c>
      <c r="I188" t="s">
        <v>678</v>
      </c>
      <c r="J188" t="s">
        <v>6</v>
      </c>
      <c r="K188" t="s">
        <v>679</v>
      </c>
      <c r="L188">
        <v>1348</v>
      </c>
      <c r="N188">
        <v>1009</v>
      </c>
      <c r="O188" t="s">
        <v>30</v>
      </c>
      <c r="P188" t="s">
        <v>30</v>
      </c>
      <c r="Q188">
        <v>1000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1</v>
      </c>
      <c r="AD188">
        <v>0</v>
      </c>
      <c r="AE188">
        <v>0</v>
      </c>
      <c r="AF188" t="s">
        <v>6</v>
      </c>
      <c r="AG188">
        <v>0</v>
      </c>
      <c r="AH188">
        <v>3</v>
      </c>
      <c r="AI188">
        <v>-1</v>
      </c>
      <c r="AJ188" t="s">
        <v>6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ROW(Source!A84)</f>
        <v>84</v>
      </c>
      <c r="B189">
        <v>27704127</v>
      </c>
      <c r="C189">
        <v>27704126</v>
      </c>
      <c r="D189">
        <v>25420819</v>
      </c>
      <c r="E189">
        <v>1</v>
      </c>
      <c r="F189">
        <v>1</v>
      </c>
      <c r="G189">
        <v>1</v>
      </c>
      <c r="H189">
        <v>1</v>
      </c>
      <c r="I189" t="s">
        <v>590</v>
      </c>
      <c r="J189" t="s">
        <v>6</v>
      </c>
      <c r="K189" t="s">
        <v>591</v>
      </c>
      <c r="L189">
        <v>1191</v>
      </c>
      <c r="N189">
        <v>1013</v>
      </c>
      <c r="O189" t="s">
        <v>486</v>
      </c>
      <c r="P189" t="s">
        <v>486</v>
      </c>
      <c r="Q189">
        <v>1</v>
      </c>
      <c r="X189">
        <v>3.69</v>
      </c>
      <c r="Y189">
        <v>0</v>
      </c>
      <c r="Z189">
        <v>0</v>
      </c>
      <c r="AA189">
        <v>0</v>
      </c>
      <c r="AB189">
        <v>9.18</v>
      </c>
      <c r="AC189">
        <v>0</v>
      </c>
      <c r="AD189">
        <v>1</v>
      </c>
      <c r="AE189">
        <v>1</v>
      </c>
      <c r="AF189" t="s">
        <v>57</v>
      </c>
      <c r="AG189">
        <v>5.7287250000000007</v>
      </c>
      <c r="AH189">
        <v>2</v>
      </c>
      <c r="AI189">
        <v>27704127</v>
      </c>
      <c r="AJ189">
        <v>187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ROW(Source!A84)</f>
        <v>84</v>
      </c>
      <c r="B190">
        <v>27704128</v>
      </c>
      <c r="C190">
        <v>27704126</v>
      </c>
      <c r="D190">
        <v>25412928</v>
      </c>
      <c r="E190">
        <v>1</v>
      </c>
      <c r="F190">
        <v>1</v>
      </c>
      <c r="G190">
        <v>1</v>
      </c>
      <c r="H190">
        <v>1</v>
      </c>
      <c r="I190" t="s">
        <v>487</v>
      </c>
      <c r="J190" t="s">
        <v>6</v>
      </c>
      <c r="K190" t="s">
        <v>488</v>
      </c>
      <c r="L190">
        <v>1191</v>
      </c>
      <c r="N190">
        <v>1013</v>
      </c>
      <c r="O190" t="s">
        <v>486</v>
      </c>
      <c r="P190" t="s">
        <v>486</v>
      </c>
      <c r="Q190">
        <v>1</v>
      </c>
      <c r="X190">
        <v>0.05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2</v>
      </c>
      <c r="AF190" t="s">
        <v>56</v>
      </c>
      <c r="AG190">
        <v>8.4375000000000006E-2</v>
      </c>
      <c r="AH190">
        <v>2</v>
      </c>
      <c r="AI190">
        <v>27704128</v>
      </c>
      <c r="AJ190">
        <v>188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ROW(Source!A84)</f>
        <v>84</v>
      </c>
      <c r="B191">
        <v>27704129</v>
      </c>
      <c r="C191">
        <v>27704126</v>
      </c>
      <c r="D191">
        <v>25230510</v>
      </c>
      <c r="E191">
        <v>1</v>
      </c>
      <c r="F191">
        <v>1</v>
      </c>
      <c r="G191">
        <v>1</v>
      </c>
      <c r="H191">
        <v>2</v>
      </c>
      <c r="I191" t="s">
        <v>592</v>
      </c>
      <c r="J191" t="s">
        <v>593</v>
      </c>
      <c r="K191" t="s">
        <v>594</v>
      </c>
      <c r="L191">
        <v>1368</v>
      </c>
      <c r="N191">
        <v>1011</v>
      </c>
      <c r="O191" t="s">
        <v>492</v>
      </c>
      <c r="P191" t="s">
        <v>492</v>
      </c>
      <c r="Q191">
        <v>1</v>
      </c>
      <c r="X191">
        <v>0.01</v>
      </c>
      <c r="Y191">
        <v>0</v>
      </c>
      <c r="Z191">
        <v>27.66</v>
      </c>
      <c r="AA191">
        <v>11.6</v>
      </c>
      <c r="AB191">
        <v>0</v>
      </c>
      <c r="AC191">
        <v>0</v>
      </c>
      <c r="AD191">
        <v>1</v>
      </c>
      <c r="AE191">
        <v>0</v>
      </c>
      <c r="AF191" t="s">
        <v>56</v>
      </c>
      <c r="AG191">
        <v>1.6875000000000001E-2</v>
      </c>
      <c r="AH191">
        <v>2</v>
      </c>
      <c r="AI191">
        <v>27704129</v>
      </c>
      <c r="AJ191">
        <v>189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ROW(Source!A84)</f>
        <v>84</v>
      </c>
      <c r="B192">
        <v>27704130</v>
      </c>
      <c r="C192">
        <v>27704126</v>
      </c>
      <c r="D192">
        <v>25231607</v>
      </c>
      <c r="E192">
        <v>1</v>
      </c>
      <c r="F192">
        <v>1</v>
      </c>
      <c r="G192">
        <v>1</v>
      </c>
      <c r="H192">
        <v>2</v>
      </c>
      <c r="I192" t="s">
        <v>497</v>
      </c>
      <c r="J192" t="s">
        <v>498</v>
      </c>
      <c r="K192" t="s">
        <v>499</v>
      </c>
      <c r="L192">
        <v>1368</v>
      </c>
      <c r="N192">
        <v>1011</v>
      </c>
      <c r="O192" t="s">
        <v>492</v>
      </c>
      <c r="P192" t="s">
        <v>492</v>
      </c>
      <c r="Q192">
        <v>1</v>
      </c>
      <c r="X192">
        <v>0.04</v>
      </c>
      <c r="Y192">
        <v>0</v>
      </c>
      <c r="Z192">
        <v>65.709999999999994</v>
      </c>
      <c r="AA192">
        <v>11.6</v>
      </c>
      <c r="AB192">
        <v>0</v>
      </c>
      <c r="AC192">
        <v>0</v>
      </c>
      <c r="AD192">
        <v>1</v>
      </c>
      <c r="AE192">
        <v>0</v>
      </c>
      <c r="AF192" t="s">
        <v>56</v>
      </c>
      <c r="AG192">
        <v>6.7500000000000004E-2</v>
      </c>
      <c r="AH192">
        <v>2</v>
      </c>
      <c r="AI192">
        <v>27704130</v>
      </c>
      <c r="AJ192">
        <v>190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ROW(Source!A84)</f>
        <v>84</v>
      </c>
      <c r="B193">
        <v>27704131</v>
      </c>
      <c r="C193">
        <v>27704126</v>
      </c>
      <c r="D193">
        <v>25232466</v>
      </c>
      <c r="E193">
        <v>1</v>
      </c>
      <c r="F193">
        <v>1</v>
      </c>
      <c r="G193">
        <v>1</v>
      </c>
      <c r="H193">
        <v>2</v>
      </c>
      <c r="I193" t="s">
        <v>595</v>
      </c>
      <c r="J193" t="s">
        <v>596</v>
      </c>
      <c r="K193" t="s">
        <v>597</v>
      </c>
      <c r="L193">
        <v>1368</v>
      </c>
      <c r="N193">
        <v>1011</v>
      </c>
      <c r="O193" t="s">
        <v>492</v>
      </c>
      <c r="P193" t="s">
        <v>492</v>
      </c>
      <c r="Q193">
        <v>1</v>
      </c>
      <c r="X193">
        <v>2.82</v>
      </c>
      <c r="Y193">
        <v>0</v>
      </c>
      <c r="Z193">
        <v>6.82</v>
      </c>
      <c r="AA193">
        <v>0</v>
      </c>
      <c r="AB193">
        <v>0</v>
      </c>
      <c r="AC193">
        <v>0</v>
      </c>
      <c r="AD193">
        <v>1</v>
      </c>
      <c r="AE193">
        <v>0</v>
      </c>
      <c r="AF193" t="s">
        <v>56</v>
      </c>
      <c r="AG193">
        <v>4.75875</v>
      </c>
      <c r="AH193">
        <v>2</v>
      </c>
      <c r="AI193">
        <v>27704131</v>
      </c>
      <c r="AJ193">
        <v>191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ROW(Source!A84)</f>
        <v>84</v>
      </c>
      <c r="B194">
        <v>27704132</v>
      </c>
      <c r="C194">
        <v>27704126</v>
      </c>
      <c r="D194">
        <v>25149961</v>
      </c>
      <c r="E194">
        <v>1</v>
      </c>
      <c r="F194">
        <v>1</v>
      </c>
      <c r="G194">
        <v>1</v>
      </c>
      <c r="H194">
        <v>3</v>
      </c>
      <c r="I194" t="s">
        <v>587</v>
      </c>
      <c r="J194" t="s">
        <v>588</v>
      </c>
      <c r="K194" t="s">
        <v>589</v>
      </c>
      <c r="L194">
        <v>1339</v>
      </c>
      <c r="N194">
        <v>1007</v>
      </c>
      <c r="O194" t="s">
        <v>92</v>
      </c>
      <c r="P194" t="s">
        <v>92</v>
      </c>
      <c r="Q194">
        <v>1</v>
      </c>
      <c r="X194">
        <v>0.01</v>
      </c>
      <c r="Y194">
        <v>2.44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6</v>
      </c>
      <c r="AG194">
        <v>0.01</v>
      </c>
      <c r="AH194">
        <v>2</v>
      </c>
      <c r="AI194">
        <v>27704132</v>
      </c>
      <c r="AJ194">
        <v>192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ROW(Source!A84)</f>
        <v>84</v>
      </c>
      <c r="B195">
        <v>27704133</v>
      </c>
      <c r="C195">
        <v>27704126</v>
      </c>
      <c r="D195">
        <v>25153690</v>
      </c>
      <c r="E195">
        <v>1</v>
      </c>
      <c r="F195">
        <v>1</v>
      </c>
      <c r="G195">
        <v>1</v>
      </c>
      <c r="H195">
        <v>3</v>
      </c>
      <c r="I195" t="s">
        <v>598</v>
      </c>
      <c r="J195" t="s">
        <v>599</v>
      </c>
      <c r="K195" t="s">
        <v>600</v>
      </c>
      <c r="L195">
        <v>1346</v>
      </c>
      <c r="N195">
        <v>1009</v>
      </c>
      <c r="O195" t="s">
        <v>147</v>
      </c>
      <c r="P195" t="s">
        <v>147</v>
      </c>
      <c r="Q195">
        <v>1</v>
      </c>
      <c r="X195">
        <v>1</v>
      </c>
      <c r="Y195">
        <v>1.82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0</v>
      </c>
      <c r="AF195" t="s">
        <v>6</v>
      </c>
      <c r="AG195">
        <v>1</v>
      </c>
      <c r="AH195">
        <v>2</v>
      </c>
      <c r="AI195">
        <v>27704133</v>
      </c>
      <c r="AJ195">
        <v>193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ROW(Source!A84)</f>
        <v>84</v>
      </c>
      <c r="B196">
        <v>27704134</v>
      </c>
      <c r="C196">
        <v>27704126</v>
      </c>
      <c r="D196">
        <v>25186115</v>
      </c>
      <c r="E196">
        <v>1</v>
      </c>
      <c r="F196">
        <v>1</v>
      </c>
      <c r="G196">
        <v>1</v>
      </c>
      <c r="H196">
        <v>3</v>
      </c>
      <c r="I196" t="s">
        <v>179</v>
      </c>
      <c r="J196" t="s">
        <v>181</v>
      </c>
      <c r="K196" t="s">
        <v>180</v>
      </c>
      <c r="L196">
        <v>1346</v>
      </c>
      <c r="N196">
        <v>1009</v>
      </c>
      <c r="O196" t="s">
        <v>147</v>
      </c>
      <c r="P196" t="s">
        <v>147</v>
      </c>
      <c r="Q196">
        <v>1</v>
      </c>
      <c r="X196">
        <v>13.8</v>
      </c>
      <c r="Y196">
        <v>15.25</v>
      </c>
      <c r="Z196">
        <v>0</v>
      </c>
      <c r="AA196">
        <v>0</v>
      </c>
      <c r="AB196">
        <v>0</v>
      </c>
      <c r="AC196">
        <v>0</v>
      </c>
      <c r="AD196">
        <v>1</v>
      </c>
      <c r="AE196">
        <v>0</v>
      </c>
      <c r="AF196" t="s">
        <v>6</v>
      </c>
      <c r="AG196">
        <v>13.8</v>
      </c>
      <c r="AH196">
        <v>2</v>
      </c>
      <c r="AI196">
        <v>27704134</v>
      </c>
      <c r="AJ196">
        <v>194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ROW(Source!A85)</f>
        <v>85</v>
      </c>
      <c r="B197">
        <v>27704127</v>
      </c>
      <c r="C197">
        <v>27704126</v>
      </c>
      <c r="D197">
        <v>25420819</v>
      </c>
      <c r="E197">
        <v>1</v>
      </c>
      <c r="F197">
        <v>1</v>
      </c>
      <c r="G197">
        <v>1</v>
      </c>
      <c r="H197">
        <v>1</v>
      </c>
      <c r="I197" t="s">
        <v>590</v>
      </c>
      <c r="J197" t="s">
        <v>6</v>
      </c>
      <c r="K197" t="s">
        <v>591</v>
      </c>
      <c r="L197">
        <v>1191</v>
      </c>
      <c r="N197">
        <v>1013</v>
      </c>
      <c r="O197" t="s">
        <v>486</v>
      </c>
      <c r="P197" t="s">
        <v>486</v>
      </c>
      <c r="Q197">
        <v>1</v>
      </c>
      <c r="X197">
        <v>3.69</v>
      </c>
      <c r="Y197">
        <v>0</v>
      </c>
      <c r="Z197">
        <v>0</v>
      </c>
      <c r="AA197">
        <v>0</v>
      </c>
      <c r="AB197">
        <v>9.18</v>
      </c>
      <c r="AC197">
        <v>0</v>
      </c>
      <c r="AD197">
        <v>1</v>
      </c>
      <c r="AE197">
        <v>1</v>
      </c>
      <c r="AF197" t="s">
        <v>57</v>
      </c>
      <c r="AG197">
        <v>5.7287250000000007</v>
      </c>
      <c r="AH197">
        <v>2</v>
      </c>
      <c r="AI197">
        <v>27704127</v>
      </c>
      <c r="AJ197">
        <v>195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ROW(Source!A85)</f>
        <v>85</v>
      </c>
      <c r="B198">
        <v>27704128</v>
      </c>
      <c r="C198">
        <v>27704126</v>
      </c>
      <c r="D198">
        <v>25412928</v>
      </c>
      <c r="E198">
        <v>1</v>
      </c>
      <c r="F198">
        <v>1</v>
      </c>
      <c r="G198">
        <v>1</v>
      </c>
      <c r="H198">
        <v>1</v>
      </c>
      <c r="I198" t="s">
        <v>487</v>
      </c>
      <c r="J198" t="s">
        <v>6</v>
      </c>
      <c r="K198" t="s">
        <v>488</v>
      </c>
      <c r="L198">
        <v>1191</v>
      </c>
      <c r="N198">
        <v>1013</v>
      </c>
      <c r="O198" t="s">
        <v>486</v>
      </c>
      <c r="P198" t="s">
        <v>486</v>
      </c>
      <c r="Q198">
        <v>1</v>
      </c>
      <c r="X198">
        <v>0.05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2</v>
      </c>
      <c r="AF198" t="s">
        <v>56</v>
      </c>
      <c r="AG198">
        <v>8.4375000000000006E-2</v>
      </c>
      <c r="AH198">
        <v>2</v>
      </c>
      <c r="AI198">
        <v>27704128</v>
      </c>
      <c r="AJ198">
        <v>196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ROW(Source!A85)</f>
        <v>85</v>
      </c>
      <c r="B199">
        <v>27704129</v>
      </c>
      <c r="C199">
        <v>27704126</v>
      </c>
      <c r="D199">
        <v>25230510</v>
      </c>
      <c r="E199">
        <v>1</v>
      </c>
      <c r="F199">
        <v>1</v>
      </c>
      <c r="G199">
        <v>1</v>
      </c>
      <c r="H199">
        <v>2</v>
      </c>
      <c r="I199" t="s">
        <v>592</v>
      </c>
      <c r="J199" t="s">
        <v>593</v>
      </c>
      <c r="K199" t="s">
        <v>594</v>
      </c>
      <c r="L199">
        <v>1368</v>
      </c>
      <c r="N199">
        <v>1011</v>
      </c>
      <c r="O199" t="s">
        <v>492</v>
      </c>
      <c r="P199" t="s">
        <v>492</v>
      </c>
      <c r="Q199">
        <v>1</v>
      </c>
      <c r="X199">
        <v>0.01</v>
      </c>
      <c r="Y199">
        <v>0</v>
      </c>
      <c r="Z199">
        <v>27.66</v>
      </c>
      <c r="AA199">
        <v>11.6</v>
      </c>
      <c r="AB199">
        <v>0</v>
      </c>
      <c r="AC199">
        <v>0</v>
      </c>
      <c r="AD199">
        <v>1</v>
      </c>
      <c r="AE199">
        <v>0</v>
      </c>
      <c r="AF199" t="s">
        <v>56</v>
      </c>
      <c r="AG199">
        <v>1.6875000000000001E-2</v>
      </c>
      <c r="AH199">
        <v>2</v>
      </c>
      <c r="AI199">
        <v>27704129</v>
      </c>
      <c r="AJ199">
        <v>197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ROW(Source!A85)</f>
        <v>85</v>
      </c>
      <c r="B200">
        <v>27704130</v>
      </c>
      <c r="C200">
        <v>27704126</v>
      </c>
      <c r="D200">
        <v>25231607</v>
      </c>
      <c r="E200">
        <v>1</v>
      </c>
      <c r="F200">
        <v>1</v>
      </c>
      <c r="G200">
        <v>1</v>
      </c>
      <c r="H200">
        <v>2</v>
      </c>
      <c r="I200" t="s">
        <v>497</v>
      </c>
      <c r="J200" t="s">
        <v>498</v>
      </c>
      <c r="K200" t="s">
        <v>499</v>
      </c>
      <c r="L200">
        <v>1368</v>
      </c>
      <c r="N200">
        <v>1011</v>
      </c>
      <c r="O200" t="s">
        <v>492</v>
      </c>
      <c r="P200" t="s">
        <v>492</v>
      </c>
      <c r="Q200">
        <v>1</v>
      </c>
      <c r="X200">
        <v>0.04</v>
      </c>
      <c r="Y200">
        <v>0</v>
      </c>
      <c r="Z200">
        <v>65.709999999999994</v>
      </c>
      <c r="AA200">
        <v>11.6</v>
      </c>
      <c r="AB200">
        <v>0</v>
      </c>
      <c r="AC200">
        <v>0</v>
      </c>
      <c r="AD200">
        <v>1</v>
      </c>
      <c r="AE200">
        <v>0</v>
      </c>
      <c r="AF200" t="s">
        <v>56</v>
      </c>
      <c r="AG200">
        <v>6.7500000000000004E-2</v>
      </c>
      <c r="AH200">
        <v>2</v>
      </c>
      <c r="AI200">
        <v>27704130</v>
      </c>
      <c r="AJ200">
        <v>198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ROW(Source!A85)</f>
        <v>85</v>
      </c>
      <c r="B201">
        <v>27704131</v>
      </c>
      <c r="C201">
        <v>27704126</v>
      </c>
      <c r="D201">
        <v>25232466</v>
      </c>
      <c r="E201">
        <v>1</v>
      </c>
      <c r="F201">
        <v>1</v>
      </c>
      <c r="G201">
        <v>1</v>
      </c>
      <c r="H201">
        <v>2</v>
      </c>
      <c r="I201" t="s">
        <v>595</v>
      </c>
      <c r="J201" t="s">
        <v>596</v>
      </c>
      <c r="K201" t="s">
        <v>597</v>
      </c>
      <c r="L201">
        <v>1368</v>
      </c>
      <c r="N201">
        <v>1011</v>
      </c>
      <c r="O201" t="s">
        <v>492</v>
      </c>
      <c r="P201" t="s">
        <v>492</v>
      </c>
      <c r="Q201">
        <v>1</v>
      </c>
      <c r="X201">
        <v>2.82</v>
      </c>
      <c r="Y201">
        <v>0</v>
      </c>
      <c r="Z201">
        <v>6.82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56</v>
      </c>
      <c r="AG201">
        <v>4.75875</v>
      </c>
      <c r="AH201">
        <v>2</v>
      </c>
      <c r="AI201">
        <v>27704131</v>
      </c>
      <c r="AJ201">
        <v>199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ROW(Source!A85)</f>
        <v>85</v>
      </c>
      <c r="B202">
        <v>27704132</v>
      </c>
      <c r="C202">
        <v>27704126</v>
      </c>
      <c r="D202">
        <v>25149961</v>
      </c>
      <c r="E202">
        <v>1</v>
      </c>
      <c r="F202">
        <v>1</v>
      </c>
      <c r="G202">
        <v>1</v>
      </c>
      <c r="H202">
        <v>3</v>
      </c>
      <c r="I202" t="s">
        <v>587</v>
      </c>
      <c r="J202" t="s">
        <v>588</v>
      </c>
      <c r="K202" t="s">
        <v>589</v>
      </c>
      <c r="L202">
        <v>1339</v>
      </c>
      <c r="N202">
        <v>1007</v>
      </c>
      <c r="O202" t="s">
        <v>92</v>
      </c>
      <c r="P202" t="s">
        <v>92</v>
      </c>
      <c r="Q202">
        <v>1</v>
      </c>
      <c r="X202">
        <v>0.01</v>
      </c>
      <c r="Y202">
        <v>2.44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6</v>
      </c>
      <c r="AG202">
        <v>0.01</v>
      </c>
      <c r="AH202">
        <v>2</v>
      </c>
      <c r="AI202">
        <v>27704132</v>
      </c>
      <c r="AJ202">
        <v>200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ROW(Source!A85)</f>
        <v>85</v>
      </c>
      <c r="B203">
        <v>27704133</v>
      </c>
      <c r="C203">
        <v>27704126</v>
      </c>
      <c r="D203">
        <v>25153690</v>
      </c>
      <c r="E203">
        <v>1</v>
      </c>
      <c r="F203">
        <v>1</v>
      </c>
      <c r="G203">
        <v>1</v>
      </c>
      <c r="H203">
        <v>3</v>
      </c>
      <c r="I203" t="s">
        <v>598</v>
      </c>
      <c r="J203" t="s">
        <v>599</v>
      </c>
      <c r="K203" t="s">
        <v>600</v>
      </c>
      <c r="L203">
        <v>1346</v>
      </c>
      <c r="N203">
        <v>1009</v>
      </c>
      <c r="O203" t="s">
        <v>147</v>
      </c>
      <c r="P203" t="s">
        <v>147</v>
      </c>
      <c r="Q203">
        <v>1</v>
      </c>
      <c r="X203">
        <v>1</v>
      </c>
      <c r="Y203">
        <v>1.82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6</v>
      </c>
      <c r="AG203">
        <v>1</v>
      </c>
      <c r="AH203">
        <v>2</v>
      </c>
      <c r="AI203">
        <v>27704133</v>
      </c>
      <c r="AJ203">
        <v>201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ROW(Source!A85)</f>
        <v>85</v>
      </c>
      <c r="B204">
        <v>27704134</v>
      </c>
      <c r="C204">
        <v>27704126</v>
      </c>
      <c r="D204">
        <v>25186115</v>
      </c>
      <c r="E204">
        <v>1</v>
      </c>
      <c r="F204">
        <v>1</v>
      </c>
      <c r="G204">
        <v>1</v>
      </c>
      <c r="H204">
        <v>3</v>
      </c>
      <c r="I204" t="s">
        <v>179</v>
      </c>
      <c r="J204" t="s">
        <v>181</v>
      </c>
      <c r="K204" t="s">
        <v>180</v>
      </c>
      <c r="L204">
        <v>1346</v>
      </c>
      <c r="N204">
        <v>1009</v>
      </c>
      <c r="O204" t="s">
        <v>147</v>
      </c>
      <c r="P204" t="s">
        <v>147</v>
      </c>
      <c r="Q204">
        <v>1</v>
      </c>
      <c r="X204">
        <v>13.8</v>
      </c>
      <c r="Y204">
        <v>15.25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6</v>
      </c>
      <c r="AG204">
        <v>13.8</v>
      </c>
      <c r="AH204">
        <v>2</v>
      </c>
      <c r="AI204">
        <v>27704134</v>
      </c>
      <c r="AJ204">
        <v>202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ROW(Source!A86)</f>
        <v>86</v>
      </c>
      <c r="B205">
        <v>27704147</v>
      </c>
      <c r="C205">
        <v>27704146</v>
      </c>
      <c r="D205">
        <v>25413300</v>
      </c>
      <c r="E205">
        <v>1</v>
      </c>
      <c r="F205">
        <v>1</v>
      </c>
      <c r="G205">
        <v>1</v>
      </c>
      <c r="H205">
        <v>1</v>
      </c>
      <c r="I205" t="s">
        <v>484</v>
      </c>
      <c r="J205" t="s">
        <v>6</v>
      </c>
      <c r="K205" t="s">
        <v>485</v>
      </c>
      <c r="L205">
        <v>1191</v>
      </c>
      <c r="N205">
        <v>1013</v>
      </c>
      <c r="O205" t="s">
        <v>486</v>
      </c>
      <c r="P205" t="s">
        <v>486</v>
      </c>
      <c r="Q205">
        <v>1</v>
      </c>
      <c r="X205">
        <v>124.23</v>
      </c>
      <c r="Y205">
        <v>0</v>
      </c>
      <c r="Z205">
        <v>0</v>
      </c>
      <c r="AA205">
        <v>0</v>
      </c>
      <c r="AB205">
        <v>8.5299999999999994</v>
      </c>
      <c r="AC205">
        <v>0</v>
      </c>
      <c r="AD205">
        <v>1</v>
      </c>
      <c r="AE205">
        <v>1</v>
      </c>
      <c r="AF205" t="s">
        <v>22</v>
      </c>
      <c r="AG205">
        <v>142.86449999999999</v>
      </c>
      <c r="AH205">
        <v>2</v>
      </c>
      <c r="AI205">
        <v>27704147</v>
      </c>
      <c r="AJ205">
        <v>203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ROW(Source!A86)</f>
        <v>86</v>
      </c>
      <c r="B206">
        <v>27704148</v>
      </c>
      <c r="C206">
        <v>27704146</v>
      </c>
      <c r="D206">
        <v>25231936</v>
      </c>
      <c r="E206">
        <v>1</v>
      </c>
      <c r="F206">
        <v>1</v>
      </c>
      <c r="G206">
        <v>1</v>
      </c>
      <c r="H206">
        <v>2</v>
      </c>
      <c r="I206" t="s">
        <v>601</v>
      </c>
      <c r="J206" t="s">
        <v>602</v>
      </c>
      <c r="K206" t="s">
        <v>603</v>
      </c>
      <c r="L206">
        <v>1368</v>
      </c>
      <c r="N206">
        <v>1011</v>
      </c>
      <c r="O206" t="s">
        <v>492</v>
      </c>
      <c r="P206" t="s">
        <v>492</v>
      </c>
      <c r="Q206">
        <v>1</v>
      </c>
      <c r="X206">
        <v>1.38</v>
      </c>
      <c r="Y206">
        <v>0</v>
      </c>
      <c r="Z206">
        <v>32.5</v>
      </c>
      <c r="AA206">
        <v>0</v>
      </c>
      <c r="AB206">
        <v>0</v>
      </c>
      <c r="AC206">
        <v>0</v>
      </c>
      <c r="AD206">
        <v>1</v>
      </c>
      <c r="AE206">
        <v>0</v>
      </c>
      <c r="AF206" t="s">
        <v>22</v>
      </c>
      <c r="AG206">
        <v>1.5869999999999997</v>
      </c>
      <c r="AH206">
        <v>2</v>
      </c>
      <c r="AI206">
        <v>27704148</v>
      </c>
      <c r="AJ206">
        <v>204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ROW(Source!A86)</f>
        <v>86</v>
      </c>
      <c r="B207">
        <v>27704149</v>
      </c>
      <c r="C207">
        <v>27704146</v>
      </c>
      <c r="D207">
        <v>25232531</v>
      </c>
      <c r="E207">
        <v>1</v>
      </c>
      <c r="F207">
        <v>1</v>
      </c>
      <c r="G207">
        <v>1</v>
      </c>
      <c r="H207">
        <v>2</v>
      </c>
      <c r="I207" t="s">
        <v>604</v>
      </c>
      <c r="J207" t="s">
        <v>605</v>
      </c>
      <c r="K207" t="s">
        <v>606</v>
      </c>
      <c r="L207">
        <v>1368</v>
      </c>
      <c r="N207">
        <v>1011</v>
      </c>
      <c r="O207" t="s">
        <v>492</v>
      </c>
      <c r="P207" t="s">
        <v>492</v>
      </c>
      <c r="Q207">
        <v>1</v>
      </c>
      <c r="X207">
        <v>1.38</v>
      </c>
      <c r="Y207">
        <v>0</v>
      </c>
      <c r="Z207">
        <v>1.53</v>
      </c>
      <c r="AA207">
        <v>0</v>
      </c>
      <c r="AB207">
        <v>0</v>
      </c>
      <c r="AC207">
        <v>0</v>
      </c>
      <c r="AD207">
        <v>1</v>
      </c>
      <c r="AE207">
        <v>0</v>
      </c>
      <c r="AF207" t="s">
        <v>22</v>
      </c>
      <c r="AG207">
        <v>1.5869999999999997</v>
      </c>
      <c r="AH207">
        <v>2</v>
      </c>
      <c r="AI207">
        <v>27704149</v>
      </c>
      <c r="AJ207">
        <v>205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ROW(Source!A86)</f>
        <v>86</v>
      </c>
      <c r="B208">
        <v>27704150</v>
      </c>
      <c r="C208">
        <v>27704146</v>
      </c>
      <c r="D208">
        <v>25149961</v>
      </c>
      <c r="E208">
        <v>1</v>
      </c>
      <c r="F208">
        <v>1</v>
      </c>
      <c r="G208">
        <v>1</v>
      </c>
      <c r="H208">
        <v>3</v>
      </c>
      <c r="I208" t="s">
        <v>587</v>
      </c>
      <c r="J208" t="s">
        <v>588</v>
      </c>
      <c r="K208" t="s">
        <v>589</v>
      </c>
      <c r="L208">
        <v>1339</v>
      </c>
      <c r="N208">
        <v>1007</v>
      </c>
      <c r="O208" t="s">
        <v>92</v>
      </c>
      <c r="P208" t="s">
        <v>92</v>
      </c>
      <c r="Q208">
        <v>1</v>
      </c>
      <c r="X208">
        <v>0.1</v>
      </c>
      <c r="Y208">
        <v>2.44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6</v>
      </c>
      <c r="AG208">
        <v>0.1</v>
      </c>
      <c r="AH208">
        <v>2</v>
      </c>
      <c r="AI208">
        <v>27704150</v>
      </c>
      <c r="AJ208">
        <v>206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ROW(Source!A86)</f>
        <v>86</v>
      </c>
      <c r="B209">
        <v>27704151</v>
      </c>
      <c r="C209">
        <v>27704146</v>
      </c>
      <c r="D209">
        <v>25147242</v>
      </c>
      <c r="E209">
        <v>17</v>
      </c>
      <c r="F209">
        <v>1</v>
      </c>
      <c r="G209">
        <v>1</v>
      </c>
      <c r="H209">
        <v>3</v>
      </c>
      <c r="I209" t="s">
        <v>28</v>
      </c>
      <c r="J209" t="s">
        <v>6</v>
      </c>
      <c r="K209" t="s">
        <v>29</v>
      </c>
      <c r="L209">
        <v>1348</v>
      </c>
      <c r="N209">
        <v>1009</v>
      </c>
      <c r="O209" t="s">
        <v>30</v>
      </c>
      <c r="P209" t="s">
        <v>30</v>
      </c>
      <c r="Q209">
        <v>1000</v>
      </c>
      <c r="X209">
        <v>1.48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 t="s">
        <v>6</v>
      </c>
      <c r="AG209">
        <v>1.48</v>
      </c>
      <c r="AH209">
        <v>2</v>
      </c>
      <c r="AI209">
        <v>27704151</v>
      </c>
      <c r="AJ209">
        <v>207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ROW(Source!A86)</f>
        <v>86</v>
      </c>
      <c r="B210">
        <v>27704152</v>
      </c>
      <c r="C210">
        <v>27704146</v>
      </c>
      <c r="D210">
        <v>25144651</v>
      </c>
      <c r="E210">
        <v>17</v>
      </c>
      <c r="F210">
        <v>1</v>
      </c>
      <c r="G210">
        <v>1</v>
      </c>
      <c r="H210">
        <v>3</v>
      </c>
      <c r="I210" t="s">
        <v>680</v>
      </c>
      <c r="J210" t="s">
        <v>6</v>
      </c>
      <c r="K210" t="s">
        <v>681</v>
      </c>
      <c r="L210">
        <v>1348</v>
      </c>
      <c r="N210">
        <v>1009</v>
      </c>
      <c r="O210" t="s">
        <v>30</v>
      </c>
      <c r="P210" t="s">
        <v>30</v>
      </c>
      <c r="Q210">
        <v>1000</v>
      </c>
      <c r="X210">
        <v>4.4999999999999998E-2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 t="s">
        <v>6</v>
      </c>
      <c r="AG210">
        <v>4.4999999999999998E-2</v>
      </c>
      <c r="AH210">
        <v>3</v>
      </c>
      <c r="AI210">
        <v>-1</v>
      </c>
      <c r="AJ210" t="s">
        <v>6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ROW(Source!A86)</f>
        <v>86</v>
      </c>
      <c r="B211">
        <v>27704153</v>
      </c>
      <c r="C211">
        <v>27704146</v>
      </c>
      <c r="D211">
        <v>25145315</v>
      </c>
      <c r="E211">
        <v>17</v>
      </c>
      <c r="F211">
        <v>1</v>
      </c>
      <c r="G211">
        <v>1</v>
      </c>
      <c r="H211">
        <v>3</v>
      </c>
      <c r="I211" t="s">
        <v>682</v>
      </c>
      <c r="J211" t="s">
        <v>6</v>
      </c>
      <c r="K211" t="s">
        <v>683</v>
      </c>
      <c r="L211">
        <v>1339</v>
      </c>
      <c r="N211">
        <v>1007</v>
      </c>
      <c r="O211" t="s">
        <v>92</v>
      </c>
      <c r="P211" t="s">
        <v>92</v>
      </c>
      <c r="Q211">
        <v>1</v>
      </c>
      <c r="X211">
        <v>2.14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 t="s">
        <v>6</v>
      </c>
      <c r="AG211">
        <v>2.14</v>
      </c>
      <c r="AH211">
        <v>3</v>
      </c>
      <c r="AI211">
        <v>-1</v>
      </c>
      <c r="AJ211" t="s">
        <v>6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ROW(Source!A87)</f>
        <v>87</v>
      </c>
      <c r="B212">
        <v>27704147</v>
      </c>
      <c r="C212">
        <v>27704146</v>
      </c>
      <c r="D212">
        <v>25413300</v>
      </c>
      <c r="E212">
        <v>1</v>
      </c>
      <c r="F212">
        <v>1</v>
      </c>
      <c r="G212">
        <v>1</v>
      </c>
      <c r="H212">
        <v>1</v>
      </c>
      <c r="I212" t="s">
        <v>484</v>
      </c>
      <c r="J212" t="s">
        <v>6</v>
      </c>
      <c r="K212" t="s">
        <v>485</v>
      </c>
      <c r="L212">
        <v>1191</v>
      </c>
      <c r="N212">
        <v>1013</v>
      </c>
      <c r="O212" t="s">
        <v>486</v>
      </c>
      <c r="P212" t="s">
        <v>486</v>
      </c>
      <c r="Q212">
        <v>1</v>
      </c>
      <c r="X212">
        <v>124.23</v>
      </c>
      <c r="Y212">
        <v>0</v>
      </c>
      <c r="Z212">
        <v>0</v>
      </c>
      <c r="AA212">
        <v>0</v>
      </c>
      <c r="AB212">
        <v>8.5299999999999994</v>
      </c>
      <c r="AC212">
        <v>0</v>
      </c>
      <c r="AD212">
        <v>1</v>
      </c>
      <c r="AE212">
        <v>1</v>
      </c>
      <c r="AF212" t="s">
        <v>22</v>
      </c>
      <c r="AG212">
        <v>142.86449999999999</v>
      </c>
      <c r="AH212">
        <v>2</v>
      </c>
      <c r="AI212">
        <v>27704147</v>
      </c>
      <c r="AJ212">
        <v>210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ROW(Source!A87)</f>
        <v>87</v>
      </c>
      <c r="B213">
        <v>27704148</v>
      </c>
      <c r="C213">
        <v>27704146</v>
      </c>
      <c r="D213">
        <v>25231936</v>
      </c>
      <c r="E213">
        <v>1</v>
      </c>
      <c r="F213">
        <v>1</v>
      </c>
      <c r="G213">
        <v>1</v>
      </c>
      <c r="H213">
        <v>2</v>
      </c>
      <c r="I213" t="s">
        <v>601</v>
      </c>
      <c r="J213" t="s">
        <v>602</v>
      </c>
      <c r="K213" t="s">
        <v>603</v>
      </c>
      <c r="L213">
        <v>1368</v>
      </c>
      <c r="N213">
        <v>1011</v>
      </c>
      <c r="O213" t="s">
        <v>492</v>
      </c>
      <c r="P213" t="s">
        <v>492</v>
      </c>
      <c r="Q213">
        <v>1</v>
      </c>
      <c r="X213">
        <v>1.38</v>
      </c>
      <c r="Y213">
        <v>0</v>
      </c>
      <c r="Z213">
        <v>32.5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22</v>
      </c>
      <c r="AG213">
        <v>1.5869999999999997</v>
      </c>
      <c r="AH213">
        <v>2</v>
      </c>
      <c r="AI213">
        <v>27704148</v>
      </c>
      <c r="AJ213">
        <v>211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ROW(Source!A87)</f>
        <v>87</v>
      </c>
      <c r="B214">
        <v>27704149</v>
      </c>
      <c r="C214">
        <v>27704146</v>
      </c>
      <c r="D214">
        <v>25232531</v>
      </c>
      <c r="E214">
        <v>1</v>
      </c>
      <c r="F214">
        <v>1</v>
      </c>
      <c r="G214">
        <v>1</v>
      </c>
      <c r="H214">
        <v>2</v>
      </c>
      <c r="I214" t="s">
        <v>604</v>
      </c>
      <c r="J214" t="s">
        <v>605</v>
      </c>
      <c r="K214" t="s">
        <v>606</v>
      </c>
      <c r="L214">
        <v>1368</v>
      </c>
      <c r="N214">
        <v>1011</v>
      </c>
      <c r="O214" t="s">
        <v>492</v>
      </c>
      <c r="P214" t="s">
        <v>492</v>
      </c>
      <c r="Q214">
        <v>1</v>
      </c>
      <c r="X214">
        <v>1.38</v>
      </c>
      <c r="Y214">
        <v>0</v>
      </c>
      <c r="Z214">
        <v>1.53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22</v>
      </c>
      <c r="AG214">
        <v>1.5869999999999997</v>
      </c>
      <c r="AH214">
        <v>2</v>
      </c>
      <c r="AI214">
        <v>27704149</v>
      </c>
      <c r="AJ214">
        <v>212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ROW(Source!A87)</f>
        <v>87</v>
      </c>
      <c r="B215">
        <v>27704150</v>
      </c>
      <c r="C215">
        <v>27704146</v>
      </c>
      <c r="D215">
        <v>25149961</v>
      </c>
      <c r="E215">
        <v>1</v>
      </c>
      <c r="F215">
        <v>1</v>
      </c>
      <c r="G215">
        <v>1</v>
      </c>
      <c r="H215">
        <v>3</v>
      </c>
      <c r="I215" t="s">
        <v>587</v>
      </c>
      <c r="J215" t="s">
        <v>588</v>
      </c>
      <c r="K215" t="s">
        <v>589</v>
      </c>
      <c r="L215">
        <v>1339</v>
      </c>
      <c r="N215">
        <v>1007</v>
      </c>
      <c r="O215" t="s">
        <v>92</v>
      </c>
      <c r="P215" t="s">
        <v>92</v>
      </c>
      <c r="Q215">
        <v>1</v>
      </c>
      <c r="X215">
        <v>0.1</v>
      </c>
      <c r="Y215">
        <v>2.44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6</v>
      </c>
      <c r="AG215">
        <v>0.1</v>
      </c>
      <c r="AH215">
        <v>2</v>
      </c>
      <c r="AI215">
        <v>27704150</v>
      </c>
      <c r="AJ215">
        <v>213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ROW(Source!A87)</f>
        <v>87</v>
      </c>
      <c r="B216">
        <v>27704151</v>
      </c>
      <c r="C216">
        <v>27704146</v>
      </c>
      <c r="D216">
        <v>25147242</v>
      </c>
      <c r="E216">
        <v>17</v>
      </c>
      <c r="F216">
        <v>1</v>
      </c>
      <c r="G216">
        <v>1</v>
      </c>
      <c r="H216">
        <v>3</v>
      </c>
      <c r="I216" t="s">
        <v>28</v>
      </c>
      <c r="J216" t="s">
        <v>6</v>
      </c>
      <c r="K216" t="s">
        <v>29</v>
      </c>
      <c r="L216">
        <v>1348</v>
      </c>
      <c r="N216">
        <v>1009</v>
      </c>
      <c r="O216" t="s">
        <v>30</v>
      </c>
      <c r="P216" t="s">
        <v>30</v>
      </c>
      <c r="Q216">
        <v>1000</v>
      </c>
      <c r="X216">
        <v>1.48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 t="s">
        <v>6</v>
      </c>
      <c r="AG216">
        <v>1.48</v>
      </c>
      <c r="AH216">
        <v>2</v>
      </c>
      <c r="AI216">
        <v>27704151</v>
      </c>
      <c r="AJ216">
        <v>214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ROW(Source!A87)</f>
        <v>87</v>
      </c>
      <c r="B217">
        <v>27704152</v>
      </c>
      <c r="C217">
        <v>27704146</v>
      </c>
      <c r="D217">
        <v>25144651</v>
      </c>
      <c r="E217">
        <v>17</v>
      </c>
      <c r="F217">
        <v>1</v>
      </c>
      <c r="G217">
        <v>1</v>
      </c>
      <c r="H217">
        <v>3</v>
      </c>
      <c r="I217" t="s">
        <v>680</v>
      </c>
      <c r="J217" t="s">
        <v>6</v>
      </c>
      <c r="K217" t="s">
        <v>681</v>
      </c>
      <c r="L217">
        <v>1348</v>
      </c>
      <c r="N217">
        <v>1009</v>
      </c>
      <c r="O217" t="s">
        <v>30</v>
      </c>
      <c r="P217" t="s">
        <v>30</v>
      </c>
      <c r="Q217">
        <v>1000</v>
      </c>
      <c r="X217">
        <v>4.4999999999999998E-2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 t="s">
        <v>6</v>
      </c>
      <c r="AG217">
        <v>4.4999999999999998E-2</v>
      </c>
      <c r="AH217">
        <v>3</v>
      </c>
      <c r="AI217">
        <v>-1</v>
      </c>
      <c r="AJ217" t="s">
        <v>6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ROW(Source!A87)</f>
        <v>87</v>
      </c>
      <c r="B218">
        <v>27704153</v>
      </c>
      <c r="C218">
        <v>27704146</v>
      </c>
      <c r="D218">
        <v>25145315</v>
      </c>
      <c r="E218">
        <v>17</v>
      </c>
      <c r="F218">
        <v>1</v>
      </c>
      <c r="G218">
        <v>1</v>
      </c>
      <c r="H218">
        <v>3</v>
      </c>
      <c r="I218" t="s">
        <v>682</v>
      </c>
      <c r="J218" t="s">
        <v>6</v>
      </c>
      <c r="K218" t="s">
        <v>683</v>
      </c>
      <c r="L218">
        <v>1339</v>
      </c>
      <c r="N218">
        <v>1007</v>
      </c>
      <c r="O218" t="s">
        <v>92</v>
      </c>
      <c r="P218" t="s">
        <v>92</v>
      </c>
      <c r="Q218">
        <v>1</v>
      </c>
      <c r="X218">
        <v>2.14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 t="s">
        <v>6</v>
      </c>
      <c r="AG218">
        <v>2.14</v>
      </c>
      <c r="AH218">
        <v>3</v>
      </c>
      <c r="AI218">
        <v>-1</v>
      </c>
      <c r="AJ218" t="s">
        <v>6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ROW(Source!A94)</f>
        <v>94</v>
      </c>
      <c r="B219">
        <v>27704162</v>
      </c>
      <c r="C219">
        <v>27704161</v>
      </c>
      <c r="D219">
        <v>25418547</v>
      </c>
      <c r="E219">
        <v>1</v>
      </c>
      <c r="F219">
        <v>1</v>
      </c>
      <c r="G219">
        <v>1</v>
      </c>
      <c r="H219">
        <v>1</v>
      </c>
      <c r="I219" t="s">
        <v>607</v>
      </c>
      <c r="J219" t="s">
        <v>6</v>
      </c>
      <c r="K219" t="s">
        <v>608</v>
      </c>
      <c r="L219">
        <v>1191</v>
      </c>
      <c r="N219">
        <v>1013</v>
      </c>
      <c r="O219" t="s">
        <v>486</v>
      </c>
      <c r="P219" t="s">
        <v>486</v>
      </c>
      <c r="Q219">
        <v>1</v>
      </c>
      <c r="X219">
        <v>310.42</v>
      </c>
      <c r="Y219">
        <v>0</v>
      </c>
      <c r="Z219">
        <v>0</v>
      </c>
      <c r="AA219">
        <v>0</v>
      </c>
      <c r="AB219">
        <v>8.74</v>
      </c>
      <c r="AC219">
        <v>0</v>
      </c>
      <c r="AD219">
        <v>1</v>
      </c>
      <c r="AE219">
        <v>1</v>
      </c>
      <c r="AF219" t="s">
        <v>57</v>
      </c>
      <c r="AG219">
        <v>481.92705000000007</v>
      </c>
      <c r="AH219">
        <v>2</v>
      </c>
      <c r="AI219">
        <v>27704162</v>
      </c>
      <c r="AJ219">
        <v>217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ROW(Source!A94)</f>
        <v>94</v>
      </c>
      <c r="B220">
        <v>27704163</v>
      </c>
      <c r="C220">
        <v>27704161</v>
      </c>
      <c r="D220">
        <v>25412928</v>
      </c>
      <c r="E220">
        <v>1</v>
      </c>
      <c r="F220">
        <v>1</v>
      </c>
      <c r="G220">
        <v>1</v>
      </c>
      <c r="H220">
        <v>1</v>
      </c>
      <c r="I220" t="s">
        <v>487</v>
      </c>
      <c r="J220" t="s">
        <v>6</v>
      </c>
      <c r="K220" t="s">
        <v>488</v>
      </c>
      <c r="L220">
        <v>1191</v>
      </c>
      <c r="N220">
        <v>1013</v>
      </c>
      <c r="O220" t="s">
        <v>486</v>
      </c>
      <c r="P220" t="s">
        <v>486</v>
      </c>
      <c r="Q220">
        <v>1</v>
      </c>
      <c r="X220">
        <v>1.73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2</v>
      </c>
      <c r="AF220" t="s">
        <v>56</v>
      </c>
      <c r="AG220">
        <v>2.9193750000000005</v>
      </c>
      <c r="AH220">
        <v>2</v>
      </c>
      <c r="AI220">
        <v>27704163</v>
      </c>
      <c r="AJ220">
        <v>218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ROW(Source!A94)</f>
        <v>94</v>
      </c>
      <c r="B221">
        <v>27704164</v>
      </c>
      <c r="C221">
        <v>27704161</v>
      </c>
      <c r="D221">
        <v>25230116</v>
      </c>
      <c r="E221">
        <v>1</v>
      </c>
      <c r="F221">
        <v>1</v>
      </c>
      <c r="G221">
        <v>1</v>
      </c>
      <c r="H221">
        <v>2</v>
      </c>
      <c r="I221" t="s">
        <v>609</v>
      </c>
      <c r="J221" t="s">
        <v>610</v>
      </c>
      <c r="K221" t="s">
        <v>611</v>
      </c>
      <c r="L221">
        <v>1368</v>
      </c>
      <c r="N221">
        <v>1011</v>
      </c>
      <c r="O221" t="s">
        <v>492</v>
      </c>
      <c r="P221" t="s">
        <v>492</v>
      </c>
      <c r="Q221">
        <v>1</v>
      </c>
      <c r="X221">
        <v>0.02</v>
      </c>
      <c r="Y221">
        <v>0</v>
      </c>
      <c r="Z221">
        <v>83.43</v>
      </c>
      <c r="AA221">
        <v>13.5</v>
      </c>
      <c r="AB221">
        <v>0</v>
      </c>
      <c r="AC221">
        <v>0</v>
      </c>
      <c r="AD221">
        <v>1</v>
      </c>
      <c r="AE221">
        <v>0</v>
      </c>
      <c r="AF221" t="s">
        <v>56</v>
      </c>
      <c r="AG221">
        <v>3.3750000000000002E-2</v>
      </c>
      <c r="AH221">
        <v>2</v>
      </c>
      <c r="AI221">
        <v>27704164</v>
      </c>
      <c r="AJ221">
        <v>219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ROW(Source!A94)</f>
        <v>94</v>
      </c>
      <c r="B222">
        <v>27704165</v>
      </c>
      <c r="C222">
        <v>27704161</v>
      </c>
      <c r="D222">
        <v>25230218</v>
      </c>
      <c r="E222">
        <v>1</v>
      </c>
      <c r="F222">
        <v>1</v>
      </c>
      <c r="G222">
        <v>1</v>
      </c>
      <c r="H222">
        <v>2</v>
      </c>
      <c r="I222" t="s">
        <v>612</v>
      </c>
      <c r="J222" t="s">
        <v>613</v>
      </c>
      <c r="K222" t="s">
        <v>614</v>
      </c>
      <c r="L222">
        <v>1368</v>
      </c>
      <c r="N222">
        <v>1011</v>
      </c>
      <c r="O222" t="s">
        <v>492</v>
      </c>
      <c r="P222" t="s">
        <v>492</v>
      </c>
      <c r="Q222">
        <v>1</v>
      </c>
      <c r="X222">
        <v>0.01</v>
      </c>
      <c r="Y222">
        <v>0</v>
      </c>
      <c r="Z222">
        <v>88.01</v>
      </c>
      <c r="AA222">
        <v>11.6</v>
      </c>
      <c r="AB222">
        <v>0</v>
      </c>
      <c r="AC222">
        <v>0</v>
      </c>
      <c r="AD222">
        <v>1</v>
      </c>
      <c r="AE222">
        <v>0</v>
      </c>
      <c r="AF222" t="s">
        <v>56</v>
      </c>
      <c r="AG222">
        <v>1.6875000000000001E-2</v>
      </c>
      <c r="AH222">
        <v>2</v>
      </c>
      <c r="AI222">
        <v>27704165</v>
      </c>
      <c r="AJ222">
        <v>220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ROW(Source!A94)</f>
        <v>94</v>
      </c>
      <c r="B223">
        <v>27704166</v>
      </c>
      <c r="C223">
        <v>27704161</v>
      </c>
      <c r="D223">
        <v>25230679</v>
      </c>
      <c r="E223">
        <v>1</v>
      </c>
      <c r="F223">
        <v>1</v>
      </c>
      <c r="G223">
        <v>1</v>
      </c>
      <c r="H223">
        <v>2</v>
      </c>
      <c r="I223" t="s">
        <v>584</v>
      </c>
      <c r="J223" t="s">
        <v>585</v>
      </c>
      <c r="K223" t="s">
        <v>586</v>
      </c>
      <c r="L223">
        <v>1368</v>
      </c>
      <c r="N223">
        <v>1011</v>
      </c>
      <c r="O223" t="s">
        <v>492</v>
      </c>
      <c r="P223" t="s">
        <v>492</v>
      </c>
      <c r="Q223">
        <v>1</v>
      </c>
      <c r="X223">
        <v>1.69</v>
      </c>
      <c r="Y223">
        <v>0</v>
      </c>
      <c r="Z223">
        <v>12.39</v>
      </c>
      <c r="AA223">
        <v>10.06</v>
      </c>
      <c r="AB223">
        <v>0</v>
      </c>
      <c r="AC223">
        <v>0</v>
      </c>
      <c r="AD223">
        <v>1</v>
      </c>
      <c r="AE223">
        <v>0</v>
      </c>
      <c r="AF223" t="s">
        <v>56</v>
      </c>
      <c r="AG223">
        <v>2.8518750000000002</v>
      </c>
      <c r="AH223">
        <v>2</v>
      </c>
      <c r="AI223">
        <v>27704166</v>
      </c>
      <c r="AJ223">
        <v>221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ROW(Source!A94)</f>
        <v>94</v>
      </c>
      <c r="B224">
        <v>27704167</v>
      </c>
      <c r="C224">
        <v>27704161</v>
      </c>
      <c r="D224">
        <v>25231607</v>
      </c>
      <c r="E224">
        <v>1</v>
      </c>
      <c r="F224">
        <v>1</v>
      </c>
      <c r="G224">
        <v>1</v>
      </c>
      <c r="H224">
        <v>2</v>
      </c>
      <c r="I224" t="s">
        <v>497</v>
      </c>
      <c r="J224" t="s">
        <v>498</v>
      </c>
      <c r="K224" t="s">
        <v>499</v>
      </c>
      <c r="L224">
        <v>1368</v>
      </c>
      <c r="N224">
        <v>1011</v>
      </c>
      <c r="O224" t="s">
        <v>492</v>
      </c>
      <c r="P224" t="s">
        <v>492</v>
      </c>
      <c r="Q224">
        <v>1</v>
      </c>
      <c r="X224">
        <v>0.01</v>
      </c>
      <c r="Y224">
        <v>0</v>
      </c>
      <c r="Z224">
        <v>65.709999999999994</v>
      </c>
      <c r="AA224">
        <v>11.6</v>
      </c>
      <c r="AB224">
        <v>0</v>
      </c>
      <c r="AC224">
        <v>0</v>
      </c>
      <c r="AD224">
        <v>1</v>
      </c>
      <c r="AE224">
        <v>0</v>
      </c>
      <c r="AF224" t="s">
        <v>56</v>
      </c>
      <c r="AG224">
        <v>1.6875000000000001E-2</v>
      </c>
      <c r="AH224">
        <v>2</v>
      </c>
      <c r="AI224">
        <v>27704167</v>
      </c>
      <c r="AJ224">
        <v>222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ROW(Source!A94)</f>
        <v>94</v>
      </c>
      <c r="B225">
        <v>27704168</v>
      </c>
      <c r="C225">
        <v>27704161</v>
      </c>
      <c r="D225">
        <v>25149961</v>
      </c>
      <c r="E225">
        <v>1</v>
      </c>
      <c r="F225">
        <v>1</v>
      </c>
      <c r="G225">
        <v>1</v>
      </c>
      <c r="H225">
        <v>3</v>
      </c>
      <c r="I225" t="s">
        <v>587</v>
      </c>
      <c r="J225" t="s">
        <v>588</v>
      </c>
      <c r="K225" t="s">
        <v>589</v>
      </c>
      <c r="L225">
        <v>1339</v>
      </c>
      <c r="N225">
        <v>1007</v>
      </c>
      <c r="O225" t="s">
        <v>92</v>
      </c>
      <c r="P225" t="s">
        <v>92</v>
      </c>
      <c r="Q225">
        <v>1</v>
      </c>
      <c r="X225">
        <v>0.44</v>
      </c>
      <c r="Y225">
        <v>2.44</v>
      </c>
      <c r="Z225">
        <v>0</v>
      </c>
      <c r="AA225">
        <v>0</v>
      </c>
      <c r="AB225">
        <v>0</v>
      </c>
      <c r="AC225">
        <v>0</v>
      </c>
      <c r="AD225">
        <v>1</v>
      </c>
      <c r="AE225">
        <v>0</v>
      </c>
      <c r="AF225" t="s">
        <v>6</v>
      </c>
      <c r="AG225">
        <v>0.44</v>
      </c>
      <c r="AH225">
        <v>2</v>
      </c>
      <c r="AI225">
        <v>27704168</v>
      </c>
      <c r="AJ225">
        <v>223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ROW(Source!A94)</f>
        <v>94</v>
      </c>
      <c r="B226">
        <v>27704169</v>
      </c>
      <c r="C226">
        <v>27704161</v>
      </c>
      <c r="D226">
        <v>25155711</v>
      </c>
      <c r="E226">
        <v>1</v>
      </c>
      <c r="F226">
        <v>1</v>
      </c>
      <c r="G226">
        <v>1</v>
      </c>
      <c r="H226">
        <v>3</v>
      </c>
      <c r="I226" t="s">
        <v>615</v>
      </c>
      <c r="J226" t="s">
        <v>616</v>
      </c>
      <c r="K226" t="s">
        <v>617</v>
      </c>
      <c r="L226">
        <v>1348</v>
      </c>
      <c r="N226">
        <v>1009</v>
      </c>
      <c r="O226" t="s">
        <v>30</v>
      </c>
      <c r="P226" t="s">
        <v>30</v>
      </c>
      <c r="Q226">
        <v>1000</v>
      </c>
      <c r="X226">
        <v>1.2999999999999999E-2</v>
      </c>
      <c r="Y226">
        <v>6513</v>
      </c>
      <c r="Z226">
        <v>0</v>
      </c>
      <c r="AA226">
        <v>0</v>
      </c>
      <c r="AB226">
        <v>0</v>
      </c>
      <c r="AC226">
        <v>0</v>
      </c>
      <c r="AD226">
        <v>1</v>
      </c>
      <c r="AE226">
        <v>0</v>
      </c>
      <c r="AF226" t="s">
        <v>6</v>
      </c>
      <c r="AG226">
        <v>1.2999999999999999E-2</v>
      </c>
      <c r="AH226">
        <v>2</v>
      </c>
      <c r="AI226">
        <v>27704169</v>
      </c>
      <c r="AJ226">
        <v>224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ROW(Source!A94)</f>
        <v>94</v>
      </c>
      <c r="B227">
        <v>27704170</v>
      </c>
      <c r="C227">
        <v>27704161</v>
      </c>
      <c r="D227">
        <v>25169756</v>
      </c>
      <c r="E227">
        <v>1</v>
      </c>
      <c r="F227">
        <v>1</v>
      </c>
      <c r="G227">
        <v>1</v>
      </c>
      <c r="H227">
        <v>3</v>
      </c>
      <c r="I227" t="s">
        <v>183</v>
      </c>
      <c r="J227" t="s">
        <v>185</v>
      </c>
      <c r="K227" t="s">
        <v>184</v>
      </c>
      <c r="L227">
        <v>1327</v>
      </c>
      <c r="N227">
        <v>1005</v>
      </c>
      <c r="O227" t="s">
        <v>54</v>
      </c>
      <c r="P227" t="s">
        <v>54</v>
      </c>
      <c r="Q227">
        <v>1</v>
      </c>
      <c r="X227">
        <v>102</v>
      </c>
      <c r="Y227">
        <v>140.44999999999999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6</v>
      </c>
      <c r="AG227">
        <v>102</v>
      </c>
      <c r="AH227">
        <v>2</v>
      </c>
      <c r="AI227">
        <v>27704170</v>
      </c>
      <c r="AJ227">
        <v>225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ROW(Source!A94)</f>
        <v>94</v>
      </c>
      <c r="B228">
        <v>27704171</v>
      </c>
      <c r="C228">
        <v>27704161</v>
      </c>
      <c r="D228">
        <v>25145444</v>
      </c>
      <c r="E228">
        <v>17</v>
      </c>
      <c r="F228">
        <v>1</v>
      </c>
      <c r="G228">
        <v>1</v>
      </c>
      <c r="H228">
        <v>3</v>
      </c>
      <c r="I228" t="s">
        <v>684</v>
      </c>
      <c r="J228" t="s">
        <v>6</v>
      </c>
      <c r="K228" t="s">
        <v>685</v>
      </c>
      <c r="L228">
        <v>1339</v>
      </c>
      <c r="N228">
        <v>1007</v>
      </c>
      <c r="O228" t="s">
        <v>92</v>
      </c>
      <c r="P228" t="s">
        <v>92</v>
      </c>
      <c r="Q228">
        <v>1</v>
      </c>
      <c r="X228">
        <v>0.01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 t="s">
        <v>6</v>
      </c>
      <c r="AG228">
        <v>0.01</v>
      </c>
      <c r="AH228">
        <v>3</v>
      </c>
      <c r="AI228">
        <v>-1</v>
      </c>
      <c r="AJ228" t="s">
        <v>6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ROW(Source!A94)</f>
        <v>94</v>
      </c>
      <c r="B229">
        <v>27704172</v>
      </c>
      <c r="C229">
        <v>27704161</v>
      </c>
      <c r="D229">
        <v>25185231</v>
      </c>
      <c r="E229">
        <v>1</v>
      </c>
      <c r="F229">
        <v>1</v>
      </c>
      <c r="G229">
        <v>1</v>
      </c>
      <c r="H229">
        <v>3</v>
      </c>
      <c r="I229" t="s">
        <v>618</v>
      </c>
      <c r="J229" t="s">
        <v>619</v>
      </c>
      <c r="K229" t="s">
        <v>620</v>
      </c>
      <c r="L229">
        <v>1346</v>
      </c>
      <c r="N229">
        <v>1009</v>
      </c>
      <c r="O229" t="s">
        <v>147</v>
      </c>
      <c r="P229" t="s">
        <v>147</v>
      </c>
      <c r="Q229">
        <v>1</v>
      </c>
      <c r="X229">
        <v>1200</v>
      </c>
      <c r="Y229">
        <v>3.69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6</v>
      </c>
      <c r="AG229">
        <v>1200</v>
      </c>
      <c r="AH229">
        <v>2</v>
      </c>
      <c r="AI229">
        <v>27704172</v>
      </c>
      <c r="AJ229">
        <v>227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ROW(Source!A94)</f>
        <v>94</v>
      </c>
      <c r="B230">
        <v>27704173</v>
      </c>
      <c r="C230">
        <v>27704161</v>
      </c>
      <c r="D230">
        <v>25145248</v>
      </c>
      <c r="E230">
        <v>17</v>
      </c>
      <c r="F230">
        <v>1</v>
      </c>
      <c r="G230">
        <v>1</v>
      </c>
      <c r="H230">
        <v>3</v>
      </c>
      <c r="I230" t="s">
        <v>678</v>
      </c>
      <c r="J230" t="s">
        <v>6</v>
      </c>
      <c r="K230" t="s">
        <v>679</v>
      </c>
      <c r="L230">
        <v>1348</v>
      </c>
      <c r="N230">
        <v>1009</v>
      </c>
      <c r="O230" t="s">
        <v>30</v>
      </c>
      <c r="P230" t="s">
        <v>30</v>
      </c>
      <c r="Q230">
        <v>1000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1</v>
      </c>
      <c r="AD230">
        <v>0</v>
      </c>
      <c r="AE230">
        <v>0</v>
      </c>
      <c r="AF230" t="s">
        <v>6</v>
      </c>
      <c r="AG230">
        <v>0</v>
      </c>
      <c r="AH230">
        <v>3</v>
      </c>
      <c r="AI230">
        <v>-1</v>
      </c>
      <c r="AJ230" t="s">
        <v>6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ROW(Source!A95)</f>
        <v>95</v>
      </c>
      <c r="B231">
        <v>27704162</v>
      </c>
      <c r="C231">
        <v>27704161</v>
      </c>
      <c r="D231">
        <v>25418547</v>
      </c>
      <c r="E231">
        <v>1</v>
      </c>
      <c r="F231">
        <v>1</v>
      </c>
      <c r="G231">
        <v>1</v>
      </c>
      <c r="H231">
        <v>1</v>
      </c>
      <c r="I231" t="s">
        <v>607</v>
      </c>
      <c r="J231" t="s">
        <v>6</v>
      </c>
      <c r="K231" t="s">
        <v>608</v>
      </c>
      <c r="L231">
        <v>1191</v>
      </c>
      <c r="N231">
        <v>1013</v>
      </c>
      <c r="O231" t="s">
        <v>486</v>
      </c>
      <c r="P231" t="s">
        <v>486</v>
      </c>
      <c r="Q231">
        <v>1</v>
      </c>
      <c r="X231">
        <v>310.42</v>
      </c>
      <c r="Y231">
        <v>0</v>
      </c>
      <c r="Z231">
        <v>0</v>
      </c>
      <c r="AA231">
        <v>0</v>
      </c>
      <c r="AB231">
        <v>8.74</v>
      </c>
      <c r="AC231">
        <v>0</v>
      </c>
      <c r="AD231">
        <v>1</v>
      </c>
      <c r="AE231">
        <v>1</v>
      </c>
      <c r="AF231" t="s">
        <v>57</v>
      </c>
      <c r="AG231">
        <v>481.92705000000007</v>
      </c>
      <c r="AH231">
        <v>2</v>
      </c>
      <c r="AI231">
        <v>27704162</v>
      </c>
      <c r="AJ231">
        <v>229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ROW(Source!A95)</f>
        <v>95</v>
      </c>
      <c r="B232">
        <v>27704163</v>
      </c>
      <c r="C232">
        <v>27704161</v>
      </c>
      <c r="D232">
        <v>25412928</v>
      </c>
      <c r="E232">
        <v>1</v>
      </c>
      <c r="F232">
        <v>1</v>
      </c>
      <c r="G232">
        <v>1</v>
      </c>
      <c r="H232">
        <v>1</v>
      </c>
      <c r="I232" t="s">
        <v>487</v>
      </c>
      <c r="J232" t="s">
        <v>6</v>
      </c>
      <c r="K232" t="s">
        <v>488</v>
      </c>
      <c r="L232">
        <v>1191</v>
      </c>
      <c r="N232">
        <v>1013</v>
      </c>
      <c r="O232" t="s">
        <v>486</v>
      </c>
      <c r="P232" t="s">
        <v>486</v>
      </c>
      <c r="Q232">
        <v>1</v>
      </c>
      <c r="X232">
        <v>1.73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2</v>
      </c>
      <c r="AF232" t="s">
        <v>56</v>
      </c>
      <c r="AG232">
        <v>2.9193750000000005</v>
      </c>
      <c r="AH232">
        <v>2</v>
      </c>
      <c r="AI232">
        <v>27704163</v>
      </c>
      <c r="AJ232">
        <v>230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ROW(Source!A95)</f>
        <v>95</v>
      </c>
      <c r="B233">
        <v>27704164</v>
      </c>
      <c r="C233">
        <v>27704161</v>
      </c>
      <c r="D233">
        <v>25230116</v>
      </c>
      <c r="E233">
        <v>1</v>
      </c>
      <c r="F233">
        <v>1</v>
      </c>
      <c r="G233">
        <v>1</v>
      </c>
      <c r="H233">
        <v>2</v>
      </c>
      <c r="I233" t="s">
        <v>609</v>
      </c>
      <c r="J233" t="s">
        <v>610</v>
      </c>
      <c r="K233" t="s">
        <v>611</v>
      </c>
      <c r="L233">
        <v>1368</v>
      </c>
      <c r="N233">
        <v>1011</v>
      </c>
      <c r="O233" t="s">
        <v>492</v>
      </c>
      <c r="P233" t="s">
        <v>492</v>
      </c>
      <c r="Q233">
        <v>1</v>
      </c>
      <c r="X233">
        <v>0.02</v>
      </c>
      <c r="Y233">
        <v>0</v>
      </c>
      <c r="Z233">
        <v>83.43</v>
      </c>
      <c r="AA233">
        <v>13.5</v>
      </c>
      <c r="AB233">
        <v>0</v>
      </c>
      <c r="AC233">
        <v>0</v>
      </c>
      <c r="AD233">
        <v>1</v>
      </c>
      <c r="AE233">
        <v>0</v>
      </c>
      <c r="AF233" t="s">
        <v>56</v>
      </c>
      <c r="AG233">
        <v>3.3750000000000002E-2</v>
      </c>
      <c r="AH233">
        <v>2</v>
      </c>
      <c r="AI233">
        <v>27704164</v>
      </c>
      <c r="AJ233">
        <v>231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ROW(Source!A95)</f>
        <v>95</v>
      </c>
      <c r="B234">
        <v>27704165</v>
      </c>
      <c r="C234">
        <v>27704161</v>
      </c>
      <c r="D234">
        <v>25230218</v>
      </c>
      <c r="E234">
        <v>1</v>
      </c>
      <c r="F234">
        <v>1</v>
      </c>
      <c r="G234">
        <v>1</v>
      </c>
      <c r="H234">
        <v>2</v>
      </c>
      <c r="I234" t="s">
        <v>612</v>
      </c>
      <c r="J234" t="s">
        <v>613</v>
      </c>
      <c r="K234" t="s">
        <v>614</v>
      </c>
      <c r="L234">
        <v>1368</v>
      </c>
      <c r="N234">
        <v>1011</v>
      </c>
      <c r="O234" t="s">
        <v>492</v>
      </c>
      <c r="P234" t="s">
        <v>492</v>
      </c>
      <c r="Q234">
        <v>1</v>
      </c>
      <c r="X234">
        <v>0.01</v>
      </c>
      <c r="Y234">
        <v>0</v>
      </c>
      <c r="Z234">
        <v>88.01</v>
      </c>
      <c r="AA234">
        <v>11.6</v>
      </c>
      <c r="AB234">
        <v>0</v>
      </c>
      <c r="AC234">
        <v>0</v>
      </c>
      <c r="AD234">
        <v>1</v>
      </c>
      <c r="AE234">
        <v>0</v>
      </c>
      <c r="AF234" t="s">
        <v>56</v>
      </c>
      <c r="AG234">
        <v>1.6875000000000001E-2</v>
      </c>
      <c r="AH234">
        <v>2</v>
      </c>
      <c r="AI234">
        <v>27704165</v>
      </c>
      <c r="AJ234">
        <v>232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ROW(Source!A95)</f>
        <v>95</v>
      </c>
      <c r="B235">
        <v>27704166</v>
      </c>
      <c r="C235">
        <v>27704161</v>
      </c>
      <c r="D235">
        <v>25230679</v>
      </c>
      <c r="E235">
        <v>1</v>
      </c>
      <c r="F235">
        <v>1</v>
      </c>
      <c r="G235">
        <v>1</v>
      </c>
      <c r="H235">
        <v>2</v>
      </c>
      <c r="I235" t="s">
        <v>584</v>
      </c>
      <c r="J235" t="s">
        <v>585</v>
      </c>
      <c r="K235" t="s">
        <v>586</v>
      </c>
      <c r="L235">
        <v>1368</v>
      </c>
      <c r="N235">
        <v>1011</v>
      </c>
      <c r="O235" t="s">
        <v>492</v>
      </c>
      <c r="P235" t="s">
        <v>492</v>
      </c>
      <c r="Q235">
        <v>1</v>
      </c>
      <c r="X235">
        <v>1.69</v>
      </c>
      <c r="Y235">
        <v>0</v>
      </c>
      <c r="Z235">
        <v>12.39</v>
      </c>
      <c r="AA235">
        <v>10.06</v>
      </c>
      <c r="AB235">
        <v>0</v>
      </c>
      <c r="AC235">
        <v>0</v>
      </c>
      <c r="AD235">
        <v>1</v>
      </c>
      <c r="AE235">
        <v>0</v>
      </c>
      <c r="AF235" t="s">
        <v>56</v>
      </c>
      <c r="AG235">
        <v>2.8518750000000002</v>
      </c>
      <c r="AH235">
        <v>2</v>
      </c>
      <c r="AI235">
        <v>27704166</v>
      </c>
      <c r="AJ235">
        <v>233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ROW(Source!A95)</f>
        <v>95</v>
      </c>
      <c r="B236">
        <v>27704167</v>
      </c>
      <c r="C236">
        <v>27704161</v>
      </c>
      <c r="D236">
        <v>25231607</v>
      </c>
      <c r="E236">
        <v>1</v>
      </c>
      <c r="F236">
        <v>1</v>
      </c>
      <c r="G236">
        <v>1</v>
      </c>
      <c r="H236">
        <v>2</v>
      </c>
      <c r="I236" t="s">
        <v>497</v>
      </c>
      <c r="J236" t="s">
        <v>498</v>
      </c>
      <c r="K236" t="s">
        <v>499</v>
      </c>
      <c r="L236">
        <v>1368</v>
      </c>
      <c r="N236">
        <v>1011</v>
      </c>
      <c r="O236" t="s">
        <v>492</v>
      </c>
      <c r="P236" t="s">
        <v>492</v>
      </c>
      <c r="Q236">
        <v>1</v>
      </c>
      <c r="X236">
        <v>0.01</v>
      </c>
      <c r="Y236">
        <v>0</v>
      </c>
      <c r="Z236">
        <v>65.709999999999994</v>
      </c>
      <c r="AA236">
        <v>11.6</v>
      </c>
      <c r="AB236">
        <v>0</v>
      </c>
      <c r="AC236">
        <v>0</v>
      </c>
      <c r="AD236">
        <v>1</v>
      </c>
      <c r="AE236">
        <v>0</v>
      </c>
      <c r="AF236" t="s">
        <v>56</v>
      </c>
      <c r="AG236">
        <v>1.6875000000000001E-2</v>
      </c>
      <c r="AH236">
        <v>2</v>
      </c>
      <c r="AI236">
        <v>27704167</v>
      </c>
      <c r="AJ236">
        <v>234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ROW(Source!A95)</f>
        <v>95</v>
      </c>
      <c r="B237">
        <v>27704168</v>
      </c>
      <c r="C237">
        <v>27704161</v>
      </c>
      <c r="D237">
        <v>25149961</v>
      </c>
      <c r="E237">
        <v>1</v>
      </c>
      <c r="F237">
        <v>1</v>
      </c>
      <c r="G237">
        <v>1</v>
      </c>
      <c r="H237">
        <v>3</v>
      </c>
      <c r="I237" t="s">
        <v>587</v>
      </c>
      <c r="J237" t="s">
        <v>588</v>
      </c>
      <c r="K237" t="s">
        <v>589</v>
      </c>
      <c r="L237">
        <v>1339</v>
      </c>
      <c r="N237">
        <v>1007</v>
      </c>
      <c r="O237" t="s">
        <v>92</v>
      </c>
      <c r="P237" t="s">
        <v>92</v>
      </c>
      <c r="Q237">
        <v>1</v>
      </c>
      <c r="X237">
        <v>0.44</v>
      </c>
      <c r="Y237">
        <v>2.44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6</v>
      </c>
      <c r="AG237">
        <v>0.44</v>
      </c>
      <c r="AH237">
        <v>2</v>
      </c>
      <c r="AI237">
        <v>27704168</v>
      </c>
      <c r="AJ237">
        <v>235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ROW(Source!A95)</f>
        <v>95</v>
      </c>
      <c r="B238">
        <v>27704169</v>
      </c>
      <c r="C238">
        <v>27704161</v>
      </c>
      <c r="D238">
        <v>25155711</v>
      </c>
      <c r="E238">
        <v>1</v>
      </c>
      <c r="F238">
        <v>1</v>
      </c>
      <c r="G238">
        <v>1</v>
      </c>
      <c r="H238">
        <v>3</v>
      </c>
      <c r="I238" t="s">
        <v>615</v>
      </c>
      <c r="J238" t="s">
        <v>616</v>
      </c>
      <c r="K238" t="s">
        <v>617</v>
      </c>
      <c r="L238">
        <v>1348</v>
      </c>
      <c r="N238">
        <v>1009</v>
      </c>
      <c r="O238" t="s">
        <v>30</v>
      </c>
      <c r="P238" t="s">
        <v>30</v>
      </c>
      <c r="Q238">
        <v>1000</v>
      </c>
      <c r="X238">
        <v>1.2999999999999999E-2</v>
      </c>
      <c r="Y238">
        <v>6513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6</v>
      </c>
      <c r="AG238">
        <v>1.2999999999999999E-2</v>
      </c>
      <c r="AH238">
        <v>2</v>
      </c>
      <c r="AI238">
        <v>27704169</v>
      </c>
      <c r="AJ238">
        <v>236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ROW(Source!A95)</f>
        <v>95</v>
      </c>
      <c r="B239">
        <v>27704170</v>
      </c>
      <c r="C239">
        <v>27704161</v>
      </c>
      <c r="D239">
        <v>25169756</v>
      </c>
      <c r="E239">
        <v>1</v>
      </c>
      <c r="F239">
        <v>1</v>
      </c>
      <c r="G239">
        <v>1</v>
      </c>
      <c r="H239">
        <v>3</v>
      </c>
      <c r="I239" t="s">
        <v>183</v>
      </c>
      <c r="J239" t="s">
        <v>185</v>
      </c>
      <c r="K239" t="s">
        <v>184</v>
      </c>
      <c r="L239">
        <v>1327</v>
      </c>
      <c r="N239">
        <v>1005</v>
      </c>
      <c r="O239" t="s">
        <v>54</v>
      </c>
      <c r="P239" t="s">
        <v>54</v>
      </c>
      <c r="Q239">
        <v>1</v>
      </c>
      <c r="X239">
        <v>102</v>
      </c>
      <c r="Y239">
        <v>140.44999999999999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6</v>
      </c>
      <c r="AG239">
        <v>102</v>
      </c>
      <c r="AH239">
        <v>2</v>
      </c>
      <c r="AI239">
        <v>27704170</v>
      </c>
      <c r="AJ239">
        <v>237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ROW(Source!A95)</f>
        <v>95</v>
      </c>
      <c r="B240">
        <v>27704171</v>
      </c>
      <c r="C240">
        <v>27704161</v>
      </c>
      <c r="D240">
        <v>25145444</v>
      </c>
      <c r="E240">
        <v>17</v>
      </c>
      <c r="F240">
        <v>1</v>
      </c>
      <c r="G240">
        <v>1</v>
      </c>
      <c r="H240">
        <v>3</v>
      </c>
      <c r="I240" t="s">
        <v>684</v>
      </c>
      <c r="J240" t="s">
        <v>6</v>
      </c>
      <c r="K240" t="s">
        <v>685</v>
      </c>
      <c r="L240">
        <v>1339</v>
      </c>
      <c r="N240">
        <v>1007</v>
      </c>
      <c r="O240" t="s">
        <v>92</v>
      </c>
      <c r="P240" t="s">
        <v>92</v>
      </c>
      <c r="Q240">
        <v>1</v>
      </c>
      <c r="X240">
        <v>0.01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 t="s">
        <v>6</v>
      </c>
      <c r="AG240">
        <v>0.01</v>
      </c>
      <c r="AH240">
        <v>3</v>
      </c>
      <c r="AI240">
        <v>-1</v>
      </c>
      <c r="AJ240" t="s">
        <v>6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ROW(Source!A95)</f>
        <v>95</v>
      </c>
      <c r="B241">
        <v>27704172</v>
      </c>
      <c r="C241">
        <v>27704161</v>
      </c>
      <c r="D241">
        <v>25185231</v>
      </c>
      <c r="E241">
        <v>1</v>
      </c>
      <c r="F241">
        <v>1</v>
      </c>
      <c r="G241">
        <v>1</v>
      </c>
      <c r="H241">
        <v>3</v>
      </c>
      <c r="I241" t="s">
        <v>618</v>
      </c>
      <c r="J241" t="s">
        <v>619</v>
      </c>
      <c r="K241" t="s">
        <v>620</v>
      </c>
      <c r="L241">
        <v>1346</v>
      </c>
      <c r="N241">
        <v>1009</v>
      </c>
      <c r="O241" t="s">
        <v>147</v>
      </c>
      <c r="P241" t="s">
        <v>147</v>
      </c>
      <c r="Q241">
        <v>1</v>
      </c>
      <c r="X241">
        <v>1200</v>
      </c>
      <c r="Y241">
        <v>3.69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6</v>
      </c>
      <c r="AG241">
        <v>1200</v>
      </c>
      <c r="AH241">
        <v>2</v>
      </c>
      <c r="AI241">
        <v>27704172</v>
      </c>
      <c r="AJ241">
        <v>239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ROW(Source!A95)</f>
        <v>95</v>
      </c>
      <c r="B242">
        <v>27704173</v>
      </c>
      <c r="C242">
        <v>27704161</v>
      </c>
      <c r="D242">
        <v>25145248</v>
      </c>
      <c r="E242">
        <v>17</v>
      </c>
      <c r="F242">
        <v>1</v>
      </c>
      <c r="G242">
        <v>1</v>
      </c>
      <c r="H242">
        <v>3</v>
      </c>
      <c r="I242" t="s">
        <v>678</v>
      </c>
      <c r="J242" t="s">
        <v>6</v>
      </c>
      <c r="K242" t="s">
        <v>679</v>
      </c>
      <c r="L242">
        <v>1348</v>
      </c>
      <c r="N242">
        <v>1009</v>
      </c>
      <c r="O242" t="s">
        <v>30</v>
      </c>
      <c r="P242" t="s">
        <v>30</v>
      </c>
      <c r="Q242">
        <v>1000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1</v>
      </c>
      <c r="AD242">
        <v>0</v>
      </c>
      <c r="AE242">
        <v>0</v>
      </c>
      <c r="AF242" t="s">
        <v>6</v>
      </c>
      <c r="AG242">
        <v>0</v>
      </c>
      <c r="AH242">
        <v>3</v>
      </c>
      <c r="AI242">
        <v>-1</v>
      </c>
      <c r="AJ242" t="s">
        <v>6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ROW(Source!A102)</f>
        <v>102</v>
      </c>
      <c r="B243">
        <v>27704263</v>
      </c>
      <c r="C243">
        <v>27704262</v>
      </c>
      <c r="D243">
        <v>25418254</v>
      </c>
      <c r="E243">
        <v>1</v>
      </c>
      <c r="F243">
        <v>1</v>
      </c>
      <c r="G243">
        <v>1</v>
      </c>
      <c r="H243">
        <v>1</v>
      </c>
      <c r="I243" t="s">
        <v>621</v>
      </c>
      <c r="J243" t="s">
        <v>6</v>
      </c>
      <c r="K243" t="s">
        <v>622</v>
      </c>
      <c r="L243">
        <v>1191</v>
      </c>
      <c r="N243">
        <v>1013</v>
      </c>
      <c r="O243" t="s">
        <v>486</v>
      </c>
      <c r="P243" t="s">
        <v>486</v>
      </c>
      <c r="Q243">
        <v>1</v>
      </c>
      <c r="X243">
        <v>23.82</v>
      </c>
      <c r="Y243">
        <v>0</v>
      </c>
      <c r="Z243">
        <v>0</v>
      </c>
      <c r="AA243">
        <v>0</v>
      </c>
      <c r="AB243">
        <v>9.51</v>
      </c>
      <c r="AC243">
        <v>0</v>
      </c>
      <c r="AD243">
        <v>1</v>
      </c>
      <c r="AE243">
        <v>1</v>
      </c>
      <c r="AF243" t="s">
        <v>57</v>
      </c>
      <c r="AG243">
        <v>36.980550000000001</v>
      </c>
      <c r="AH243">
        <v>2</v>
      </c>
      <c r="AI243">
        <v>27704263</v>
      </c>
      <c r="AJ243">
        <v>241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ROW(Source!A102)</f>
        <v>102</v>
      </c>
      <c r="B244">
        <v>27704264</v>
      </c>
      <c r="C244">
        <v>27704262</v>
      </c>
      <c r="D244">
        <v>25412928</v>
      </c>
      <c r="E244">
        <v>1</v>
      </c>
      <c r="F244">
        <v>1</v>
      </c>
      <c r="G244">
        <v>1</v>
      </c>
      <c r="H244">
        <v>1</v>
      </c>
      <c r="I244" t="s">
        <v>487</v>
      </c>
      <c r="J244" t="s">
        <v>6</v>
      </c>
      <c r="K244" t="s">
        <v>488</v>
      </c>
      <c r="L244">
        <v>1191</v>
      </c>
      <c r="N244">
        <v>1013</v>
      </c>
      <c r="O244" t="s">
        <v>486</v>
      </c>
      <c r="P244" t="s">
        <v>486</v>
      </c>
      <c r="Q244">
        <v>1</v>
      </c>
      <c r="X244">
        <v>0.11</v>
      </c>
      <c r="Y244">
        <v>0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2</v>
      </c>
      <c r="AF244" t="s">
        <v>56</v>
      </c>
      <c r="AG244">
        <v>0.18562500000000004</v>
      </c>
      <c r="AH244">
        <v>2</v>
      </c>
      <c r="AI244">
        <v>27704264</v>
      </c>
      <c r="AJ244">
        <v>242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ROW(Source!A102)</f>
        <v>102</v>
      </c>
      <c r="B245">
        <v>27704265</v>
      </c>
      <c r="C245">
        <v>27704262</v>
      </c>
      <c r="D245">
        <v>25230514</v>
      </c>
      <c r="E245">
        <v>1</v>
      </c>
      <c r="F245">
        <v>1</v>
      </c>
      <c r="G245">
        <v>1</v>
      </c>
      <c r="H245">
        <v>2</v>
      </c>
      <c r="I245" t="s">
        <v>489</v>
      </c>
      <c r="J245" t="s">
        <v>490</v>
      </c>
      <c r="K245" t="s">
        <v>491</v>
      </c>
      <c r="L245">
        <v>1368</v>
      </c>
      <c r="N245">
        <v>1011</v>
      </c>
      <c r="O245" t="s">
        <v>492</v>
      </c>
      <c r="P245" t="s">
        <v>492</v>
      </c>
      <c r="Q245">
        <v>1</v>
      </c>
      <c r="X245">
        <v>0.05</v>
      </c>
      <c r="Y245">
        <v>0</v>
      </c>
      <c r="Z245">
        <v>31.26</v>
      </c>
      <c r="AA245">
        <v>13.5</v>
      </c>
      <c r="AB245">
        <v>0</v>
      </c>
      <c r="AC245">
        <v>0</v>
      </c>
      <c r="AD245">
        <v>1</v>
      </c>
      <c r="AE245">
        <v>0</v>
      </c>
      <c r="AF245" t="s">
        <v>56</v>
      </c>
      <c r="AG245">
        <v>8.4375000000000006E-2</v>
      </c>
      <c r="AH245">
        <v>2</v>
      </c>
      <c r="AI245">
        <v>27704265</v>
      </c>
      <c r="AJ245">
        <v>243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ROW(Source!A102)</f>
        <v>102</v>
      </c>
      <c r="B246">
        <v>27704266</v>
      </c>
      <c r="C246">
        <v>27704262</v>
      </c>
      <c r="D246">
        <v>25231607</v>
      </c>
      <c r="E246">
        <v>1</v>
      </c>
      <c r="F246">
        <v>1</v>
      </c>
      <c r="G246">
        <v>1</v>
      </c>
      <c r="H246">
        <v>2</v>
      </c>
      <c r="I246" t="s">
        <v>497</v>
      </c>
      <c r="J246" t="s">
        <v>498</v>
      </c>
      <c r="K246" t="s">
        <v>499</v>
      </c>
      <c r="L246">
        <v>1368</v>
      </c>
      <c r="N246">
        <v>1011</v>
      </c>
      <c r="O246" t="s">
        <v>492</v>
      </c>
      <c r="P246" t="s">
        <v>492</v>
      </c>
      <c r="Q246">
        <v>1</v>
      </c>
      <c r="X246">
        <v>0.06</v>
      </c>
      <c r="Y246">
        <v>0</v>
      </c>
      <c r="Z246">
        <v>65.709999999999994</v>
      </c>
      <c r="AA246">
        <v>11.6</v>
      </c>
      <c r="AB246">
        <v>0</v>
      </c>
      <c r="AC246">
        <v>0</v>
      </c>
      <c r="AD246">
        <v>1</v>
      </c>
      <c r="AE246">
        <v>0</v>
      </c>
      <c r="AF246" t="s">
        <v>56</v>
      </c>
      <c r="AG246">
        <v>0.10125000000000001</v>
      </c>
      <c r="AH246">
        <v>2</v>
      </c>
      <c r="AI246">
        <v>27704266</v>
      </c>
      <c r="AJ246">
        <v>244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ROW(Source!A102)</f>
        <v>102</v>
      </c>
      <c r="B247">
        <v>27704267</v>
      </c>
      <c r="C247">
        <v>27704262</v>
      </c>
      <c r="D247">
        <v>25145315</v>
      </c>
      <c r="E247">
        <v>17</v>
      </c>
      <c r="F247">
        <v>1</v>
      </c>
      <c r="G247">
        <v>1</v>
      </c>
      <c r="H247">
        <v>3</v>
      </c>
      <c r="I247" t="s">
        <v>682</v>
      </c>
      <c r="J247" t="s">
        <v>6</v>
      </c>
      <c r="K247" t="s">
        <v>683</v>
      </c>
      <c r="L247">
        <v>1339</v>
      </c>
      <c r="N247">
        <v>1007</v>
      </c>
      <c r="O247" t="s">
        <v>92</v>
      </c>
      <c r="P247" t="s">
        <v>92</v>
      </c>
      <c r="Q247">
        <v>1</v>
      </c>
      <c r="X247">
        <v>0.16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 t="s">
        <v>6</v>
      </c>
      <c r="AG247">
        <v>0.16</v>
      </c>
      <c r="AH247">
        <v>3</v>
      </c>
      <c r="AI247">
        <v>-1</v>
      </c>
      <c r="AJ247" t="s">
        <v>6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ROW(Source!A102)</f>
        <v>102</v>
      </c>
      <c r="B248">
        <v>27704268</v>
      </c>
      <c r="C248">
        <v>27704262</v>
      </c>
      <c r="D248">
        <v>25145429</v>
      </c>
      <c r="E248">
        <v>17</v>
      </c>
      <c r="F248">
        <v>1</v>
      </c>
      <c r="G248">
        <v>1</v>
      </c>
      <c r="H248">
        <v>3</v>
      </c>
      <c r="I248" t="s">
        <v>686</v>
      </c>
      <c r="J248" t="s">
        <v>6</v>
      </c>
      <c r="K248" t="s">
        <v>687</v>
      </c>
      <c r="L248">
        <v>1301</v>
      </c>
      <c r="N248">
        <v>1003</v>
      </c>
      <c r="O248" t="s">
        <v>257</v>
      </c>
      <c r="P248" t="s">
        <v>257</v>
      </c>
      <c r="Q248">
        <v>1</v>
      </c>
      <c r="X248">
        <v>101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 t="s">
        <v>6</v>
      </c>
      <c r="AG248">
        <v>101</v>
      </c>
      <c r="AH248">
        <v>3</v>
      </c>
      <c r="AI248">
        <v>-1</v>
      </c>
      <c r="AJ248" t="s">
        <v>6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ROW(Source!A103)</f>
        <v>103</v>
      </c>
      <c r="B249">
        <v>27704263</v>
      </c>
      <c r="C249">
        <v>27704262</v>
      </c>
      <c r="D249">
        <v>25418254</v>
      </c>
      <c r="E249">
        <v>1</v>
      </c>
      <c r="F249">
        <v>1</v>
      </c>
      <c r="G249">
        <v>1</v>
      </c>
      <c r="H249">
        <v>1</v>
      </c>
      <c r="I249" t="s">
        <v>621</v>
      </c>
      <c r="J249" t="s">
        <v>6</v>
      </c>
      <c r="K249" t="s">
        <v>622</v>
      </c>
      <c r="L249">
        <v>1191</v>
      </c>
      <c r="N249">
        <v>1013</v>
      </c>
      <c r="O249" t="s">
        <v>486</v>
      </c>
      <c r="P249" t="s">
        <v>486</v>
      </c>
      <c r="Q249">
        <v>1</v>
      </c>
      <c r="X249">
        <v>23.82</v>
      </c>
      <c r="Y249">
        <v>0</v>
      </c>
      <c r="Z249">
        <v>0</v>
      </c>
      <c r="AA249">
        <v>0</v>
      </c>
      <c r="AB249">
        <v>9.51</v>
      </c>
      <c r="AC249">
        <v>0</v>
      </c>
      <c r="AD249">
        <v>1</v>
      </c>
      <c r="AE249">
        <v>1</v>
      </c>
      <c r="AF249" t="s">
        <v>57</v>
      </c>
      <c r="AG249">
        <v>36.980550000000001</v>
      </c>
      <c r="AH249">
        <v>2</v>
      </c>
      <c r="AI249">
        <v>27704263</v>
      </c>
      <c r="AJ249">
        <v>247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ROW(Source!A103)</f>
        <v>103</v>
      </c>
      <c r="B250">
        <v>27704264</v>
      </c>
      <c r="C250">
        <v>27704262</v>
      </c>
      <c r="D250">
        <v>25412928</v>
      </c>
      <c r="E250">
        <v>1</v>
      </c>
      <c r="F250">
        <v>1</v>
      </c>
      <c r="G250">
        <v>1</v>
      </c>
      <c r="H250">
        <v>1</v>
      </c>
      <c r="I250" t="s">
        <v>487</v>
      </c>
      <c r="J250" t="s">
        <v>6</v>
      </c>
      <c r="K250" t="s">
        <v>488</v>
      </c>
      <c r="L250">
        <v>1191</v>
      </c>
      <c r="N250">
        <v>1013</v>
      </c>
      <c r="O250" t="s">
        <v>486</v>
      </c>
      <c r="P250" t="s">
        <v>486</v>
      </c>
      <c r="Q250">
        <v>1</v>
      </c>
      <c r="X250">
        <v>0.11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2</v>
      </c>
      <c r="AF250" t="s">
        <v>56</v>
      </c>
      <c r="AG250">
        <v>0.18562500000000004</v>
      </c>
      <c r="AH250">
        <v>2</v>
      </c>
      <c r="AI250">
        <v>27704264</v>
      </c>
      <c r="AJ250">
        <v>248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ROW(Source!A103)</f>
        <v>103</v>
      </c>
      <c r="B251">
        <v>27704265</v>
      </c>
      <c r="C251">
        <v>27704262</v>
      </c>
      <c r="D251">
        <v>25230514</v>
      </c>
      <c r="E251">
        <v>1</v>
      </c>
      <c r="F251">
        <v>1</v>
      </c>
      <c r="G251">
        <v>1</v>
      </c>
      <c r="H251">
        <v>2</v>
      </c>
      <c r="I251" t="s">
        <v>489</v>
      </c>
      <c r="J251" t="s">
        <v>490</v>
      </c>
      <c r="K251" t="s">
        <v>491</v>
      </c>
      <c r="L251">
        <v>1368</v>
      </c>
      <c r="N251">
        <v>1011</v>
      </c>
      <c r="O251" t="s">
        <v>492</v>
      </c>
      <c r="P251" t="s">
        <v>492</v>
      </c>
      <c r="Q251">
        <v>1</v>
      </c>
      <c r="X251">
        <v>0.05</v>
      </c>
      <c r="Y251">
        <v>0</v>
      </c>
      <c r="Z251">
        <v>31.26</v>
      </c>
      <c r="AA251">
        <v>13.5</v>
      </c>
      <c r="AB251">
        <v>0</v>
      </c>
      <c r="AC251">
        <v>0</v>
      </c>
      <c r="AD251">
        <v>1</v>
      </c>
      <c r="AE251">
        <v>0</v>
      </c>
      <c r="AF251" t="s">
        <v>56</v>
      </c>
      <c r="AG251">
        <v>8.4375000000000006E-2</v>
      </c>
      <c r="AH251">
        <v>2</v>
      </c>
      <c r="AI251">
        <v>27704265</v>
      </c>
      <c r="AJ251">
        <v>249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ROW(Source!A103)</f>
        <v>103</v>
      </c>
      <c r="B252">
        <v>27704266</v>
      </c>
      <c r="C252">
        <v>27704262</v>
      </c>
      <c r="D252">
        <v>25231607</v>
      </c>
      <c r="E252">
        <v>1</v>
      </c>
      <c r="F252">
        <v>1</v>
      </c>
      <c r="G252">
        <v>1</v>
      </c>
      <c r="H252">
        <v>2</v>
      </c>
      <c r="I252" t="s">
        <v>497</v>
      </c>
      <c r="J252" t="s">
        <v>498</v>
      </c>
      <c r="K252" t="s">
        <v>499</v>
      </c>
      <c r="L252">
        <v>1368</v>
      </c>
      <c r="N252">
        <v>1011</v>
      </c>
      <c r="O252" t="s">
        <v>492</v>
      </c>
      <c r="P252" t="s">
        <v>492</v>
      </c>
      <c r="Q252">
        <v>1</v>
      </c>
      <c r="X252">
        <v>0.06</v>
      </c>
      <c r="Y252">
        <v>0</v>
      </c>
      <c r="Z252">
        <v>65.709999999999994</v>
      </c>
      <c r="AA252">
        <v>11.6</v>
      </c>
      <c r="AB252">
        <v>0</v>
      </c>
      <c r="AC252">
        <v>0</v>
      </c>
      <c r="AD252">
        <v>1</v>
      </c>
      <c r="AE252">
        <v>0</v>
      </c>
      <c r="AF252" t="s">
        <v>56</v>
      </c>
      <c r="AG252">
        <v>0.10125000000000001</v>
      </c>
      <c r="AH252">
        <v>2</v>
      </c>
      <c r="AI252">
        <v>27704266</v>
      </c>
      <c r="AJ252">
        <v>250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ROW(Source!A103)</f>
        <v>103</v>
      </c>
      <c r="B253">
        <v>27704267</v>
      </c>
      <c r="C253">
        <v>27704262</v>
      </c>
      <c r="D253">
        <v>25145315</v>
      </c>
      <c r="E253">
        <v>17</v>
      </c>
      <c r="F253">
        <v>1</v>
      </c>
      <c r="G253">
        <v>1</v>
      </c>
      <c r="H253">
        <v>3</v>
      </c>
      <c r="I253" t="s">
        <v>682</v>
      </c>
      <c r="J253" t="s">
        <v>6</v>
      </c>
      <c r="K253" t="s">
        <v>683</v>
      </c>
      <c r="L253">
        <v>1339</v>
      </c>
      <c r="N253">
        <v>1007</v>
      </c>
      <c r="O253" t="s">
        <v>92</v>
      </c>
      <c r="P253" t="s">
        <v>92</v>
      </c>
      <c r="Q253">
        <v>1</v>
      </c>
      <c r="X253">
        <v>0.16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 t="s">
        <v>6</v>
      </c>
      <c r="AG253">
        <v>0.16</v>
      </c>
      <c r="AH253">
        <v>3</v>
      </c>
      <c r="AI253">
        <v>-1</v>
      </c>
      <c r="AJ253" t="s">
        <v>6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ROW(Source!A103)</f>
        <v>103</v>
      </c>
      <c r="B254">
        <v>27704268</v>
      </c>
      <c r="C254">
        <v>27704262</v>
      </c>
      <c r="D254">
        <v>25145429</v>
      </c>
      <c r="E254">
        <v>17</v>
      </c>
      <c r="F254">
        <v>1</v>
      </c>
      <c r="G254">
        <v>1</v>
      </c>
      <c r="H254">
        <v>3</v>
      </c>
      <c r="I254" t="s">
        <v>686</v>
      </c>
      <c r="J254" t="s">
        <v>6</v>
      </c>
      <c r="K254" t="s">
        <v>687</v>
      </c>
      <c r="L254">
        <v>1301</v>
      </c>
      <c r="N254">
        <v>1003</v>
      </c>
      <c r="O254" t="s">
        <v>257</v>
      </c>
      <c r="P254" t="s">
        <v>257</v>
      </c>
      <c r="Q254">
        <v>1</v>
      </c>
      <c r="X254">
        <v>101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 t="s">
        <v>6</v>
      </c>
      <c r="AG254">
        <v>101</v>
      </c>
      <c r="AH254">
        <v>3</v>
      </c>
      <c r="AI254">
        <v>-1</v>
      </c>
      <c r="AJ254" t="s">
        <v>6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ROW(Source!A108)</f>
        <v>108</v>
      </c>
      <c r="B255">
        <v>27704433</v>
      </c>
      <c r="C255">
        <v>27704432</v>
      </c>
      <c r="D255">
        <v>25413030</v>
      </c>
      <c r="E255">
        <v>1</v>
      </c>
      <c r="F255">
        <v>1</v>
      </c>
      <c r="G255">
        <v>1</v>
      </c>
      <c r="H255">
        <v>1</v>
      </c>
      <c r="I255" t="s">
        <v>623</v>
      </c>
      <c r="J255" t="s">
        <v>6</v>
      </c>
      <c r="K255" t="s">
        <v>624</v>
      </c>
      <c r="L255">
        <v>1191</v>
      </c>
      <c r="N255">
        <v>1013</v>
      </c>
      <c r="O255" t="s">
        <v>486</v>
      </c>
      <c r="P255" t="s">
        <v>486</v>
      </c>
      <c r="Q255">
        <v>1</v>
      </c>
      <c r="X255">
        <v>228.35</v>
      </c>
      <c r="Y255">
        <v>0</v>
      </c>
      <c r="Z255">
        <v>0</v>
      </c>
      <c r="AA255">
        <v>0</v>
      </c>
      <c r="AB255">
        <v>8.86</v>
      </c>
      <c r="AC255">
        <v>0</v>
      </c>
      <c r="AD255">
        <v>1</v>
      </c>
      <c r="AE255">
        <v>1</v>
      </c>
      <c r="AF255" t="s">
        <v>22</v>
      </c>
      <c r="AG255">
        <v>262.60249999999996</v>
      </c>
      <c r="AH255">
        <v>2</v>
      </c>
      <c r="AI255">
        <v>27704433</v>
      </c>
      <c r="AJ255">
        <v>253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ROW(Source!A108)</f>
        <v>108</v>
      </c>
      <c r="B256">
        <v>27704434</v>
      </c>
      <c r="C256">
        <v>27704432</v>
      </c>
      <c r="D256">
        <v>25412928</v>
      </c>
      <c r="E256">
        <v>1</v>
      </c>
      <c r="F256">
        <v>1</v>
      </c>
      <c r="G256">
        <v>1</v>
      </c>
      <c r="H256">
        <v>1</v>
      </c>
      <c r="I256" t="s">
        <v>487</v>
      </c>
      <c r="J256" t="s">
        <v>6</v>
      </c>
      <c r="K256" t="s">
        <v>488</v>
      </c>
      <c r="L256">
        <v>1191</v>
      </c>
      <c r="N256">
        <v>1013</v>
      </c>
      <c r="O256" t="s">
        <v>486</v>
      </c>
      <c r="P256" t="s">
        <v>486</v>
      </c>
      <c r="Q256">
        <v>1</v>
      </c>
      <c r="X256">
        <v>0.67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2</v>
      </c>
      <c r="AF256" t="s">
        <v>22</v>
      </c>
      <c r="AG256">
        <v>0.77049999999999996</v>
      </c>
      <c r="AH256">
        <v>2</v>
      </c>
      <c r="AI256">
        <v>27704434</v>
      </c>
      <c r="AJ256">
        <v>254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ROW(Source!A108)</f>
        <v>108</v>
      </c>
      <c r="B257">
        <v>27704435</v>
      </c>
      <c r="C257">
        <v>27704432</v>
      </c>
      <c r="D257">
        <v>25230514</v>
      </c>
      <c r="E257">
        <v>1</v>
      </c>
      <c r="F257">
        <v>1</v>
      </c>
      <c r="G257">
        <v>1</v>
      </c>
      <c r="H257">
        <v>2</v>
      </c>
      <c r="I257" t="s">
        <v>489</v>
      </c>
      <c r="J257" t="s">
        <v>490</v>
      </c>
      <c r="K257" t="s">
        <v>491</v>
      </c>
      <c r="L257">
        <v>1368</v>
      </c>
      <c r="N257">
        <v>1011</v>
      </c>
      <c r="O257" t="s">
        <v>492</v>
      </c>
      <c r="P257" t="s">
        <v>492</v>
      </c>
      <c r="Q257">
        <v>1</v>
      </c>
      <c r="X257">
        <v>0.67</v>
      </c>
      <c r="Y257">
        <v>0</v>
      </c>
      <c r="Z257">
        <v>31.26</v>
      </c>
      <c r="AA257">
        <v>13.5</v>
      </c>
      <c r="AB257">
        <v>0</v>
      </c>
      <c r="AC257">
        <v>0</v>
      </c>
      <c r="AD257">
        <v>1</v>
      </c>
      <c r="AE257">
        <v>0</v>
      </c>
      <c r="AF257" t="s">
        <v>22</v>
      </c>
      <c r="AG257">
        <v>0.77049999999999996</v>
      </c>
      <c r="AH257">
        <v>2</v>
      </c>
      <c r="AI257">
        <v>27704435</v>
      </c>
      <c r="AJ257">
        <v>255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ROW(Source!A108)</f>
        <v>108</v>
      </c>
      <c r="B258">
        <v>27704436</v>
      </c>
      <c r="C258">
        <v>27704432</v>
      </c>
      <c r="D258">
        <v>25149961</v>
      </c>
      <c r="E258">
        <v>1</v>
      </c>
      <c r="F258">
        <v>1</v>
      </c>
      <c r="G258">
        <v>1</v>
      </c>
      <c r="H258">
        <v>3</v>
      </c>
      <c r="I258" t="s">
        <v>587</v>
      </c>
      <c r="J258" t="s">
        <v>588</v>
      </c>
      <c r="K258" t="s">
        <v>589</v>
      </c>
      <c r="L258">
        <v>1339</v>
      </c>
      <c r="N258">
        <v>1007</v>
      </c>
      <c r="O258" t="s">
        <v>92</v>
      </c>
      <c r="P258" t="s">
        <v>92</v>
      </c>
      <c r="Q258">
        <v>1</v>
      </c>
      <c r="X258">
        <v>0.35</v>
      </c>
      <c r="Y258">
        <v>2.44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6</v>
      </c>
      <c r="AG258">
        <v>0.35</v>
      </c>
      <c r="AH258">
        <v>2</v>
      </c>
      <c r="AI258">
        <v>27704436</v>
      </c>
      <c r="AJ258">
        <v>256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ROW(Source!A108)</f>
        <v>108</v>
      </c>
      <c r="B259">
        <v>27704437</v>
      </c>
      <c r="C259">
        <v>27704432</v>
      </c>
      <c r="D259">
        <v>25147242</v>
      </c>
      <c r="E259">
        <v>17</v>
      </c>
      <c r="F259">
        <v>1</v>
      </c>
      <c r="G259">
        <v>1</v>
      </c>
      <c r="H259">
        <v>3</v>
      </c>
      <c r="I259" t="s">
        <v>28</v>
      </c>
      <c r="J259" t="s">
        <v>6</v>
      </c>
      <c r="K259" t="s">
        <v>29</v>
      </c>
      <c r="L259">
        <v>1348</v>
      </c>
      <c r="N259">
        <v>1009</v>
      </c>
      <c r="O259" t="s">
        <v>30</v>
      </c>
      <c r="P259" t="s">
        <v>30</v>
      </c>
      <c r="Q259">
        <v>1000</v>
      </c>
      <c r="X259">
        <v>3.38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 t="s">
        <v>6</v>
      </c>
      <c r="AG259">
        <v>3.38</v>
      </c>
      <c r="AH259">
        <v>2</v>
      </c>
      <c r="AI259">
        <v>27704437</v>
      </c>
      <c r="AJ259">
        <v>257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ROW(Source!A108)</f>
        <v>108</v>
      </c>
      <c r="B260">
        <v>27704438</v>
      </c>
      <c r="C260">
        <v>27704432</v>
      </c>
      <c r="D260">
        <v>25155543</v>
      </c>
      <c r="E260">
        <v>1</v>
      </c>
      <c r="F260">
        <v>1</v>
      </c>
      <c r="G260">
        <v>1</v>
      </c>
      <c r="H260">
        <v>3</v>
      </c>
      <c r="I260" t="s">
        <v>625</v>
      </c>
      <c r="J260" t="s">
        <v>626</v>
      </c>
      <c r="K260" t="s">
        <v>627</v>
      </c>
      <c r="L260">
        <v>1339</v>
      </c>
      <c r="N260">
        <v>1007</v>
      </c>
      <c r="O260" t="s">
        <v>92</v>
      </c>
      <c r="P260" t="s">
        <v>92</v>
      </c>
      <c r="Q260">
        <v>1</v>
      </c>
      <c r="X260">
        <v>2.2000000000000002</v>
      </c>
      <c r="Y260">
        <v>517.91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6</v>
      </c>
      <c r="AG260">
        <v>2.2000000000000002</v>
      </c>
      <c r="AH260">
        <v>2</v>
      </c>
      <c r="AI260">
        <v>27704438</v>
      </c>
      <c r="AJ260">
        <v>258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ROW(Source!A109)</f>
        <v>109</v>
      </c>
      <c r="B261">
        <v>27704433</v>
      </c>
      <c r="C261">
        <v>27704432</v>
      </c>
      <c r="D261">
        <v>25413030</v>
      </c>
      <c r="E261">
        <v>1</v>
      </c>
      <c r="F261">
        <v>1</v>
      </c>
      <c r="G261">
        <v>1</v>
      </c>
      <c r="H261">
        <v>1</v>
      </c>
      <c r="I261" t="s">
        <v>623</v>
      </c>
      <c r="J261" t="s">
        <v>6</v>
      </c>
      <c r="K261" t="s">
        <v>624</v>
      </c>
      <c r="L261">
        <v>1191</v>
      </c>
      <c r="N261">
        <v>1013</v>
      </c>
      <c r="O261" t="s">
        <v>486</v>
      </c>
      <c r="P261" t="s">
        <v>486</v>
      </c>
      <c r="Q261">
        <v>1</v>
      </c>
      <c r="X261">
        <v>228.35</v>
      </c>
      <c r="Y261">
        <v>0</v>
      </c>
      <c r="Z261">
        <v>0</v>
      </c>
      <c r="AA261">
        <v>0</v>
      </c>
      <c r="AB261">
        <v>8.86</v>
      </c>
      <c r="AC261">
        <v>0</v>
      </c>
      <c r="AD261">
        <v>1</v>
      </c>
      <c r="AE261">
        <v>1</v>
      </c>
      <c r="AF261" t="s">
        <v>22</v>
      </c>
      <c r="AG261">
        <v>262.60249999999996</v>
      </c>
      <c r="AH261">
        <v>2</v>
      </c>
      <c r="AI261">
        <v>27704433</v>
      </c>
      <c r="AJ261">
        <v>259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ROW(Source!A109)</f>
        <v>109</v>
      </c>
      <c r="B262">
        <v>27704434</v>
      </c>
      <c r="C262">
        <v>27704432</v>
      </c>
      <c r="D262">
        <v>25412928</v>
      </c>
      <c r="E262">
        <v>1</v>
      </c>
      <c r="F262">
        <v>1</v>
      </c>
      <c r="G262">
        <v>1</v>
      </c>
      <c r="H262">
        <v>1</v>
      </c>
      <c r="I262" t="s">
        <v>487</v>
      </c>
      <c r="J262" t="s">
        <v>6</v>
      </c>
      <c r="K262" t="s">
        <v>488</v>
      </c>
      <c r="L262">
        <v>1191</v>
      </c>
      <c r="N262">
        <v>1013</v>
      </c>
      <c r="O262" t="s">
        <v>486</v>
      </c>
      <c r="P262" t="s">
        <v>486</v>
      </c>
      <c r="Q262">
        <v>1</v>
      </c>
      <c r="X262">
        <v>0.67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2</v>
      </c>
      <c r="AF262" t="s">
        <v>22</v>
      </c>
      <c r="AG262">
        <v>0.77049999999999996</v>
      </c>
      <c r="AH262">
        <v>2</v>
      </c>
      <c r="AI262">
        <v>27704434</v>
      </c>
      <c r="AJ262">
        <v>260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ROW(Source!A109)</f>
        <v>109</v>
      </c>
      <c r="B263">
        <v>27704435</v>
      </c>
      <c r="C263">
        <v>27704432</v>
      </c>
      <c r="D263">
        <v>25230514</v>
      </c>
      <c r="E263">
        <v>1</v>
      </c>
      <c r="F263">
        <v>1</v>
      </c>
      <c r="G263">
        <v>1</v>
      </c>
      <c r="H263">
        <v>2</v>
      </c>
      <c r="I263" t="s">
        <v>489</v>
      </c>
      <c r="J263" t="s">
        <v>490</v>
      </c>
      <c r="K263" t="s">
        <v>491</v>
      </c>
      <c r="L263">
        <v>1368</v>
      </c>
      <c r="N263">
        <v>1011</v>
      </c>
      <c r="O263" t="s">
        <v>492</v>
      </c>
      <c r="P263" t="s">
        <v>492</v>
      </c>
      <c r="Q263">
        <v>1</v>
      </c>
      <c r="X263">
        <v>0.67</v>
      </c>
      <c r="Y263">
        <v>0</v>
      </c>
      <c r="Z263">
        <v>31.26</v>
      </c>
      <c r="AA263">
        <v>13.5</v>
      </c>
      <c r="AB263">
        <v>0</v>
      </c>
      <c r="AC263">
        <v>0</v>
      </c>
      <c r="AD263">
        <v>1</v>
      </c>
      <c r="AE263">
        <v>0</v>
      </c>
      <c r="AF263" t="s">
        <v>22</v>
      </c>
      <c r="AG263">
        <v>0.77049999999999996</v>
      </c>
      <c r="AH263">
        <v>2</v>
      </c>
      <c r="AI263">
        <v>27704435</v>
      </c>
      <c r="AJ263">
        <v>261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ROW(Source!A109)</f>
        <v>109</v>
      </c>
      <c r="B264">
        <v>27704436</v>
      </c>
      <c r="C264">
        <v>27704432</v>
      </c>
      <c r="D264">
        <v>25149961</v>
      </c>
      <c r="E264">
        <v>1</v>
      </c>
      <c r="F264">
        <v>1</v>
      </c>
      <c r="G264">
        <v>1</v>
      </c>
      <c r="H264">
        <v>3</v>
      </c>
      <c r="I264" t="s">
        <v>587</v>
      </c>
      <c r="J264" t="s">
        <v>588</v>
      </c>
      <c r="K264" t="s">
        <v>589</v>
      </c>
      <c r="L264">
        <v>1339</v>
      </c>
      <c r="N264">
        <v>1007</v>
      </c>
      <c r="O264" t="s">
        <v>92</v>
      </c>
      <c r="P264" t="s">
        <v>92</v>
      </c>
      <c r="Q264">
        <v>1</v>
      </c>
      <c r="X264">
        <v>0.35</v>
      </c>
      <c r="Y264">
        <v>2.44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6</v>
      </c>
      <c r="AG264">
        <v>0.35</v>
      </c>
      <c r="AH264">
        <v>2</v>
      </c>
      <c r="AI264">
        <v>27704436</v>
      </c>
      <c r="AJ264">
        <v>262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ROW(Source!A109)</f>
        <v>109</v>
      </c>
      <c r="B265">
        <v>27704437</v>
      </c>
      <c r="C265">
        <v>27704432</v>
      </c>
      <c r="D265">
        <v>25147242</v>
      </c>
      <c r="E265">
        <v>17</v>
      </c>
      <c r="F265">
        <v>1</v>
      </c>
      <c r="G265">
        <v>1</v>
      </c>
      <c r="H265">
        <v>3</v>
      </c>
      <c r="I265" t="s">
        <v>28</v>
      </c>
      <c r="J265" t="s">
        <v>6</v>
      </c>
      <c r="K265" t="s">
        <v>29</v>
      </c>
      <c r="L265">
        <v>1348</v>
      </c>
      <c r="N265">
        <v>1009</v>
      </c>
      <c r="O265" t="s">
        <v>30</v>
      </c>
      <c r="P265" t="s">
        <v>30</v>
      </c>
      <c r="Q265">
        <v>1000</v>
      </c>
      <c r="X265">
        <v>3.38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 t="s">
        <v>6</v>
      </c>
      <c r="AG265">
        <v>3.38</v>
      </c>
      <c r="AH265">
        <v>2</v>
      </c>
      <c r="AI265">
        <v>27704437</v>
      </c>
      <c r="AJ265">
        <v>263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ROW(Source!A109)</f>
        <v>109</v>
      </c>
      <c r="B266">
        <v>27704438</v>
      </c>
      <c r="C266">
        <v>27704432</v>
      </c>
      <c r="D266">
        <v>25155543</v>
      </c>
      <c r="E266">
        <v>1</v>
      </c>
      <c r="F266">
        <v>1</v>
      </c>
      <c r="G266">
        <v>1</v>
      </c>
      <c r="H266">
        <v>3</v>
      </c>
      <c r="I266" t="s">
        <v>625</v>
      </c>
      <c r="J266" t="s">
        <v>626</v>
      </c>
      <c r="K266" t="s">
        <v>627</v>
      </c>
      <c r="L266">
        <v>1339</v>
      </c>
      <c r="N266">
        <v>1007</v>
      </c>
      <c r="O266" t="s">
        <v>92</v>
      </c>
      <c r="P266" t="s">
        <v>92</v>
      </c>
      <c r="Q266">
        <v>1</v>
      </c>
      <c r="X266">
        <v>2.2000000000000002</v>
      </c>
      <c r="Y266">
        <v>517.91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0</v>
      </c>
      <c r="AF266" t="s">
        <v>6</v>
      </c>
      <c r="AG266">
        <v>2.2000000000000002</v>
      </c>
      <c r="AH266">
        <v>2</v>
      </c>
      <c r="AI266">
        <v>27704438</v>
      </c>
      <c r="AJ266">
        <v>264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ROW(Source!A112)</f>
        <v>112</v>
      </c>
      <c r="B267">
        <v>27704441</v>
      </c>
      <c r="C267">
        <v>27704440</v>
      </c>
      <c r="D267">
        <v>25414791</v>
      </c>
      <c r="E267">
        <v>1</v>
      </c>
      <c r="F267">
        <v>1</v>
      </c>
      <c r="G267">
        <v>1</v>
      </c>
      <c r="H267">
        <v>1</v>
      </c>
      <c r="I267" t="s">
        <v>579</v>
      </c>
      <c r="J267" t="s">
        <v>6</v>
      </c>
      <c r="K267" t="s">
        <v>580</v>
      </c>
      <c r="L267">
        <v>1191</v>
      </c>
      <c r="N267">
        <v>1013</v>
      </c>
      <c r="O267" t="s">
        <v>486</v>
      </c>
      <c r="P267" t="s">
        <v>486</v>
      </c>
      <c r="Q267">
        <v>1</v>
      </c>
      <c r="X267">
        <v>35.83</v>
      </c>
      <c r="Y267">
        <v>0</v>
      </c>
      <c r="Z267">
        <v>0</v>
      </c>
      <c r="AA267">
        <v>0</v>
      </c>
      <c r="AB267">
        <v>8.4600000000000009</v>
      </c>
      <c r="AC267">
        <v>0</v>
      </c>
      <c r="AD267">
        <v>1</v>
      </c>
      <c r="AE267">
        <v>1</v>
      </c>
      <c r="AF267" t="s">
        <v>22</v>
      </c>
      <c r="AG267">
        <v>41.204499999999996</v>
      </c>
      <c r="AH267">
        <v>2</v>
      </c>
      <c r="AI267">
        <v>27704441</v>
      </c>
      <c r="AJ267">
        <v>265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ROW(Source!A112)</f>
        <v>112</v>
      </c>
      <c r="B268">
        <v>27704442</v>
      </c>
      <c r="C268">
        <v>27704440</v>
      </c>
      <c r="D268">
        <v>25412928</v>
      </c>
      <c r="E268">
        <v>1</v>
      </c>
      <c r="F268">
        <v>1</v>
      </c>
      <c r="G268">
        <v>1</v>
      </c>
      <c r="H268">
        <v>1</v>
      </c>
      <c r="I268" t="s">
        <v>487</v>
      </c>
      <c r="J268" t="s">
        <v>6</v>
      </c>
      <c r="K268" t="s">
        <v>488</v>
      </c>
      <c r="L268">
        <v>1191</v>
      </c>
      <c r="N268">
        <v>1013</v>
      </c>
      <c r="O268" t="s">
        <v>486</v>
      </c>
      <c r="P268" t="s">
        <v>486</v>
      </c>
      <c r="Q268">
        <v>1</v>
      </c>
      <c r="X268">
        <v>0.94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1</v>
      </c>
      <c r="AE268">
        <v>2</v>
      </c>
      <c r="AF268" t="s">
        <v>22</v>
      </c>
      <c r="AG268">
        <v>1.081</v>
      </c>
      <c r="AH268">
        <v>2</v>
      </c>
      <c r="AI268">
        <v>27704442</v>
      </c>
      <c r="AJ268">
        <v>266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ROW(Source!A112)</f>
        <v>112</v>
      </c>
      <c r="B269">
        <v>27704443</v>
      </c>
      <c r="C269">
        <v>27704440</v>
      </c>
      <c r="D269">
        <v>25230445</v>
      </c>
      <c r="E269">
        <v>1</v>
      </c>
      <c r="F269">
        <v>1</v>
      </c>
      <c r="G269">
        <v>1</v>
      </c>
      <c r="H269">
        <v>2</v>
      </c>
      <c r="I269" t="s">
        <v>581</v>
      </c>
      <c r="J269" t="s">
        <v>582</v>
      </c>
      <c r="K269" t="s">
        <v>583</v>
      </c>
      <c r="L269">
        <v>1368</v>
      </c>
      <c r="N269">
        <v>1011</v>
      </c>
      <c r="O269" t="s">
        <v>492</v>
      </c>
      <c r="P269" t="s">
        <v>492</v>
      </c>
      <c r="Q269">
        <v>1</v>
      </c>
      <c r="X269">
        <v>0.02</v>
      </c>
      <c r="Y269">
        <v>0</v>
      </c>
      <c r="Z269">
        <v>89.99</v>
      </c>
      <c r="AA269">
        <v>10.06</v>
      </c>
      <c r="AB269">
        <v>0</v>
      </c>
      <c r="AC269">
        <v>0</v>
      </c>
      <c r="AD269">
        <v>1</v>
      </c>
      <c r="AE269">
        <v>0</v>
      </c>
      <c r="AF269" t="s">
        <v>22</v>
      </c>
      <c r="AG269">
        <v>2.3E-2</v>
      </c>
      <c r="AH269">
        <v>2</v>
      </c>
      <c r="AI269">
        <v>27704443</v>
      </c>
      <c r="AJ269">
        <v>267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ROW(Source!A112)</f>
        <v>112</v>
      </c>
      <c r="B270">
        <v>27704444</v>
      </c>
      <c r="C270">
        <v>27704440</v>
      </c>
      <c r="D270">
        <v>25230514</v>
      </c>
      <c r="E270">
        <v>1</v>
      </c>
      <c r="F270">
        <v>1</v>
      </c>
      <c r="G270">
        <v>1</v>
      </c>
      <c r="H270">
        <v>2</v>
      </c>
      <c r="I270" t="s">
        <v>489</v>
      </c>
      <c r="J270" t="s">
        <v>490</v>
      </c>
      <c r="K270" t="s">
        <v>491</v>
      </c>
      <c r="L270">
        <v>1368</v>
      </c>
      <c r="N270">
        <v>1011</v>
      </c>
      <c r="O270" t="s">
        <v>492</v>
      </c>
      <c r="P270" t="s">
        <v>492</v>
      </c>
      <c r="Q270">
        <v>1</v>
      </c>
      <c r="X270">
        <v>0.21</v>
      </c>
      <c r="Y270">
        <v>0</v>
      </c>
      <c r="Z270">
        <v>31.26</v>
      </c>
      <c r="AA270">
        <v>13.5</v>
      </c>
      <c r="AB270">
        <v>0</v>
      </c>
      <c r="AC270">
        <v>0</v>
      </c>
      <c r="AD270">
        <v>1</v>
      </c>
      <c r="AE270">
        <v>0</v>
      </c>
      <c r="AF270" t="s">
        <v>22</v>
      </c>
      <c r="AG270">
        <v>0.24149999999999996</v>
      </c>
      <c r="AH270">
        <v>2</v>
      </c>
      <c r="AI270">
        <v>27704444</v>
      </c>
      <c r="AJ270">
        <v>268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ROW(Source!A112)</f>
        <v>112</v>
      </c>
      <c r="B271">
        <v>27704445</v>
      </c>
      <c r="C271">
        <v>27704440</v>
      </c>
      <c r="D271">
        <v>25230679</v>
      </c>
      <c r="E271">
        <v>1</v>
      </c>
      <c r="F271">
        <v>1</v>
      </c>
      <c r="G271">
        <v>1</v>
      </c>
      <c r="H271">
        <v>2</v>
      </c>
      <c r="I271" t="s">
        <v>584</v>
      </c>
      <c r="J271" t="s">
        <v>585</v>
      </c>
      <c r="K271" t="s">
        <v>586</v>
      </c>
      <c r="L271">
        <v>1368</v>
      </c>
      <c r="N271">
        <v>1011</v>
      </c>
      <c r="O271" t="s">
        <v>492</v>
      </c>
      <c r="P271" t="s">
        <v>492</v>
      </c>
      <c r="Q271">
        <v>1</v>
      </c>
      <c r="X271">
        <v>0.71</v>
      </c>
      <c r="Y271">
        <v>0</v>
      </c>
      <c r="Z271">
        <v>12.39</v>
      </c>
      <c r="AA271">
        <v>10.06</v>
      </c>
      <c r="AB271">
        <v>0</v>
      </c>
      <c r="AC271">
        <v>0</v>
      </c>
      <c r="AD271">
        <v>1</v>
      </c>
      <c r="AE271">
        <v>0</v>
      </c>
      <c r="AF271" t="s">
        <v>22</v>
      </c>
      <c r="AG271">
        <v>0.81649999999999989</v>
      </c>
      <c r="AH271">
        <v>2</v>
      </c>
      <c r="AI271">
        <v>27704445</v>
      </c>
      <c r="AJ271">
        <v>269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ROW(Source!A112)</f>
        <v>112</v>
      </c>
      <c r="B272">
        <v>27704446</v>
      </c>
      <c r="C272">
        <v>27704440</v>
      </c>
      <c r="D272">
        <v>25149961</v>
      </c>
      <c r="E272">
        <v>1</v>
      </c>
      <c r="F272">
        <v>1</v>
      </c>
      <c r="G272">
        <v>1</v>
      </c>
      <c r="H272">
        <v>3</v>
      </c>
      <c r="I272" t="s">
        <v>587</v>
      </c>
      <c r="J272" t="s">
        <v>588</v>
      </c>
      <c r="K272" t="s">
        <v>589</v>
      </c>
      <c r="L272">
        <v>1339</v>
      </c>
      <c r="N272">
        <v>1007</v>
      </c>
      <c r="O272" t="s">
        <v>92</v>
      </c>
      <c r="P272" t="s">
        <v>92</v>
      </c>
      <c r="Q272">
        <v>1</v>
      </c>
      <c r="X272">
        <v>0.51300000000000001</v>
      </c>
      <c r="Y272">
        <v>2.44</v>
      </c>
      <c r="Z272">
        <v>0</v>
      </c>
      <c r="AA272">
        <v>0</v>
      </c>
      <c r="AB272">
        <v>0</v>
      </c>
      <c r="AC272">
        <v>0</v>
      </c>
      <c r="AD272">
        <v>1</v>
      </c>
      <c r="AE272">
        <v>0</v>
      </c>
      <c r="AF272" t="s">
        <v>6</v>
      </c>
      <c r="AG272">
        <v>0.51300000000000001</v>
      </c>
      <c r="AH272">
        <v>2</v>
      </c>
      <c r="AI272">
        <v>27704446</v>
      </c>
      <c r="AJ272">
        <v>270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ROW(Source!A112)</f>
        <v>112</v>
      </c>
      <c r="B273">
        <v>27704447</v>
      </c>
      <c r="C273">
        <v>27704440</v>
      </c>
      <c r="D273">
        <v>25145704</v>
      </c>
      <c r="E273">
        <v>17</v>
      </c>
      <c r="F273">
        <v>1</v>
      </c>
      <c r="G273">
        <v>1</v>
      </c>
      <c r="H273">
        <v>3</v>
      </c>
      <c r="I273" t="s">
        <v>676</v>
      </c>
      <c r="J273" t="s">
        <v>6</v>
      </c>
      <c r="K273" t="s">
        <v>677</v>
      </c>
      <c r="L273">
        <v>1348</v>
      </c>
      <c r="N273">
        <v>1009</v>
      </c>
      <c r="O273" t="s">
        <v>30</v>
      </c>
      <c r="P273" t="s">
        <v>30</v>
      </c>
      <c r="Q273">
        <v>1000</v>
      </c>
      <c r="X273">
        <v>0.85499999999999998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 t="s">
        <v>6</v>
      </c>
      <c r="AG273">
        <v>0.85499999999999998</v>
      </c>
      <c r="AH273">
        <v>3</v>
      </c>
      <c r="AI273">
        <v>-1</v>
      </c>
      <c r="AJ273" t="s">
        <v>6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ROW(Source!A112)</f>
        <v>112</v>
      </c>
      <c r="B274">
        <v>27704448</v>
      </c>
      <c r="C274">
        <v>27704440</v>
      </c>
      <c r="D274">
        <v>25145248</v>
      </c>
      <c r="E274">
        <v>17</v>
      </c>
      <c r="F274">
        <v>1</v>
      </c>
      <c r="G274">
        <v>1</v>
      </c>
      <c r="H274">
        <v>3</v>
      </c>
      <c r="I274" t="s">
        <v>678</v>
      </c>
      <c r="J274" t="s">
        <v>6</v>
      </c>
      <c r="K274" t="s">
        <v>679</v>
      </c>
      <c r="L274">
        <v>1348</v>
      </c>
      <c r="N274">
        <v>1009</v>
      </c>
      <c r="O274" t="s">
        <v>30</v>
      </c>
      <c r="P274" t="s">
        <v>30</v>
      </c>
      <c r="Q274">
        <v>1000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1</v>
      </c>
      <c r="AD274">
        <v>0</v>
      </c>
      <c r="AE274">
        <v>0</v>
      </c>
      <c r="AF274" t="s">
        <v>6</v>
      </c>
      <c r="AG274">
        <v>0</v>
      </c>
      <c r="AH274">
        <v>3</v>
      </c>
      <c r="AI274">
        <v>-1</v>
      </c>
      <c r="AJ274" t="s">
        <v>6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ROW(Source!A113)</f>
        <v>113</v>
      </c>
      <c r="B275">
        <v>27704441</v>
      </c>
      <c r="C275">
        <v>27704440</v>
      </c>
      <c r="D275">
        <v>25414791</v>
      </c>
      <c r="E275">
        <v>1</v>
      </c>
      <c r="F275">
        <v>1</v>
      </c>
      <c r="G275">
        <v>1</v>
      </c>
      <c r="H275">
        <v>1</v>
      </c>
      <c r="I275" t="s">
        <v>579</v>
      </c>
      <c r="J275" t="s">
        <v>6</v>
      </c>
      <c r="K275" t="s">
        <v>580</v>
      </c>
      <c r="L275">
        <v>1191</v>
      </c>
      <c r="N275">
        <v>1013</v>
      </c>
      <c r="O275" t="s">
        <v>486</v>
      </c>
      <c r="P275" t="s">
        <v>486</v>
      </c>
      <c r="Q275">
        <v>1</v>
      </c>
      <c r="X275">
        <v>35.83</v>
      </c>
      <c r="Y275">
        <v>0</v>
      </c>
      <c r="Z275">
        <v>0</v>
      </c>
      <c r="AA275">
        <v>0</v>
      </c>
      <c r="AB275">
        <v>8.4600000000000009</v>
      </c>
      <c r="AC275">
        <v>0</v>
      </c>
      <c r="AD275">
        <v>1</v>
      </c>
      <c r="AE275">
        <v>1</v>
      </c>
      <c r="AF275" t="s">
        <v>22</v>
      </c>
      <c r="AG275">
        <v>41.204499999999996</v>
      </c>
      <c r="AH275">
        <v>2</v>
      </c>
      <c r="AI275">
        <v>27704441</v>
      </c>
      <c r="AJ275">
        <v>273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ROW(Source!A113)</f>
        <v>113</v>
      </c>
      <c r="B276">
        <v>27704442</v>
      </c>
      <c r="C276">
        <v>27704440</v>
      </c>
      <c r="D276">
        <v>25412928</v>
      </c>
      <c r="E276">
        <v>1</v>
      </c>
      <c r="F276">
        <v>1</v>
      </c>
      <c r="G276">
        <v>1</v>
      </c>
      <c r="H276">
        <v>1</v>
      </c>
      <c r="I276" t="s">
        <v>487</v>
      </c>
      <c r="J276" t="s">
        <v>6</v>
      </c>
      <c r="K276" t="s">
        <v>488</v>
      </c>
      <c r="L276">
        <v>1191</v>
      </c>
      <c r="N276">
        <v>1013</v>
      </c>
      <c r="O276" t="s">
        <v>486</v>
      </c>
      <c r="P276" t="s">
        <v>486</v>
      </c>
      <c r="Q276">
        <v>1</v>
      </c>
      <c r="X276">
        <v>0.94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1</v>
      </c>
      <c r="AE276">
        <v>2</v>
      </c>
      <c r="AF276" t="s">
        <v>22</v>
      </c>
      <c r="AG276">
        <v>1.081</v>
      </c>
      <c r="AH276">
        <v>2</v>
      </c>
      <c r="AI276">
        <v>27704442</v>
      </c>
      <c r="AJ276">
        <v>274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ROW(Source!A113)</f>
        <v>113</v>
      </c>
      <c r="B277">
        <v>27704443</v>
      </c>
      <c r="C277">
        <v>27704440</v>
      </c>
      <c r="D277">
        <v>25230445</v>
      </c>
      <c r="E277">
        <v>1</v>
      </c>
      <c r="F277">
        <v>1</v>
      </c>
      <c r="G277">
        <v>1</v>
      </c>
      <c r="H277">
        <v>2</v>
      </c>
      <c r="I277" t="s">
        <v>581</v>
      </c>
      <c r="J277" t="s">
        <v>582</v>
      </c>
      <c r="K277" t="s">
        <v>583</v>
      </c>
      <c r="L277">
        <v>1368</v>
      </c>
      <c r="N277">
        <v>1011</v>
      </c>
      <c r="O277" t="s">
        <v>492</v>
      </c>
      <c r="P277" t="s">
        <v>492</v>
      </c>
      <c r="Q277">
        <v>1</v>
      </c>
      <c r="X277">
        <v>0.02</v>
      </c>
      <c r="Y277">
        <v>0</v>
      </c>
      <c r="Z277">
        <v>89.99</v>
      </c>
      <c r="AA277">
        <v>10.06</v>
      </c>
      <c r="AB277">
        <v>0</v>
      </c>
      <c r="AC277">
        <v>0</v>
      </c>
      <c r="AD277">
        <v>1</v>
      </c>
      <c r="AE277">
        <v>0</v>
      </c>
      <c r="AF277" t="s">
        <v>22</v>
      </c>
      <c r="AG277">
        <v>2.3E-2</v>
      </c>
      <c r="AH277">
        <v>2</v>
      </c>
      <c r="AI277">
        <v>27704443</v>
      </c>
      <c r="AJ277">
        <v>275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ROW(Source!A113)</f>
        <v>113</v>
      </c>
      <c r="B278">
        <v>27704444</v>
      </c>
      <c r="C278">
        <v>27704440</v>
      </c>
      <c r="D278">
        <v>25230514</v>
      </c>
      <c r="E278">
        <v>1</v>
      </c>
      <c r="F278">
        <v>1</v>
      </c>
      <c r="G278">
        <v>1</v>
      </c>
      <c r="H278">
        <v>2</v>
      </c>
      <c r="I278" t="s">
        <v>489</v>
      </c>
      <c r="J278" t="s">
        <v>490</v>
      </c>
      <c r="K278" t="s">
        <v>491</v>
      </c>
      <c r="L278">
        <v>1368</v>
      </c>
      <c r="N278">
        <v>1011</v>
      </c>
      <c r="O278" t="s">
        <v>492</v>
      </c>
      <c r="P278" t="s">
        <v>492</v>
      </c>
      <c r="Q278">
        <v>1</v>
      </c>
      <c r="X278">
        <v>0.21</v>
      </c>
      <c r="Y278">
        <v>0</v>
      </c>
      <c r="Z278">
        <v>31.26</v>
      </c>
      <c r="AA278">
        <v>13.5</v>
      </c>
      <c r="AB278">
        <v>0</v>
      </c>
      <c r="AC278">
        <v>0</v>
      </c>
      <c r="AD278">
        <v>1</v>
      </c>
      <c r="AE278">
        <v>0</v>
      </c>
      <c r="AF278" t="s">
        <v>22</v>
      </c>
      <c r="AG278">
        <v>0.24149999999999996</v>
      </c>
      <c r="AH278">
        <v>2</v>
      </c>
      <c r="AI278">
        <v>27704444</v>
      </c>
      <c r="AJ278">
        <v>276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ROW(Source!A113)</f>
        <v>113</v>
      </c>
      <c r="B279">
        <v>27704445</v>
      </c>
      <c r="C279">
        <v>27704440</v>
      </c>
      <c r="D279">
        <v>25230679</v>
      </c>
      <c r="E279">
        <v>1</v>
      </c>
      <c r="F279">
        <v>1</v>
      </c>
      <c r="G279">
        <v>1</v>
      </c>
      <c r="H279">
        <v>2</v>
      </c>
      <c r="I279" t="s">
        <v>584</v>
      </c>
      <c r="J279" t="s">
        <v>585</v>
      </c>
      <c r="K279" t="s">
        <v>586</v>
      </c>
      <c r="L279">
        <v>1368</v>
      </c>
      <c r="N279">
        <v>1011</v>
      </c>
      <c r="O279" t="s">
        <v>492</v>
      </c>
      <c r="P279" t="s">
        <v>492</v>
      </c>
      <c r="Q279">
        <v>1</v>
      </c>
      <c r="X279">
        <v>0.71</v>
      </c>
      <c r="Y279">
        <v>0</v>
      </c>
      <c r="Z279">
        <v>12.39</v>
      </c>
      <c r="AA279">
        <v>10.06</v>
      </c>
      <c r="AB279">
        <v>0</v>
      </c>
      <c r="AC279">
        <v>0</v>
      </c>
      <c r="AD279">
        <v>1</v>
      </c>
      <c r="AE279">
        <v>0</v>
      </c>
      <c r="AF279" t="s">
        <v>22</v>
      </c>
      <c r="AG279">
        <v>0.81649999999999989</v>
      </c>
      <c r="AH279">
        <v>2</v>
      </c>
      <c r="AI279">
        <v>27704445</v>
      </c>
      <c r="AJ279">
        <v>277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ROW(Source!A113)</f>
        <v>113</v>
      </c>
      <c r="B280">
        <v>27704446</v>
      </c>
      <c r="C280">
        <v>27704440</v>
      </c>
      <c r="D280">
        <v>25149961</v>
      </c>
      <c r="E280">
        <v>1</v>
      </c>
      <c r="F280">
        <v>1</v>
      </c>
      <c r="G280">
        <v>1</v>
      </c>
      <c r="H280">
        <v>3</v>
      </c>
      <c r="I280" t="s">
        <v>587</v>
      </c>
      <c r="J280" t="s">
        <v>588</v>
      </c>
      <c r="K280" t="s">
        <v>589</v>
      </c>
      <c r="L280">
        <v>1339</v>
      </c>
      <c r="N280">
        <v>1007</v>
      </c>
      <c r="O280" t="s">
        <v>92</v>
      </c>
      <c r="P280" t="s">
        <v>92</v>
      </c>
      <c r="Q280">
        <v>1</v>
      </c>
      <c r="X280">
        <v>0.51300000000000001</v>
      </c>
      <c r="Y280">
        <v>2.44</v>
      </c>
      <c r="Z280">
        <v>0</v>
      </c>
      <c r="AA280">
        <v>0</v>
      </c>
      <c r="AB280">
        <v>0</v>
      </c>
      <c r="AC280">
        <v>0</v>
      </c>
      <c r="AD280">
        <v>1</v>
      </c>
      <c r="AE280">
        <v>0</v>
      </c>
      <c r="AF280" t="s">
        <v>6</v>
      </c>
      <c r="AG280">
        <v>0.51300000000000001</v>
      </c>
      <c r="AH280">
        <v>2</v>
      </c>
      <c r="AI280">
        <v>27704446</v>
      </c>
      <c r="AJ280">
        <v>278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ROW(Source!A113)</f>
        <v>113</v>
      </c>
      <c r="B281">
        <v>27704447</v>
      </c>
      <c r="C281">
        <v>27704440</v>
      </c>
      <c r="D281">
        <v>25145704</v>
      </c>
      <c r="E281">
        <v>17</v>
      </c>
      <c r="F281">
        <v>1</v>
      </c>
      <c r="G281">
        <v>1</v>
      </c>
      <c r="H281">
        <v>3</v>
      </c>
      <c r="I281" t="s">
        <v>676</v>
      </c>
      <c r="J281" t="s">
        <v>6</v>
      </c>
      <c r="K281" t="s">
        <v>677</v>
      </c>
      <c r="L281">
        <v>1348</v>
      </c>
      <c r="N281">
        <v>1009</v>
      </c>
      <c r="O281" t="s">
        <v>30</v>
      </c>
      <c r="P281" t="s">
        <v>30</v>
      </c>
      <c r="Q281">
        <v>1000</v>
      </c>
      <c r="X281">
        <v>0.85499999999999998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 t="s">
        <v>6</v>
      </c>
      <c r="AG281">
        <v>0.85499999999999998</v>
      </c>
      <c r="AH281">
        <v>3</v>
      </c>
      <c r="AI281">
        <v>-1</v>
      </c>
      <c r="AJ281" t="s">
        <v>6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ROW(Source!A113)</f>
        <v>113</v>
      </c>
      <c r="B282">
        <v>27704448</v>
      </c>
      <c r="C282">
        <v>27704440</v>
      </c>
      <c r="D282">
        <v>25145248</v>
      </c>
      <c r="E282">
        <v>17</v>
      </c>
      <c r="F282">
        <v>1</v>
      </c>
      <c r="G282">
        <v>1</v>
      </c>
      <c r="H282">
        <v>3</v>
      </c>
      <c r="I282" t="s">
        <v>678</v>
      </c>
      <c r="J282" t="s">
        <v>6</v>
      </c>
      <c r="K282" t="s">
        <v>679</v>
      </c>
      <c r="L282">
        <v>1348</v>
      </c>
      <c r="N282">
        <v>1009</v>
      </c>
      <c r="O282" t="s">
        <v>30</v>
      </c>
      <c r="P282" t="s">
        <v>30</v>
      </c>
      <c r="Q282">
        <v>1000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1</v>
      </c>
      <c r="AD282">
        <v>0</v>
      </c>
      <c r="AE282">
        <v>0</v>
      </c>
      <c r="AF282" t="s">
        <v>6</v>
      </c>
      <c r="AG282">
        <v>0</v>
      </c>
      <c r="AH282">
        <v>3</v>
      </c>
      <c r="AI282">
        <v>-1</v>
      </c>
      <c r="AJ282" t="s">
        <v>6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ROW(Source!A118)</f>
        <v>118</v>
      </c>
      <c r="B283">
        <v>27704456</v>
      </c>
      <c r="C283">
        <v>27704455</v>
      </c>
      <c r="D283">
        <v>25418547</v>
      </c>
      <c r="E283">
        <v>1</v>
      </c>
      <c r="F283">
        <v>1</v>
      </c>
      <c r="G283">
        <v>1</v>
      </c>
      <c r="H283">
        <v>1</v>
      </c>
      <c r="I283" t="s">
        <v>607</v>
      </c>
      <c r="J283" t="s">
        <v>6</v>
      </c>
      <c r="K283" t="s">
        <v>608</v>
      </c>
      <c r="L283">
        <v>1191</v>
      </c>
      <c r="N283">
        <v>1013</v>
      </c>
      <c r="O283" t="s">
        <v>486</v>
      </c>
      <c r="P283" t="s">
        <v>486</v>
      </c>
      <c r="Q283">
        <v>1</v>
      </c>
      <c r="X283">
        <v>43.56</v>
      </c>
      <c r="Y283">
        <v>0</v>
      </c>
      <c r="Z283">
        <v>0</v>
      </c>
      <c r="AA283">
        <v>0</v>
      </c>
      <c r="AB283">
        <v>8.74</v>
      </c>
      <c r="AC283">
        <v>0</v>
      </c>
      <c r="AD283">
        <v>1</v>
      </c>
      <c r="AE283">
        <v>1</v>
      </c>
      <c r="AF283" t="s">
        <v>57</v>
      </c>
      <c r="AG283">
        <v>67.626900000000006</v>
      </c>
      <c r="AH283">
        <v>2</v>
      </c>
      <c r="AI283">
        <v>27704456</v>
      </c>
      <c r="AJ283">
        <v>281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ROW(Source!A118)</f>
        <v>118</v>
      </c>
      <c r="B284">
        <v>27704457</v>
      </c>
      <c r="C284">
        <v>27704455</v>
      </c>
      <c r="D284">
        <v>25412928</v>
      </c>
      <c r="E284">
        <v>1</v>
      </c>
      <c r="F284">
        <v>1</v>
      </c>
      <c r="G284">
        <v>1</v>
      </c>
      <c r="H284">
        <v>1</v>
      </c>
      <c r="I284" t="s">
        <v>487</v>
      </c>
      <c r="J284" t="s">
        <v>6</v>
      </c>
      <c r="K284" t="s">
        <v>488</v>
      </c>
      <c r="L284">
        <v>1191</v>
      </c>
      <c r="N284">
        <v>1013</v>
      </c>
      <c r="O284" t="s">
        <v>486</v>
      </c>
      <c r="P284" t="s">
        <v>486</v>
      </c>
      <c r="Q284">
        <v>1</v>
      </c>
      <c r="X284">
        <v>0.17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1</v>
      </c>
      <c r="AE284">
        <v>2</v>
      </c>
      <c r="AF284" t="s">
        <v>56</v>
      </c>
      <c r="AG284">
        <v>0.28687500000000005</v>
      </c>
      <c r="AH284">
        <v>2</v>
      </c>
      <c r="AI284">
        <v>27704457</v>
      </c>
      <c r="AJ284">
        <v>282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ROW(Source!A118)</f>
        <v>118</v>
      </c>
      <c r="B285">
        <v>27704458</v>
      </c>
      <c r="C285">
        <v>27704455</v>
      </c>
      <c r="D285">
        <v>25230510</v>
      </c>
      <c r="E285">
        <v>1</v>
      </c>
      <c r="F285">
        <v>1</v>
      </c>
      <c r="G285">
        <v>1</v>
      </c>
      <c r="H285">
        <v>2</v>
      </c>
      <c r="I285" t="s">
        <v>592</v>
      </c>
      <c r="J285" t="s">
        <v>593</v>
      </c>
      <c r="K285" t="s">
        <v>594</v>
      </c>
      <c r="L285">
        <v>1368</v>
      </c>
      <c r="N285">
        <v>1011</v>
      </c>
      <c r="O285" t="s">
        <v>492</v>
      </c>
      <c r="P285" t="s">
        <v>492</v>
      </c>
      <c r="Q285">
        <v>1</v>
      </c>
      <c r="X285">
        <v>0.02</v>
      </c>
      <c r="Y285">
        <v>0</v>
      </c>
      <c r="Z285">
        <v>27.66</v>
      </c>
      <c r="AA285">
        <v>11.6</v>
      </c>
      <c r="AB285">
        <v>0</v>
      </c>
      <c r="AC285">
        <v>0</v>
      </c>
      <c r="AD285">
        <v>1</v>
      </c>
      <c r="AE285">
        <v>0</v>
      </c>
      <c r="AF285" t="s">
        <v>56</v>
      </c>
      <c r="AG285">
        <v>3.3750000000000002E-2</v>
      </c>
      <c r="AH285">
        <v>2</v>
      </c>
      <c r="AI285">
        <v>27704458</v>
      </c>
      <c r="AJ285">
        <v>283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ROW(Source!A118)</f>
        <v>118</v>
      </c>
      <c r="B286">
        <v>27704459</v>
      </c>
      <c r="C286">
        <v>27704455</v>
      </c>
      <c r="D286">
        <v>25231607</v>
      </c>
      <c r="E286">
        <v>1</v>
      </c>
      <c r="F286">
        <v>1</v>
      </c>
      <c r="G286">
        <v>1</v>
      </c>
      <c r="H286">
        <v>2</v>
      </c>
      <c r="I286" t="s">
        <v>497</v>
      </c>
      <c r="J286" t="s">
        <v>498</v>
      </c>
      <c r="K286" t="s">
        <v>499</v>
      </c>
      <c r="L286">
        <v>1368</v>
      </c>
      <c r="N286">
        <v>1011</v>
      </c>
      <c r="O286" t="s">
        <v>492</v>
      </c>
      <c r="P286" t="s">
        <v>492</v>
      </c>
      <c r="Q286">
        <v>1</v>
      </c>
      <c r="X286">
        <v>0.15</v>
      </c>
      <c r="Y286">
        <v>0</v>
      </c>
      <c r="Z286">
        <v>65.709999999999994</v>
      </c>
      <c r="AA286">
        <v>11.6</v>
      </c>
      <c r="AB286">
        <v>0</v>
      </c>
      <c r="AC286">
        <v>0</v>
      </c>
      <c r="AD286">
        <v>1</v>
      </c>
      <c r="AE286">
        <v>0</v>
      </c>
      <c r="AF286" t="s">
        <v>56</v>
      </c>
      <c r="AG286">
        <v>0.25312500000000004</v>
      </c>
      <c r="AH286">
        <v>2</v>
      </c>
      <c r="AI286">
        <v>27704459</v>
      </c>
      <c r="AJ286">
        <v>284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ROW(Source!A118)</f>
        <v>118</v>
      </c>
      <c r="B287">
        <v>27704460</v>
      </c>
      <c r="C287">
        <v>27704455</v>
      </c>
      <c r="D287">
        <v>25153356</v>
      </c>
      <c r="E287">
        <v>1</v>
      </c>
      <c r="F287">
        <v>1</v>
      </c>
      <c r="G287">
        <v>1</v>
      </c>
      <c r="H287">
        <v>3</v>
      </c>
      <c r="I287" t="s">
        <v>628</v>
      </c>
      <c r="J287" t="s">
        <v>629</v>
      </c>
      <c r="K287" t="s">
        <v>630</v>
      </c>
      <c r="L287">
        <v>1327</v>
      </c>
      <c r="N287">
        <v>1005</v>
      </c>
      <c r="O287" t="s">
        <v>54</v>
      </c>
      <c r="P287" t="s">
        <v>54</v>
      </c>
      <c r="Q287">
        <v>1</v>
      </c>
      <c r="X287">
        <v>0.84</v>
      </c>
      <c r="Y287">
        <v>72.319999999999993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6</v>
      </c>
      <c r="AG287">
        <v>0.84</v>
      </c>
      <c r="AH287">
        <v>2</v>
      </c>
      <c r="AI287">
        <v>27704460</v>
      </c>
      <c r="AJ287">
        <v>285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ROW(Source!A118)</f>
        <v>118</v>
      </c>
      <c r="B288">
        <v>27704461</v>
      </c>
      <c r="C288">
        <v>27704455</v>
      </c>
      <c r="D288">
        <v>25153690</v>
      </c>
      <c r="E288">
        <v>1</v>
      </c>
      <c r="F288">
        <v>1</v>
      </c>
      <c r="G288">
        <v>1</v>
      </c>
      <c r="H288">
        <v>3</v>
      </c>
      <c r="I288" t="s">
        <v>598</v>
      </c>
      <c r="J288" t="s">
        <v>599</v>
      </c>
      <c r="K288" t="s">
        <v>600</v>
      </c>
      <c r="L288">
        <v>1346</v>
      </c>
      <c r="N288">
        <v>1009</v>
      </c>
      <c r="O288" t="s">
        <v>147</v>
      </c>
      <c r="P288" t="s">
        <v>147</v>
      </c>
      <c r="Q288">
        <v>1</v>
      </c>
      <c r="X288">
        <v>0.31</v>
      </c>
      <c r="Y288">
        <v>1.82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6</v>
      </c>
      <c r="AG288">
        <v>0.31</v>
      </c>
      <c r="AH288">
        <v>2</v>
      </c>
      <c r="AI288">
        <v>27704461</v>
      </c>
      <c r="AJ288">
        <v>286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ROW(Source!A118)</f>
        <v>118</v>
      </c>
      <c r="B289">
        <v>27704462</v>
      </c>
      <c r="C289">
        <v>27704455</v>
      </c>
      <c r="D289">
        <v>25145731</v>
      </c>
      <c r="E289">
        <v>17</v>
      </c>
      <c r="F289">
        <v>1</v>
      </c>
      <c r="G289">
        <v>1</v>
      </c>
      <c r="H289">
        <v>3</v>
      </c>
      <c r="I289" t="s">
        <v>688</v>
      </c>
      <c r="J289" t="s">
        <v>6</v>
      </c>
      <c r="K289" t="s">
        <v>689</v>
      </c>
      <c r="L289">
        <v>1348</v>
      </c>
      <c r="N289">
        <v>1009</v>
      </c>
      <c r="O289" t="s">
        <v>30</v>
      </c>
      <c r="P289" t="s">
        <v>30</v>
      </c>
      <c r="Q289">
        <v>1000</v>
      </c>
      <c r="X289">
        <v>0.03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 t="s">
        <v>6</v>
      </c>
      <c r="AG289">
        <v>0.03</v>
      </c>
      <c r="AH289">
        <v>3</v>
      </c>
      <c r="AI289">
        <v>-1</v>
      </c>
      <c r="AJ289" t="s">
        <v>6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ROW(Source!A118)</f>
        <v>118</v>
      </c>
      <c r="B290">
        <v>27704463</v>
      </c>
      <c r="C290">
        <v>27704455</v>
      </c>
      <c r="D290">
        <v>25145248</v>
      </c>
      <c r="E290">
        <v>17</v>
      </c>
      <c r="F290">
        <v>1</v>
      </c>
      <c r="G290">
        <v>1</v>
      </c>
      <c r="H290">
        <v>3</v>
      </c>
      <c r="I290" t="s">
        <v>678</v>
      </c>
      <c r="J290" t="s">
        <v>6</v>
      </c>
      <c r="K290" t="s">
        <v>679</v>
      </c>
      <c r="L290">
        <v>1348</v>
      </c>
      <c r="N290">
        <v>1009</v>
      </c>
      <c r="O290" t="s">
        <v>30</v>
      </c>
      <c r="P290" t="s">
        <v>30</v>
      </c>
      <c r="Q290">
        <v>1000</v>
      </c>
      <c r="X290">
        <v>0.02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 t="s">
        <v>6</v>
      </c>
      <c r="AG290">
        <v>0.02</v>
      </c>
      <c r="AH290">
        <v>3</v>
      </c>
      <c r="AI290">
        <v>-1</v>
      </c>
      <c r="AJ290" t="s">
        <v>6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ROW(Source!A118)</f>
        <v>118</v>
      </c>
      <c r="B291">
        <v>27704464</v>
      </c>
      <c r="C291">
        <v>27704455</v>
      </c>
      <c r="D291">
        <v>25187360</v>
      </c>
      <c r="E291">
        <v>1</v>
      </c>
      <c r="F291">
        <v>1</v>
      </c>
      <c r="G291">
        <v>1</v>
      </c>
      <c r="H291">
        <v>3</v>
      </c>
      <c r="I291" t="s">
        <v>631</v>
      </c>
      <c r="J291" t="s">
        <v>632</v>
      </c>
      <c r="K291" t="s">
        <v>633</v>
      </c>
      <c r="L291">
        <v>1348</v>
      </c>
      <c r="N291">
        <v>1009</v>
      </c>
      <c r="O291" t="s">
        <v>30</v>
      </c>
      <c r="P291" t="s">
        <v>30</v>
      </c>
      <c r="Q291">
        <v>1000</v>
      </c>
      <c r="X291">
        <v>5.0999999999999997E-2</v>
      </c>
      <c r="Y291">
        <v>11397.1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0</v>
      </c>
      <c r="AF291" t="s">
        <v>6</v>
      </c>
      <c r="AG291">
        <v>5.0999999999999997E-2</v>
      </c>
      <c r="AH291">
        <v>2</v>
      </c>
      <c r="AI291">
        <v>27704464</v>
      </c>
      <c r="AJ291">
        <v>289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ROW(Source!A119)</f>
        <v>119</v>
      </c>
      <c r="B292">
        <v>27704456</v>
      </c>
      <c r="C292">
        <v>27704455</v>
      </c>
      <c r="D292">
        <v>25418547</v>
      </c>
      <c r="E292">
        <v>1</v>
      </c>
      <c r="F292">
        <v>1</v>
      </c>
      <c r="G292">
        <v>1</v>
      </c>
      <c r="H292">
        <v>1</v>
      </c>
      <c r="I292" t="s">
        <v>607</v>
      </c>
      <c r="J292" t="s">
        <v>6</v>
      </c>
      <c r="K292" t="s">
        <v>608</v>
      </c>
      <c r="L292">
        <v>1191</v>
      </c>
      <c r="N292">
        <v>1013</v>
      </c>
      <c r="O292" t="s">
        <v>486</v>
      </c>
      <c r="P292" t="s">
        <v>486</v>
      </c>
      <c r="Q292">
        <v>1</v>
      </c>
      <c r="X292">
        <v>43.56</v>
      </c>
      <c r="Y292">
        <v>0</v>
      </c>
      <c r="Z292">
        <v>0</v>
      </c>
      <c r="AA292">
        <v>0</v>
      </c>
      <c r="AB292">
        <v>8.74</v>
      </c>
      <c r="AC292">
        <v>0</v>
      </c>
      <c r="AD292">
        <v>1</v>
      </c>
      <c r="AE292">
        <v>1</v>
      </c>
      <c r="AF292" t="s">
        <v>57</v>
      </c>
      <c r="AG292">
        <v>67.626900000000006</v>
      </c>
      <c r="AH292">
        <v>2</v>
      </c>
      <c r="AI292">
        <v>27704456</v>
      </c>
      <c r="AJ292">
        <v>290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ROW(Source!A119)</f>
        <v>119</v>
      </c>
      <c r="B293">
        <v>27704457</v>
      </c>
      <c r="C293">
        <v>27704455</v>
      </c>
      <c r="D293">
        <v>25412928</v>
      </c>
      <c r="E293">
        <v>1</v>
      </c>
      <c r="F293">
        <v>1</v>
      </c>
      <c r="G293">
        <v>1</v>
      </c>
      <c r="H293">
        <v>1</v>
      </c>
      <c r="I293" t="s">
        <v>487</v>
      </c>
      <c r="J293" t="s">
        <v>6</v>
      </c>
      <c r="K293" t="s">
        <v>488</v>
      </c>
      <c r="L293">
        <v>1191</v>
      </c>
      <c r="N293">
        <v>1013</v>
      </c>
      <c r="O293" t="s">
        <v>486</v>
      </c>
      <c r="P293" t="s">
        <v>486</v>
      </c>
      <c r="Q293">
        <v>1</v>
      </c>
      <c r="X293">
        <v>0.17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2</v>
      </c>
      <c r="AF293" t="s">
        <v>56</v>
      </c>
      <c r="AG293">
        <v>0.28687500000000005</v>
      </c>
      <c r="AH293">
        <v>2</v>
      </c>
      <c r="AI293">
        <v>27704457</v>
      </c>
      <c r="AJ293">
        <v>291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ROW(Source!A119)</f>
        <v>119</v>
      </c>
      <c r="B294">
        <v>27704458</v>
      </c>
      <c r="C294">
        <v>27704455</v>
      </c>
      <c r="D294">
        <v>25230510</v>
      </c>
      <c r="E294">
        <v>1</v>
      </c>
      <c r="F294">
        <v>1</v>
      </c>
      <c r="G294">
        <v>1</v>
      </c>
      <c r="H294">
        <v>2</v>
      </c>
      <c r="I294" t="s">
        <v>592</v>
      </c>
      <c r="J294" t="s">
        <v>593</v>
      </c>
      <c r="K294" t="s">
        <v>594</v>
      </c>
      <c r="L294">
        <v>1368</v>
      </c>
      <c r="N294">
        <v>1011</v>
      </c>
      <c r="O294" t="s">
        <v>492</v>
      </c>
      <c r="P294" t="s">
        <v>492</v>
      </c>
      <c r="Q294">
        <v>1</v>
      </c>
      <c r="X294">
        <v>0.02</v>
      </c>
      <c r="Y294">
        <v>0</v>
      </c>
      <c r="Z294">
        <v>27.66</v>
      </c>
      <c r="AA294">
        <v>11.6</v>
      </c>
      <c r="AB294">
        <v>0</v>
      </c>
      <c r="AC294">
        <v>0</v>
      </c>
      <c r="AD294">
        <v>1</v>
      </c>
      <c r="AE294">
        <v>0</v>
      </c>
      <c r="AF294" t="s">
        <v>56</v>
      </c>
      <c r="AG294">
        <v>3.3750000000000002E-2</v>
      </c>
      <c r="AH294">
        <v>2</v>
      </c>
      <c r="AI294">
        <v>27704458</v>
      </c>
      <c r="AJ294">
        <v>292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ROW(Source!A119)</f>
        <v>119</v>
      </c>
      <c r="B295">
        <v>27704459</v>
      </c>
      <c r="C295">
        <v>27704455</v>
      </c>
      <c r="D295">
        <v>25231607</v>
      </c>
      <c r="E295">
        <v>1</v>
      </c>
      <c r="F295">
        <v>1</v>
      </c>
      <c r="G295">
        <v>1</v>
      </c>
      <c r="H295">
        <v>2</v>
      </c>
      <c r="I295" t="s">
        <v>497</v>
      </c>
      <c r="J295" t="s">
        <v>498</v>
      </c>
      <c r="K295" t="s">
        <v>499</v>
      </c>
      <c r="L295">
        <v>1368</v>
      </c>
      <c r="N295">
        <v>1011</v>
      </c>
      <c r="O295" t="s">
        <v>492</v>
      </c>
      <c r="P295" t="s">
        <v>492</v>
      </c>
      <c r="Q295">
        <v>1</v>
      </c>
      <c r="X295">
        <v>0.15</v>
      </c>
      <c r="Y295">
        <v>0</v>
      </c>
      <c r="Z295">
        <v>65.709999999999994</v>
      </c>
      <c r="AA295">
        <v>11.6</v>
      </c>
      <c r="AB295">
        <v>0</v>
      </c>
      <c r="AC295">
        <v>0</v>
      </c>
      <c r="AD295">
        <v>1</v>
      </c>
      <c r="AE295">
        <v>0</v>
      </c>
      <c r="AF295" t="s">
        <v>56</v>
      </c>
      <c r="AG295">
        <v>0.25312500000000004</v>
      </c>
      <c r="AH295">
        <v>2</v>
      </c>
      <c r="AI295">
        <v>27704459</v>
      </c>
      <c r="AJ295">
        <v>293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ROW(Source!A119)</f>
        <v>119</v>
      </c>
      <c r="B296">
        <v>27704460</v>
      </c>
      <c r="C296">
        <v>27704455</v>
      </c>
      <c r="D296">
        <v>25153356</v>
      </c>
      <c r="E296">
        <v>1</v>
      </c>
      <c r="F296">
        <v>1</v>
      </c>
      <c r="G296">
        <v>1</v>
      </c>
      <c r="H296">
        <v>3</v>
      </c>
      <c r="I296" t="s">
        <v>628</v>
      </c>
      <c r="J296" t="s">
        <v>629</v>
      </c>
      <c r="K296" t="s">
        <v>630</v>
      </c>
      <c r="L296">
        <v>1327</v>
      </c>
      <c r="N296">
        <v>1005</v>
      </c>
      <c r="O296" t="s">
        <v>54</v>
      </c>
      <c r="P296" t="s">
        <v>54</v>
      </c>
      <c r="Q296">
        <v>1</v>
      </c>
      <c r="X296">
        <v>0.84</v>
      </c>
      <c r="Y296">
        <v>72.319999999999993</v>
      </c>
      <c r="Z296">
        <v>0</v>
      </c>
      <c r="AA296">
        <v>0</v>
      </c>
      <c r="AB296">
        <v>0</v>
      </c>
      <c r="AC296">
        <v>0</v>
      </c>
      <c r="AD296">
        <v>1</v>
      </c>
      <c r="AE296">
        <v>0</v>
      </c>
      <c r="AF296" t="s">
        <v>6</v>
      </c>
      <c r="AG296">
        <v>0.84</v>
      </c>
      <c r="AH296">
        <v>2</v>
      </c>
      <c r="AI296">
        <v>27704460</v>
      </c>
      <c r="AJ296">
        <v>294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ROW(Source!A119)</f>
        <v>119</v>
      </c>
      <c r="B297">
        <v>27704461</v>
      </c>
      <c r="C297">
        <v>27704455</v>
      </c>
      <c r="D297">
        <v>25153690</v>
      </c>
      <c r="E297">
        <v>1</v>
      </c>
      <c r="F297">
        <v>1</v>
      </c>
      <c r="G297">
        <v>1</v>
      </c>
      <c r="H297">
        <v>3</v>
      </c>
      <c r="I297" t="s">
        <v>598</v>
      </c>
      <c r="J297" t="s">
        <v>599</v>
      </c>
      <c r="K297" t="s">
        <v>600</v>
      </c>
      <c r="L297">
        <v>1346</v>
      </c>
      <c r="N297">
        <v>1009</v>
      </c>
      <c r="O297" t="s">
        <v>147</v>
      </c>
      <c r="P297" t="s">
        <v>147</v>
      </c>
      <c r="Q297">
        <v>1</v>
      </c>
      <c r="X297">
        <v>0.31</v>
      </c>
      <c r="Y297">
        <v>1.82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0</v>
      </c>
      <c r="AF297" t="s">
        <v>6</v>
      </c>
      <c r="AG297">
        <v>0.31</v>
      </c>
      <c r="AH297">
        <v>2</v>
      </c>
      <c r="AI297">
        <v>27704461</v>
      </c>
      <c r="AJ297">
        <v>295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ROW(Source!A119)</f>
        <v>119</v>
      </c>
      <c r="B298">
        <v>27704462</v>
      </c>
      <c r="C298">
        <v>27704455</v>
      </c>
      <c r="D298">
        <v>25145731</v>
      </c>
      <c r="E298">
        <v>17</v>
      </c>
      <c r="F298">
        <v>1</v>
      </c>
      <c r="G298">
        <v>1</v>
      </c>
      <c r="H298">
        <v>3</v>
      </c>
      <c r="I298" t="s">
        <v>688</v>
      </c>
      <c r="J298" t="s">
        <v>6</v>
      </c>
      <c r="K298" t="s">
        <v>689</v>
      </c>
      <c r="L298">
        <v>1348</v>
      </c>
      <c r="N298">
        <v>1009</v>
      </c>
      <c r="O298" t="s">
        <v>30</v>
      </c>
      <c r="P298" t="s">
        <v>30</v>
      </c>
      <c r="Q298">
        <v>1000</v>
      </c>
      <c r="X298">
        <v>0.03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 t="s">
        <v>6</v>
      </c>
      <c r="AG298">
        <v>0.03</v>
      </c>
      <c r="AH298">
        <v>3</v>
      </c>
      <c r="AI298">
        <v>-1</v>
      </c>
      <c r="AJ298" t="s">
        <v>6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ROW(Source!A119)</f>
        <v>119</v>
      </c>
      <c r="B299">
        <v>27704463</v>
      </c>
      <c r="C299">
        <v>27704455</v>
      </c>
      <c r="D299">
        <v>25145248</v>
      </c>
      <c r="E299">
        <v>17</v>
      </c>
      <c r="F299">
        <v>1</v>
      </c>
      <c r="G299">
        <v>1</v>
      </c>
      <c r="H299">
        <v>3</v>
      </c>
      <c r="I299" t="s">
        <v>678</v>
      </c>
      <c r="J299" t="s">
        <v>6</v>
      </c>
      <c r="K299" t="s">
        <v>679</v>
      </c>
      <c r="L299">
        <v>1348</v>
      </c>
      <c r="N299">
        <v>1009</v>
      </c>
      <c r="O299" t="s">
        <v>30</v>
      </c>
      <c r="P299" t="s">
        <v>30</v>
      </c>
      <c r="Q299">
        <v>1000</v>
      </c>
      <c r="X299">
        <v>0.02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 t="s">
        <v>6</v>
      </c>
      <c r="AG299">
        <v>0.02</v>
      </c>
      <c r="AH299">
        <v>3</v>
      </c>
      <c r="AI299">
        <v>-1</v>
      </c>
      <c r="AJ299" t="s">
        <v>6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ROW(Source!A119)</f>
        <v>119</v>
      </c>
      <c r="B300">
        <v>27704464</v>
      </c>
      <c r="C300">
        <v>27704455</v>
      </c>
      <c r="D300">
        <v>25187360</v>
      </c>
      <c r="E300">
        <v>1</v>
      </c>
      <c r="F300">
        <v>1</v>
      </c>
      <c r="G300">
        <v>1</v>
      </c>
      <c r="H300">
        <v>3</v>
      </c>
      <c r="I300" t="s">
        <v>631</v>
      </c>
      <c r="J300" t="s">
        <v>632</v>
      </c>
      <c r="K300" t="s">
        <v>633</v>
      </c>
      <c r="L300">
        <v>1348</v>
      </c>
      <c r="N300">
        <v>1009</v>
      </c>
      <c r="O300" t="s">
        <v>30</v>
      </c>
      <c r="P300" t="s">
        <v>30</v>
      </c>
      <c r="Q300">
        <v>1000</v>
      </c>
      <c r="X300">
        <v>5.0999999999999997E-2</v>
      </c>
      <c r="Y300">
        <v>11397.1</v>
      </c>
      <c r="Z300">
        <v>0</v>
      </c>
      <c r="AA300">
        <v>0</v>
      </c>
      <c r="AB300">
        <v>0</v>
      </c>
      <c r="AC300">
        <v>0</v>
      </c>
      <c r="AD300">
        <v>1</v>
      </c>
      <c r="AE300">
        <v>0</v>
      </c>
      <c r="AF300" t="s">
        <v>6</v>
      </c>
      <c r="AG300">
        <v>5.0999999999999997E-2</v>
      </c>
      <c r="AH300">
        <v>2</v>
      </c>
      <c r="AI300">
        <v>27704464</v>
      </c>
      <c r="AJ300">
        <v>298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ROW(Source!A124)</f>
        <v>124</v>
      </c>
      <c r="B301">
        <v>27704468</v>
      </c>
      <c r="C301">
        <v>27704467</v>
      </c>
      <c r="D301">
        <v>25418547</v>
      </c>
      <c r="E301">
        <v>1</v>
      </c>
      <c r="F301">
        <v>1</v>
      </c>
      <c r="G301">
        <v>1</v>
      </c>
      <c r="H301">
        <v>1</v>
      </c>
      <c r="I301" t="s">
        <v>607</v>
      </c>
      <c r="J301" t="s">
        <v>6</v>
      </c>
      <c r="K301" t="s">
        <v>608</v>
      </c>
      <c r="L301">
        <v>1191</v>
      </c>
      <c r="N301">
        <v>1013</v>
      </c>
      <c r="O301" t="s">
        <v>486</v>
      </c>
      <c r="P301" t="s">
        <v>486</v>
      </c>
      <c r="Q301">
        <v>1</v>
      </c>
      <c r="X301">
        <v>63</v>
      </c>
      <c r="Y301">
        <v>0</v>
      </c>
      <c r="Z301">
        <v>0</v>
      </c>
      <c r="AA301">
        <v>0</v>
      </c>
      <c r="AB301">
        <v>8.74</v>
      </c>
      <c r="AC301">
        <v>0</v>
      </c>
      <c r="AD301">
        <v>1</v>
      </c>
      <c r="AE301">
        <v>1</v>
      </c>
      <c r="AF301" t="s">
        <v>57</v>
      </c>
      <c r="AG301">
        <v>97.80749999999999</v>
      </c>
      <c r="AH301">
        <v>2</v>
      </c>
      <c r="AI301">
        <v>27704468</v>
      </c>
      <c r="AJ301">
        <v>299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ROW(Source!A124)</f>
        <v>124</v>
      </c>
      <c r="B302">
        <v>27704469</v>
      </c>
      <c r="C302">
        <v>27704467</v>
      </c>
      <c r="D302">
        <v>25412928</v>
      </c>
      <c r="E302">
        <v>1</v>
      </c>
      <c r="F302">
        <v>1</v>
      </c>
      <c r="G302">
        <v>1</v>
      </c>
      <c r="H302">
        <v>1</v>
      </c>
      <c r="I302" t="s">
        <v>487</v>
      </c>
      <c r="J302" t="s">
        <v>6</v>
      </c>
      <c r="K302" t="s">
        <v>488</v>
      </c>
      <c r="L302">
        <v>1191</v>
      </c>
      <c r="N302">
        <v>1013</v>
      </c>
      <c r="O302" t="s">
        <v>486</v>
      </c>
      <c r="P302" t="s">
        <v>486</v>
      </c>
      <c r="Q302">
        <v>1</v>
      </c>
      <c r="X302">
        <v>0.18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1</v>
      </c>
      <c r="AE302">
        <v>2</v>
      </c>
      <c r="AF302" t="s">
        <v>56</v>
      </c>
      <c r="AG302">
        <v>0.30374999999999996</v>
      </c>
      <c r="AH302">
        <v>2</v>
      </c>
      <c r="AI302">
        <v>27704469</v>
      </c>
      <c r="AJ302">
        <v>300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ROW(Source!A124)</f>
        <v>124</v>
      </c>
      <c r="B303">
        <v>27704470</v>
      </c>
      <c r="C303">
        <v>27704467</v>
      </c>
      <c r="D303">
        <v>25230510</v>
      </c>
      <c r="E303">
        <v>1</v>
      </c>
      <c r="F303">
        <v>1</v>
      </c>
      <c r="G303">
        <v>1</v>
      </c>
      <c r="H303">
        <v>2</v>
      </c>
      <c r="I303" t="s">
        <v>592</v>
      </c>
      <c r="J303" t="s">
        <v>593</v>
      </c>
      <c r="K303" t="s">
        <v>594</v>
      </c>
      <c r="L303">
        <v>1368</v>
      </c>
      <c r="N303">
        <v>1011</v>
      </c>
      <c r="O303" t="s">
        <v>492</v>
      </c>
      <c r="P303" t="s">
        <v>492</v>
      </c>
      <c r="Q303">
        <v>1</v>
      </c>
      <c r="X303">
        <v>0.02</v>
      </c>
      <c r="Y303">
        <v>0</v>
      </c>
      <c r="Z303">
        <v>27.66</v>
      </c>
      <c r="AA303">
        <v>11.6</v>
      </c>
      <c r="AB303">
        <v>0</v>
      </c>
      <c r="AC303">
        <v>0</v>
      </c>
      <c r="AD303">
        <v>1</v>
      </c>
      <c r="AE303">
        <v>0</v>
      </c>
      <c r="AF303" t="s">
        <v>56</v>
      </c>
      <c r="AG303">
        <v>3.3750000000000002E-2</v>
      </c>
      <c r="AH303">
        <v>2</v>
      </c>
      <c r="AI303">
        <v>27704470</v>
      </c>
      <c r="AJ303">
        <v>301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ROW(Source!A124)</f>
        <v>124</v>
      </c>
      <c r="B304">
        <v>27704471</v>
      </c>
      <c r="C304">
        <v>27704467</v>
      </c>
      <c r="D304">
        <v>25231607</v>
      </c>
      <c r="E304">
        <v>1</v>
      </c>
      <c r="F304">
        <v>1</v>
      </c>
      <c r="G304">
        <v>1</v>
      </c>
      <c r="H304">
        <v>2</v>
      </c>
      <c r="I304" t="s">
        <v>497</v>
      </c>
      <c r="J304" t="s">
        <v>498</v>
      </c>
      <c r="K304" t="s">
        <v>499</v>
      </c>
      <c r="L304">
        <v>1368</v>
      </c>
      <c r="N304">
        <v>1011</v>
      </c>
      <c r="O304" t="s">
        <v>492</v>
      </c>
      <c r="P304" t="s">
        <v>492</v>
      </c>
      <c r="Q304">
        <v>1</v>
      </c>
      <c r="X304">
        <v>0.16</v>
      </c>
      <c r="Y304">
        <v>0</v>
      </c>
      <c r="Z304">
        <v>65.709999999999994</v>
      </c>
      <c r="AA304">
        <v>11.6</v>
      </c>
      <c r="AB304">
        <v>0</v>
      </c>
      <c r="AC304">
        <v>0</v>
      </c>
      <c r="AD304">
        <v>1</v>
      </c>
      <c r="AE304">
        <v>0</v>
      </c>
      <c r="AF304" t="s">
        <v>56</v>
      </c>
      <c r="AG304">
        <v>0.27</v>
      </c>
      <c r="AH304">
        <v>2</v>
      </c>
      <c r="AI304">
        <v>27704471</v>
      </c>
      <c r="AJ304">
        <v>302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ROW(Source!A124)</f>
        <v>124</v>
      </c>
      <c r="B305">
        <v>27704472</v>
      </c>
      <c r="C305">
        <v>27704467</v>
      </c>
      <c r="D305">
        <v>25153356</v>
      </c>
      <c r="E305">
        <v>1</v>
      </c>
      <c r="F305">
        <v>1</v>
      </c>
      <c r="G305">
        <v>1</v>
      </c>
      <c r="H305">
        <v>3</v>
      </c>
      <c r="I305" t="s">
        <v>628</v>
      </c>
      <c r="J305" t="s">
        <v>629</v>
      </c>
      <c r="K305" t="s">
        <v>630</v>
      </c>
      <c r="L305">
        <v>1327</v>
      </c>
      <c r="N305">
        <v>1005</v>
      </c>
      <c r="O305" t="s">
        <v>54</v>
      </c>
      <c r="P305" t="s">
        <v>54</v>
      </c>
      <c r="Q305">
        <v>1</v>
      </c>
      <c r="X305">
        <v>0.84</v>
      </c>
      <c r="Y305">
        <v>72.319999999999993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6</v>
      </c>
      <c r="AG305">
        <v>0.84</v>
      </c>
      <c r="AH305">
        <v>2</v>
      </c>
      <c r="AI305">
        <v>27704472</v>
      </c>
      <c r="AJ305">
        <v>303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ROW(Source!A124)</f>
        <v>124</v>
      </c>
      <c r="B306">
        <v>27704473</v>
      </c>
      <c r="C306">
        <v>27704467</v>
      </c>
      <c r="D306">
        <v>25153690</v>
      </c>
      <c r="E306">
        <v>1</v>
      </c>
      <c r="F306">
        <v>1</v>
      </c>
      <c r="G306">
        <v>1</v>
      </c>
      <c r="H306">
        <v>3</v>
      </c>
      <c r="I306" t="s">
        <v>598</v>
      </c>
      <c r="J306" t="s">
        <v>599</v>
      </c>
      <c r="K306" t="s">
        <v>600</v>
      </c>
      <c r="L306">
        <v>1346</v>
      </c>
      <c r="N306">
        <v>1009</v>
      </c>
      <c r="O306" t="s">
        <v>147</v>
      </c>
      <c r="P306" t="s">
        <v>147</v>
      </c>
      <c r="Q306">
        <v>1</v>
      </c>
      <c r="X306">
        <v>0.31</v>
      </c>
      <c r="Y306">
        <v>1.82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6</v>
      </c>
      <c r="AG306">
        <v>0.31</v>
      </c>
      <c r="AH306">
        <v>2</v>
      </c>
      <c r="AI306">
        <v>27704473</v>
      </c>
      <c r="AJ306">
        <v>304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ROW(Source!A124)</f>
        <v>124</v>
      </c>
      <c r="B307">
        <v>27704474</v>
      </c>
      <c r="C307">
        <v>27704467</v>
      </c>
      <c r="D307">
        <v>25145731</v>
      </c>
      <c r="E307">
        <v>17</v>
      </c>
      <c r="F307">
        <v>1</v>
      </c>
      <c r="G307">
        <v>1</v>
      </c>
      <c r="H307">
        <v>3</v>
      </c>
      <c r="I307" t="s">
        <v>688</v>
      </c>
      <c r="J307" t="s">
        <v>6</v>
      </c>
      <c r="K307" t="s">
        <v>689</v>
      </c>
      <c r="L307">
        <v>1348</v>
      </c>
      <c r="N307">
        <v>1009</v>
      </c>
      <c r="O307" t="s">
        <v>30</v>
      </c>
      <c r="P307" t="s">
        <v>30</v>
      </c>
      <c r="Q307">
        <v>1000</v>
      </c>
      <c r="X307">
        <v>3.3000000000000002E-2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 t="s">
        <v>6</v>
      </c>
      <c r="AG307">
        <v>3.3000000000000002E-2</v>
      </c>
      <c r="AH307">
        <v>3</v>
      </c>
      <c r="AI307">
        <v>-1</v>
      </c>
      <c r="AJ307" t="s">
        <v>6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ROW(Source!A124)</f>
        <v>124</v>
      </c>
      <c r="B308">
        <v>27704475</v>
      </c>
      <c r="C308">
        <v>27704467</v>
      </c>
      <c r="D308">
        <v>25145248</v>
      </c>
      <c r="E308">
        <v>17</v>
      </c>
      <c r="F308">
        <v>1</v>
      </c>
      <c r="G308">
        <v>1</v>
      </c>
      <c r="H308">
        <v>3</v>
      </c>
      <c r="I308" t="s">
        <v>678</v>
      </c>
      <c r="J308" t="s">
        <v>6</v>
      </c>
      <c r="K308" t="s">
        <v>679</v>
      </c>
      <c r="L308">
        <v>1348</v>
      </c>
      <c r="N308">
        <v>1009</v>
      </c>
      <c r="O308" t="s">
        <v>30</v>
      </c>
      <c r="P308" t="s">
        <v>30</v>
      </c>
      <c r="Q308">
        <v>1000</v>
      </c>
      <c r="X308">
        <v>2.1999999999999999E-2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 t="s">
        <v>6</v>
      </c>
      <c r="AG308">
        <v>2.1999999999999999E-2</v>
      </c>
      <c r="AH308">
        <v>3</v>
      </c>
      <c r="AI308">
        <v>-1</v>
      </c>
      <c r="AJ308" t="s">
        <v>6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ROW(Source!A124)</f>
        <v>124</v>
      </c>
      <c r="B309">
        <v>27704476</v>
      </c>
      <c r="C309">
        <v>27704467</v>
      </c>
      <c r="D309">
        <v>25187360</v>
      </c>
      <c r="E309">
        <v>1</v>
      </c>
      <c r="F309">
        <v>1</v>
      </c>
      <c r="G309">
        <v>1</v>
      </c>
      <c r="H309">
        <v>3</v>
      </c>
      <c r="I309" t="s">
        <v>631</v>
      </c>
      <c r="J309" t="s">
        <v>632</v>
      </c>
      <c r="K309" t="s">
        <v>633</v>
      </c>
      <c r="L309">
        <v>1348</v>
      </c>
      <c r="N309">
        <v>1009</v>
      </c>
      <c r="O309" t="s">
        <v>30</v>
      </c>
      <c r="P309" t="s">
        <v>30</v>
      </c>
      <c r="Q309">
        <v>1000</v>
      </c>
      <c r="X309">
        <v>5.5E-2</v>
      </c>
      <c r="Y309">
        <v>11397.1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6</v>
      </c>
      <c r="AG309">
        <v>5.5E-2</v>
      </c>
      <c r="AH309">
        <v>2</v>
      </c>
      <c r="AI309">
        <v>27704476</v>
      </c>
      <c r="AJ309">
        <v>307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ROW(Source!A125)</f>
        <v>125</v>
      </c>
      <c r="B310">
        <v>27704468</v>
      </c>
      <c r="C310">
        <v>27704467</v>
      </c>
      <c r="D310">
        <v>25418547</v>
      </c>
      <c r="E310">
        <v>1</v>
      </c>
      <c r="F310">
        <v>1</v>
      </c>
      <c r="G310">
        <v>1</v>
      </c>
      <c r="H310">
        <v>1</v>
      </c>
      <c r="I310" t="s">
        <v>607</v>
      </c>
      <c r="J310" t="s">
        <v>6</v>
      </c>
      <c r="K310" t="s">
        <v>608</v>
      </c>
      <c r="L310">
        <v>1191</v>
      </c>
      <c r="N310">
        <v>1013</v>
      </c>
      <c r="O310" t="s">
        <v>486</v>
      </c>
      <c r="P310" t="s">
        <v>486</v>
      </c>
      <c r="Q310">
        <v>1</v>
      </c>
      <c r="X310">
        <v>63</v>
      </c>
      <c r="Y310">
        <v>0</v>
      </c>
      <c r="Z310">
        <v>0</v>
      </c>
      <c r="AA310">
        <v>0</v>
      </c>
      <c r="AB310">
        <v>8.74</v>
      </c>
      <c r="AC310">
        <v>0</v>
      </c>
      <c r="AD310">
        <v>1</v>
      </c>
      <c r="AE310">
        <v>1</v>
      </c>
      <c r="AF310" t="s">
        <v>57</v>
      </c>
      <c r="AG310">
        <v>97.80749999999999</v>
      </c>
      <c r="AH310">
        <v>2</v>
      </c>
      <c r="AI310">
        <v>27704468</v>
      </c>
      <c r="AJ310">
        <v>308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ROW(Source!A125)</f>
        <v>125</v>
      </c>
      <c r="B311">
        <v>27704469</v>
      </c>
      <c r="C311">
        <v>27704467</v>
      </c>
      <c r="D311">
        <v>25412928</v>
      </c>
      <c r="E311">
        <v>1</v>
      </c>
      <c r="F311">
        <v>1</v>
      </c>
      <c r="G311">
        <v>1</v>
      </c>
      <c r="H311">
        <v>1</v>
      </c>
      <c r="I311" t="s">
        <v>487</v>
      </c>
      <c r="J311" t="s">
        <v>6</v>
      </c>
      <c r="K311" t="s">
        <v>488</v>
      </c>
      <c r="L311">
        <v>1191</v>
      </c>
      <c r="N311">
        <v>1013</v>
      </c>
      <c r="O311" t="s">
        <v>486</v>
      </c>
      <c r="P311" t="s">
        <v>486</v>
      </c>
      <c r="Q311">
        <v>1</v>
      </c>
      <c r="X311">
        <v>0.18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2</v>
      </c>
      <c r="AF311" t="s">
        <v>56</v>
      </c>
      <c r="AG311">
        <v>0.30374999999999996</v>
      </c>
      <c r="AH311">
        <v>2</v>
      </c>
      <c r="AI311">
        <v>27704469</v>
      </c>
      <c r="AJ311">
        <v>309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ROW(Source!A125)</f>
        <v>125</v>
      </c>
      <c r="B312">
        <v>27704470</v>
      </c>
      <c r="C312">
        <v>27704467</v>
      </c>
      <c r="D312">
        <v>25230510</v>
      </c>
      <c r="E312">
        <v>1</v>
      </c>
      <c r="F312">
        <v>1</v>
      </c>
      <c r="G312">
        <v>1</v>
      </c>
      <c r="H312">
        <v>2</v>
      </c>
      <c r="I312" t="s">
        <v>592</v>
      </c>
      <c r="J312" t="s">
        <v>593</v>
      </c>
      <c r="K312" t="s">
        <v>594</v>
      </c>
      <c r="L312">
        <v>1368</v>
      </c>
      <c r="N312">
        <v>1011</v>
      </c>
      <c r="O312" t="s">
        <v>492</v>
      </c>
      <c r="P312" t="s">
        <v>492</v>
      </c>
      <c r="Q312">
        <v>1</v>
      </c>
      <c r="X312">
        <v>0.02</v>
      </c>
      <c r="Y312">
        <v>0</v>
      </c>
      <c r="Z312">
        <v>27.66</v>
      </c>
      <c r="AA312">
        <v>11.6</v>
      </c>
      <c r="AB312">
        <v>0</v>
      </c>
      <c r="AC312">
        <v>0</v>
      </c>
      <c r="AD312">
        <v>1</v>
      </c>
      <c r="AE312">
        <v>0</v>
      </c>
      <c r="AF312" t="s">
        <v>56</v>
      </c>
      <c r="AG312">
        <v>3.3750000000000002E-2</v>
      </c>
      <c r="AH312">
        <v>2</v>
      </c>
      <c r="AI312">
        <v>27704470</v>
      </c>
      <c r="AJ312">
        <v>310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ROW(Source!A125)</f>
        <v>125</v>
      </c>
      <c r="B313">
        <v>27704471</v>
      </c>
      <c r="C313">
        <v>27704467</v>
      </c>
      <c r="D313">
        <v>25231607</v>
      </c>
      <c r="E313">
        <v>1</v>
      </c>
      <c r="F313">
        <v>1</v>
      </c>
      <c r="G313">
        <v>1</v>
      </c>
      <c r="H313">
        <v>2</v>
      </c>
      <c r="I313" t="s">
        <v>497</v>
      </c>
      <c r="J313" t="s">
        <v>498</v>
      </c>
      <c r="K313" t="s">
        <v>499</v>
      </c>
      <c r="L313">
        <v>1368</v>
      </c>
      <c r="N313">
        <v>1011</v>
      </c>
      <c r="O313" t="s">
        <v>492</v>
      </c>
      <c r="P313" t="s">
        <v>492</v>
      </c>
      <c r="Q313">
        <v>1</v>
      </c>
      <c r="X313">
        <v>0.16</v>
      </c>
      <c r="Y313">
        <v>0</v>
      </c>
      <c r="Z313">
        <v>65.709999999999994</v>
      </c>
      <c r="AA313">
        <v>11.6</v>
      </c>
      <c r="AB313">
        <v>0</v>
      </c>
      <c r="AC313">
        <v>0</v>
      </c>
      <c r="AD313">
        <v>1</v>
      </c>
      <c r="AE313">
        <v>0</v>
      </c>
      <c r="AF313" t="s">
        <v>56</v>
      </c>
      <c r="AG313">
        <v>0.27</v>
      </c>
      <c r="AH313">
        <v>2</v>
      </c>
      <c r="AI313">
        <v>27704471</v>
      </c>
      <c r="AJ313">
        <v>311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ROW(Source!A125)</f>
        <v>125</v>
      </c>
      <c r="B314">
        <v>27704472</v>
      </c>
      <c r="C314">
        <v>27704467</v>
      </c>
      <c r="D314">
        <v>25153356</v>
      </c>
      <c r="E314">
        <v>1</v>
      </c>
      <c r="F314">
        <v>1</v>
      </c>
      <c r="G314">
        <v>1</v>
      </c>
      <c r="H314">
        <v>3</v>
      </c>
      <c r="I314" t="s">
        <v>628</v>
      </c>
      <c r="J314" t="s">
        <v>629</v>
      </c>
      <c r="K314" t="s">
        <v>630</v>
      </c>
      <c r="L314">
        <v>1327</v>
      </c>
      <c r="N314">
        <v>1005</v>
      </c>
      <c r="O314" t="s">
        <v>54</v>
      </c>
      <c r="P314" t="s">
        <v>54</v>
      </c>
      <c r="Q314">
        <v>1</v>
      </c>
      <c r="X314">
        <v>0.84</v>
      </c>
      <c r="Y314">
        <v>72.319999999999993</v>
      </c>
      <c r="Z314">
        <v>0</v>
      </c>
      <c r="AA314">
        <v>0</v>
      </c>
      <c r="AB314">
        <v>0</v>
      </c>
      <c r="AC314">
        <v>0</v>
      </c>
      <c r="AD314">
        <v>1</v>
      </c>
      <c r="AE314">
        <v>0</v>
      </c>
      <c r="AF314" t="s">
        <v>6</v>
      </c>
      <c r="AG314">
        <v>0.84</v>
      </c>
      <c r="AH314">
        <v>2</v>
      </c>
      <c r="AI314">
        <v>27704472</v>
      </c>
      <c r="AJ314">
        <v>312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ROW(Source!A125)</f>
        <v>125</v>
      </c>
      <c r="B315">
        <v>27704473</v>
      </c>
      <c r="C315">
        <v>27704467</v>
      </c>
      <c r="D315">
        <v>25153690</v>
      </c>
      <c r="E315">
        <v>1</v>
      </c>
      <c r="F315">
        <v>1</v>
      </c>
      <c r="G315">
        <v>1</v>
      </c>
      <c r="H315">
        <v>3</v>
      </c>
      <c r="I315" t="s">
        <v>598</v>
      </c>
      <c r="J315" t="s">
        <v>599</v>
      </c>
      <c r="K315" t="s">
        <v>600</v>
      </c>
      <c r="L315">
        <v>1346</v>
      </c>
      <c r="N315">
        <v>1009</v>
      </c>
      <c r="O315" t="s">
        <v>147</v>
      </c>
      <c r="P315" t="s">
        <v>147</v>
      </c>
      <c r="Q315">
        <v>1</v>
      </c>
      <c r="X315">
        <v>0.31</v>
      </c>
      <c r="Y315">
        <v>1.82</v>
      </c>
      <c r="Z315">
        <v>0</v>
      </c>
      <c r="AA315">
        <v>0</v>
      </c>
      <c r="AB315">
        <v>0</v>
      </c>
      <c r="AC315">
        <v>0</v>
      </c>
      <c r="AD315">
        <v>1</v>
      </c>
      <c r="AE315">
        <v>0</v>
      </c>
      <c r="AF315" t="s">
        <v>6</v>
      </c>
      <c r="AG315">
        <v>0.31</v>
      </c>
      <c r="AH315">
        <v>2</v>
      </c>
      <c r="AI315">
        <v>27704473</v>
      </c>
      <c r="AJ315">
        <v>313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ROW(Source!A125)</f>
        <v>125</v>
      </c>
      <c r="B316">
        <v>27704474</v>
      </c>
      <c r="C316">
        <v>27704467</v>
      </c>
      <c r="D316">
        <v>25145731</v>
      </c>
      <c r="E316">
        <v>17</v>
      </c>
      <c r="F316">
        <v>1</v>
      </c>
      <c r="G316">
        <v>1</v>
      </c>
      <c r="H316">
        <v>3</v>
      </c>
      <c r="I316" t="s">
        <v>688</v>
      </c>
      <c r="J316" t="s">
        <v>6</v>
      </c>
      <c r="K316" t="s">
        <v>689</v>
      </c>
      <c r="L316">
        <v>1348</v>
      </c>
      <c r="N316">
        <v>1009</v>
      </c>
      <c r="O316" t="s">
        <v>30</v>
      </c>
      <c r="P316" t="s">
        <v>30</v>
      </c>
      <c r="Q316">
        <v>1000</v>
      </c>
      <c r="X316">
        <v>3.3000000000000002E-2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 t="s">
        <v>6</v>
      </c>
      <c r="AG316">
        <v>3.3000000000000002E-2</v>
      </c>
      <c r="AH316">
        <v>3</v>
      </c>
      <c r="AI316">
        <v>-1</v>
      </c>
      <c r="AJ316" t="s">
        <v>6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ROW(Source!A125)</f>
        <v>125</v>
      </c>
      <c r="B317">
        <v>27704475</v>
      </c>
      <c r="C317">
        <v>27704467</v>
      </c>
      <c r="D317">
        <v>25145248</v>
      </c>
      <c r="E317">
        <v>17</v>
      </c>
      <c r="F317">
        <v>1</v>
      </c>
      <c r="G317">
        <v>1</v>
      </c>
      <c r="H317">
        <v>3</v>
      </c>
      <c r="I317" t="s">
        <v>678</v>
      </c>
      <c r="J317" t="s">
        <v>6</v>
      </c>
      <c r="K317" t="s">
        <v>679</v>
      </c>
      <c r="L317">
        <v>1348</v>
      </c>
      <c r="N317">
        <v>1009</v>
      </c>
      <c r="O317" t="s">
        <v>30</v>
      </c>
      <c r="P317" t="s">
        <v>30</v>
      </c>
      <c r="Q317">
        <v>1000</v>
      </c>
      <c r="X317">
        <v>2.1999999999999999E-2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 t="s">
        <v>6</v>
      </c>
      <c r="AG317">
        <v>2.1999999999999999E-2</v>
      </c>
      <c r="AH317">
        <v>3</v>
      </c>
      <c r="AI317">
        <v>-1</v>
      </c>
      <c r="AJ317" t="s">
        <v>6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ROW(Source!A125)</f>
        <v>125</v>
      </c>
      <c r="B318">
        <v>27704476</v>
      </c>
      <c r="C318">
        <v>27704467</v>
      </c>
      <c r="D318">
        <v>25187360</v>
      </c>
      <c r="E318">
        <v>1</v>
      </c>
      <c r="F318">
        <v>1</v>
      </c>
      <c r="G318">
        <v>1</v>
      </c>
      <c r="H318">
        <v>3</v>
      </c>
      <c r="I318" t="s">
        <v>631</v>
      </c>
      <c r="J318" t="s">
        <v>632</v>
      </c>
      <c r="K318" t="s">
        <v>633</v>
      </c>
      <c r="L318">
        <v>1348</v>
      </c>
      <c r="N318">
        <v>1009</v>
      </c>
      <c r="O318" t="s">
        <v>30</v>
      </c>
      <c r="P318" t="s">
        <v>30</v>
      </c>
      <c r="Q318">
        <v>1000</v>
      </c>
      <c r="X318">
        <v>5.5E-2</v>
      </c>
      <c r="Y318">
        <v>11397.1</v>
      </c>
      <c r="Z318">
        <v>0</v>
      </c>
      <c r="AA318">
        <v>0</v>
      </c>
      <c r="AB318">
        <v>0</v>
      </c>
      <c r="AC318">
        <v>0</v>
      </c>
      <c r="AD318">
        <v>1</v>
      </c>
      <c r="AE318">
        <v>0</v>
      </c>
      <c r="AF318" t="s">
        <v>6</v>
      </c>
      <c r="AG318">
        <v>5.5E-2</v>
      </c>
      <c r="AH318">
        <v>2</v>
      </c>
      <c r="AI318">
        <v>27704476</v>
      </c>
      <c r="AJ318">
        <v>316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ROW(Source!A130)</f>
        <v>130</v>
      </c>
      <c r="B319">
        <v>27704504</v>
      </c>
      <c r="C319">
        <v>27704503</v>
      </c>
      <c r="D319">
        <v>25412980</v>
      </c>
      <c r="E319">
        <v>1</v>
      </c>
      <c r="F319">
        <v>1</v>
      </c>
      <c r="G319">
        <v>1</v>
      </c>
      <c r="H319">
        <v>1</v>
      </c>
      <c r="I319" t="s">
        <v>634</v>
      </c>
      <c r="J319" t="s">
        <v>6</v>
      </c>
      <c r="K319" t="s">
        <v>635</v>
      </c>
      <c r="L319">
        <v>1191</v>
      </c>
      <c r="N319">
        <v>1013</v>
      </c>
      <c r="O319" t="s">
        <v>486</v>
      </c>
      <c r="P319" t="s">
        <v>486</v>
      </c>
      <c r="Q319">
        <v>1</v>
      </c>
      <c r="X319">
        <v>51.01</v>
      </c>
      <c r="Y319">
        <v>0</v>
      </c>
      <c r="Z319">
        <v>0</v>
      </c>
      <c r="AA319">
        <v>0</v>
      </c>
      <c r="AB319">
        <v>9.07</v>
      </c>
      <c r="AC319">
        <v>0</v>
      </c>
      <c r="AD319">
        <v>1</v>
      </c>
      <c r="AE319">
        <v>1</v>
      </c>
      <c r="AF319" t="s">
        <v>57</v>
      </c>
      <c r="AG319">
        <v>79.193025000000006</v>
      </c>
      <c r="AH319">
        <v>2</v>
      </c>
      <c r="AI319">
        <v>27704504</v>
      </c>
      <c r="AJ319">
        <v>317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ROW(Source!A130)</f>
        <v>130</v>
      </c>
      <c r="B320">
        <v>27704505</v>
      </c>
      <c r="C320">
        <v>27704503</v>
      </c>
      <c r="D320">
        <v>25412928</v>
      </c>
      <c r="E320">
        <v>1</v>
      </c>
      <c r="F320">
        <v>1</v>
      </c>
      <c r="G320">
        <v>1</v>
      </c>
      <c r="H320">
        <v>1</v>
      </c>
      <c r="I320" t="s">
        <v>487</v>
      </c>
      <c r="J320" t="s">
        <v>6</v>
      </c>
      <c r="K320" t="s">
        <v>488</v>
      </c>
      <c r="L320">
        <v>1191</v>
      </c>
      <c r="N320">
        <v>1013</v>
      </c>
      <c r="O320" t="s">
        <v>486</v>
      </c>
      <c r="P320" t="s">
        <v>486</v>
      </c>
      <c r="Q320">
        <v>1</v>
      </c>
      <c r="X320">
        <v>0.12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2</v>
      </c>
      <c r="AF320" t="s">
        <v>56</v>
      </c>
      <c r="AG320">
        <v>0.20250000000000001</v>
      </c>
      <c r="AH320">
        <v>2</v>
      </c>
      <c r="AI320">
        <v>27704505</v>
      </c>
      <c r="AJ320">
        <v>318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ROW(Source!A130)</f>
        <v>130</v>
      </c>
      <c r="B321">
        <v>27704506</v>
      </c>
      <c r="C321">
        <v>27704503</v>
      </c>
      <c r="D321">
        <v>25230514</v>
      </c>
      <c r="E321">
        <v>1</v>
      </c>
      <c r="F321">
        <v>1</v>
      </c>
      <c r="G321">
        <v>1</v>
      </c>
      <c r="H321">
        <v>2</v>
      </c>
      <c r="I321" t="s">
        <v>489</v>
      </c>
      <c r="J321" t="s">
        <v>490</v>
      </c>
      <c r="K321" t="s">
        <v>491</v>
      </c>
      <c r="L321">
        <v>1368</v>
      </c>
      <c r="N321">
        <v>1011</v>
      </c>
      <c r="O321" t="s">
        <v>492</v>
      </c>
      <c r="P321" t="s">
        <v>492</v>
      </c>
      <c r="Q321">
        <v>1</v>
      </c>
      <c r="X321">
        <v>0.01</v>
      </c>
      <c r="Y321">
        <v>0</v>
      </c>
      <c r="Z321">
        <v>31.26</v>
      </c>
      <c r="AA321">
        <v>13.5</v>
      </c>
      <c r="AB321">
        <v>0</v>
      </c>
      <c r="AC321">
        <v>0</v>
      </c>
      <c r="AD321">
        <v>1</v>
      </c>
      <c r="AE321">
        <v>0</v>
      </c>
      <c r="AF321" t="s">
        <v>56</v>
      </c>
      <c r="AG321">
        <v>1.6875000000000001E-2</v>
      </c>
      <c r="AH321">
        <v>2</v>
      </c>
      <c r="AI321">
        <v>27704506</v>
      </c>
      <c r="AJ321">
        <v>319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ROW(Source!A130)</f>
        <v>130</v>
      </c>
      <c r="B322">
        <v>27704507</v>
      </c>
      <c r="C322">
        <v>27704503</v>
      </c>
      <c r="D322">
        <v>25231607</v>
      </c>
      <c r="E322">
        <v>1</v>
      </c>
      <c r="F322">
        <v>1</v>
      </c>
      <c r="G322">
        <v>1</v>
      </c>
      <c r="H322">
        <v>2</v>
      </c>
      <c r="I322" t="s">
        <v>497</v>
      </c>
      <c r="J322" t="s">
        <v>498</v>
      </c>
      <c r="K322" t="s">
        <v>499</v>
      </c>
      <c r="L322">
        <v>1368</v>
      </c>
      <c r="N322">
        <v>1011</v>
      </c>
      <c r="O322" t="s">
        <v>492</v>
      </c>
      <c r="P322" t="s">
        <v>492</v>
      </c>
      <c r="Q322">
        <v>1</v>
      </c>
      <c r="X322">
        <v>0.11</v>
      </c>
      <c r="Y322">
        <v>0</v>
      </c>
      <c r="Z322">
        <v>65.709999999999994</v>
      </c>
      <c r="AA322">
        <v>11.6</v>
      </c>
      <c r="AB322">
        <v>0</v>
      </c>
      <c r="AC322">
        <v>0</v>
      </c>
      <c r="AD322">
        <v>1</v>
      </c>
      <c r="AE322">
        <v>0</v>
      </c>
      <c r="AF322" t="s">
        <v>56</v>
      </c>
      <c r="AG322">
        <v>0.18562500000000004</v>
      </c>
      <c r="AH322">
        <v>2</v>
      </c>
      <c r="AI322">
        <v>27704507</v>
      </c>
      <c r="AJ322">
        <v>320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ROW(Source!A130)</f>
        <v>130</v>
      </c>
      <c r="B323">
        <v>27704508</v>
      </c>
      <c r="C323">
        <v>27704503</v>
      </c>
      <c r="D323">
        <v>25153356</v>
      </c>
      <c r="E323">
        <v>1</v>
      </c>
      <c r="F323">
        <v>1</v>
      </c>
      <c r="G323">
        <v>1</v>
      </c>
      <c r="H323">
        <v>3</v>
      </c>
      <c r="I323" t="s">
        <v>628</v>
      </c>
      <c r="J323" t="s">
        <v>629</v>
      </c>
      <c r="K323" t="s">
        <v>630</v>
      </c>
      <c r="L323">
        <v>1327</v>
      </c>
      <c r="N323">
        <v>1005</v>
      </c>
      <c r="O323" t="s">
        <v>54</v>
      </c>
      <c r="P323" t="s">
        <v>54</v>
      </c>
      <c r="Q323">
        <v>1</v>
      </c>
      <c r="X323">
        <v>0.84</v>
      </c>
      <c r="Y323">
        <v>72.319999999999993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6</v>
      </c>
      <c r="AG323">
        <v>0.84</v>
      </c>
      <c r="AH323">
        <v>2</v>
      </c>
      <c r="AI323">
        <v>27704508</v>
      </c>
      <c r="AJ323">
        <v>321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ROW(Source!A130)</f>
        <v>130</v>
      </c>
      <c r="B324">
        <v>27704509</v>
      </c>
      <c r="C324">
        <v>27704503</v>
      </c>
      <c r="D324">
        <v>25153690</v>
      </c>
      <c r="E324">
        <v>1</v>
      </c>
      <c r="F324">
        <v>1</v>
      </c>
      <c r="G324">
        <v>1</v>
      </c>
      <c r="H324">
        <v>3</v>
      </c>
      <c r="I324" t="s">
        <v>598</v>
      </c>
      <c r="J324" t="s">
        <v>599</v>
      </c>
      <c r="K324" t="s">
        <v>600</v>
      </c>
      <c r="L324">
        <v>1346</v>
      </c>
      <c r="N324">
        <v>1009</v>
      </c>
      <c r="O324" t="s">
        <v>147</v>
      </c>
      <c r="P324" t="s">
        <v>147</v>
      </c>
      <c r="Q324">
        <v>1</v>
      </c>
      <c r="X324">
        <v>0.31</v>
      </c>
      <c r="Y324">
        <v>1.82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6</v>
      </c>
      <c r="AG324">
        <v>0.31</v>
      </c>
      <c r="AH324">
        <v>2</v>
      </c>
      <c r="AI324">
        <v>27704509</v>
      </c>
      <c r="AJ324">
        <v>322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ROW(Source!A130)</f>
        <v>130</v>
      </c>
      <c r="B325">
        <v>27704510</v>
      </c>
      <c r="C325">
        <v>27704503</v>
      </c>
      <c r="D325">
        <v>25154578</v>
      </c>
      <c r="E325">
        <v>1</v>
      </c>
      <c r="F325">
        <v>1</v>
      </c>
      <c r="G325">
        <v>1</v>
      </c>
      <c r="H325">
        <v>3</v>
      </c>
      <c r="I325" t="s">
        <v>636</v>
      </c>
      <c r="J325" t="s">
        <v>637</v>
      </c>
      <c r="K325" t="s">
        <v>638</v>
      </c>
      <c r="L325">
        <v>1339</v>
      </c>
      <c r="N325">
        <v>1007</v>
      </c>
      <c r="O325" t="s">
        <v>92</v>
      </c>
      <c r="P325" t="s">
        <v>92</v>
      </c>
      <c r="Q325">
        <v>1</v>
      </c>
      <c r="X325">
        <v>2.3999999999999998E-3</v>
      </c>
      <c r="Y325">
        <v>74.58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6</v>
      </c>
      <c r="AG325">
        <v>2.3999999999999998E-3</v>
      </c>
      <c r="AH325">
        <v>2</v>
      </c>
      <c r="AI325">
        <v>27704510</v>
      </c>
      <c r="AJ325">
        <v>323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ROW(Source!A130)</f>
        <v>130</v>
      </c>
      <c r="B326">
        <v>27704511</v>
      </c>
      <c r="C326">
        <v>27704503</v>
      </c>
      <c r="D326">
        <v>25186131</v>
      </c>
      <c r="E326">
        <v>1</v>
      </c>
      <c r="F326">
        <v>1</v>
      </c>
      <c r="G326">
        <v>1</v>
      </c>
      <c r="H326">
        <v>3</v>
      </c>
      <c r="I326" t="s">
        <v>639</v>
      </c>
      <c r="J326" t="s">
        <v>640</v>
      </c>
      <c r="K326" t="s">
        <v>641</v>
      </c>
      <c r="L326">
        <v>1348</v>
      </c>
      <c r="N326">
        <v>1009</v>
      </c>
      <c r="O326" t="s">
        <v>30</v>
      </c>
      <c r="P326" t="s">
        <v>30</v>
      </c>
      <c r="Q326">
        <v>1000</v>
      </c>
      <c r="X326">
        <v>7.4999999999999997E-3</v>
      </c>
      <c r="Y326">
        <v>25764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6</v>
      </c>
      <c r="AG326">
        <v>7.4999999999999997E-3</v>
      </c>
      <c r="AH326">
        <v>2</v>
      </c>
      <c r="AI326">
        <v>27704511</v>
      </c>
      <c r="AJ326">
        <v>324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ROW(Source!A130)</f>
        <v>130</v>
      </c>
      <c r="B327">
        <v>27704512</v>
      </c>
      <c r="C327">
        <v>27704503</v>
      </c>
      <c r="D327">
        <v>25145744</v>
      </c>
      <c r="E327">
        <v>17</v>
      </c>
      <c r="F327">
        <v>1</v>
      </c>
      <c r="G327">
        <v>1</v>
      </c>
      <c r="H327">
        <v>3</v>
      </c>
      <c r="I327" t="s">
        <v>690</v>
      </c>
      <c r="J327" t="s">
        <v>6</v>
      </c>
      <c r="K327" t="s">
        <v>691</v>
      </c>
      <c r="L327">
        <v>1348</v>
      </c>
      <c r="N327">
        <v>1009</v>
      </c>
      <c r="O327" t="s">
        <v>30</v>
      </c>
      <c r="P327" t="s">
        <v>30</v>
      </c>
      <c r="Q327">
        <v>1000</v>
      </c>
      <c r="X327">
        <v>1.8370000000000001E-2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0</v>
      </c>
      <c r="AE327">
        <v>0</v>
      </c>
      <c r="AF327" t="s">
        <v>6</v>
      </c>
      <c r="AG327">
        <v>1.8370000000000001E-2</v>
      </c>
      <c r="AH327">
        <v>3</v>
      </c>
      <c r="AI327">
        <v>-1</v>
      </c>
      <c r="AJ327" t="s">
        <v>6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ROW(Source!A130)</f>
        <v>130</v>
      </c>
      <c r="B328">
        <v>27704513</v>
      </c>
      <c r="C328">
        <v>27704503</v>
      </c>
      <c r="D328">
        <v>25187088</v>
      </c>
      <c r="E328">
        <v>1</v>
      </c>
      <c r="F328">
        <v>1</v>
      </c>
      <c r="G328">
        <v>1</v>
      </c>
      <c r="H328">
        <v>3</v>
      </c>
      <c r="I328" t="s">
        <v>642</v>
      </c>
      <c r="J328" t="s">
        <v>643</v>
      </c>
      <c r="K328" t="s">
        <v>644</v>
      </c>
      <c r="L328">
        <v>1348</v>
      </c>
      <c r="N328">
        <v>1009</v>
      </c>
      <c r="O328" t="s">
        <v>30</v>
      </c>
      <c r="P328" t="s">
        <v>30</v>
      </c>
      <c r="Q328">
        <v>1000</v>
      </c>
      <c r="X328">
        <v>1.1299999999999999E-2</v>
      </c>
      <c r="Y328">
        <v>26230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0</v>
      </c>
      <c r="AF328" t="s">
        <v>6</v>
      </c>
      <c r="AG328">
        <v>1.1299999999999999E-2</v>
      </c>
      <c r="AH328">
        <v>2</v>
      </c>
      <c r="AI328">
        <v>27704513</v>
      </c>
      <c r="AJ328">
        <v>326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ROW(Source!A130)</f>
        <v>130</v>
      </c>
      <c r="B329">
        <v>27704514</v>
      </c>
      <c r="C329">
        <v>27704503</v>
      </c>
      <c r="D329">
        <v>25187354</v>
      </c>
      <c r="E329">
        <v>1</v>
      </c>
      <c r="F329">
        <v>1</v>
      </c>
      <c r="G329">
        <v>1</v>
      </c>
      <c r="H329">
        <v>3</v>
      </c>
      <c r="I329" t="s">
        <v>645</v>
      </c>
      <c r="J329" t="s">
        <v>646</v>
      </c>
      <c r="K329" t="s">
        <v>647</v>
      </c>
      <c r="L329">
        <v>1348</v>
      </c>
      <c r="N329">
        <v>1009</v>
      </c>
      <c r="O329" t="s">
        <v>30</v>
      </c>
      <c r="P329" t="s">
        <v>30</v>
      </c>
      <c r="Q329">
        <v>1000</v>
      </c>
      <c r="X329">
        <v>5.0999999999999997E-2</v>
      </c>
      <c r="Y329">
        <v>2898.5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0</v>
      </c>
      <c r="AF329" t="s">
        <v>6</v>
      </c>
      <c r="AG329">
        <v>5.0999999999999997E-2</v>
      </c>
      <c r="AH329">
        <v>2</v>
      </c>
      <c r="AI329">
        <v>27704514</v>
      </c>
      <c r="AJ329">
        <v>327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ROW(Source!A131)</f>
        <v>131</v>
      </c>
      <c r="B330">
        <v>27704504</v>
      </c>
      <c r="C330">
        <v>27704503</v>
      </c>
      <c r="D330">
        <v>25412980</v>
      </c>
      <c r="E330">
        <v>1</v>
      </c>
      <c r="F330">
        <v>1</v>
      </c>
      <c r="G330">
        <v>1</v>
      </c>
      <c r="H330">
        <v>1</v>
      </c>
      <c r="I330" t="s">
        <v>634</v>
      </c>
      <c r="J330" t="s">
        <v>6</v>
      </c>
      <c r="K330" t="s">
        <v>635</v>
      </c>
      <c r="L330">
        <v>1191</v>
      </c>
      <c r="N330">
        <v>1013</v>
      </c>
      <c r="O330" t="s">
        <v>486</v>
      </c>
      <c r="P330" t="s">
        <v>486</v>
      </c>
      <c r="Q330">
        <v>1</v>
      </c>
      <c r="X330">
        <v>51.01</v>
      </c>
      <c r="Y330">
        <v>0</v>
      </c>
      <c r="Z330">
        <v>0</v>
      </c>
      <c r="AA330">
        <v>0</v>
      </c>
      <c r="AB330">
        <v>9.07</v>
      </c>
      <c r="AC330">
        <v>0</v>
      </c>
      <c r="AD330">
        <v>1</v>
      </c>
      <c r="AE330">
        <v>1</v>
      </c>
      <c r="AF330" t="s">
        <v>57</v>
      </c>
      <c r="AG330">
        <v>79.193025000000006</v>
      </c>
      <c r="AH330">
        <v>2</v>
      </c>
      <c r="AI330">
        <v>27704504</v>
      </c>
      <c r="AJ330">
        <v>328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ROW(Source!A131)</f>
        <v>131</v>
      </c>
      <c r="B331">
        <v>27704505</v>
      </c>
      <c r="C331">
        <v>27704503</v>
      </c>
      <c r="D331">
        <v>25412928</v>
      </c>
      <c r="E331">
        <v>1</v>
      </c>
      <c r="F331">
        <v>1</v>
      </c>
      <c r="G331">
        <v>1</v>
      </c>
      <c r="H331">
        <v>1</v>
      </c>
      <c r="I331" t="s">
        <v>487</v>
      </c>
      <c r="J331" t="s">
        <v>6</v>
      </c>
      <c r="K331" t="s">
        <v>488</v>
      </c>
      <c r="L331">
        <v>1191</v>
      </c>
      <c r="N331">
        <v>1013</v>
      </c>
      <c r="O331" t="s">
        <v>486</v>
      </c>
      <c r="P331" t="s">
        <v>486</v>
      </c>
      <c r="Q331">
        <v>1</v>
      </c>
      <c r="X331">
        <v>0.12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1</v>
      </c>
      <c r="AE331">
        <v>2</v>
      </c>
      <c r="AF331" t="s">
        <v>56</v>
      </c>
      <c r="AG331">
        <v>0.20250000000000001</v>
      </c>
      <c r="AH331">
        <v>2</v>
      </c>
      <c r="AI331">
        <v>27704505</v>
      </c>
      <c r="AJ331">
        <v>329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ROW(Source!A131)</f>
        <v>131</v>
      </c>
      <c r="B332">
        <v>27704506</v>
      </c>
      <c r="C332">
        <v>27704503</v>
      </c>
      <c r="D332">
        <v>25230514</v>
      </c>
      <c r="E332">
        <v>1</v>
      </c>
      <c r="F332">
        <v>1</v>
      </c>
      <c r="G332">
        <v>1</v>
      </c>
      <c r="H332">
        <v>2</v>
      </c>
      <c r="I332" t="s">
        <v>489</v>
      </c>
      <c r="J332" t="s">
        <v>490</v>
      </c>
      <c r="K332" t="s">
        <v>491</v>
      </c>
      <c r="L332">
        <v>1368</v>
      </c>
      <c r="N332">
        <v>1011</v>
      </c>
      <c r="O332" t="s">
        <v>492</v>
      </c>
      <c r="P332" t="s">
        <v>492</v>
      </c>
      <c r="Q332">
        <v>1</v>
      </c>
      <c r="X332">
        <v>0.01</v>
      </c>
      <c r="Y332">
        <v>0</v>
      </c>
      <c r="Z332">
        <v>31.26</v>
      </c>
      <c r="AA332">
        <v>13.5</v>
      </c>
      <c r="AB332">
        <v>0</v>
      </c>
      <c r="AC332">
        <v>0</v>
      </c>
      <c r="AD332">
        <v>1</v>
      </c>
      <c r="AE332">
        <v>0</v>
      </c>
      <c r="AF332" t="s">
        <v>56</v>
      </c>
      <c r="AG332">
        <v>1.6875000000000001E-2</v>
      </c>
      <c r="AH332">
        <v>2</v>
      </c>
      <c r="AI332">
        <v>27704506</v>
      </c>
      <c r="AJ332">
        <v>330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ROW(Source!A131)</f>
        <v>131</v>
      </c>
      <c r="B333">
        <v>27704507</v>
      </c>
      <c r="C333">
        <v>27704503</v>
      </c>
      <c r="D333">
        <v>25231607</v>
      </c>
      <c r="E333">
        <v>1</v>
      </c>
      <c r="F333">
        <v>1</v>
      </c>
      <c r="G333">
        <v>1</v>
      </c>
      <c r="H333">
        <v>2</v>
      </c>
      <c r="I333" t="s">
        <v>497</v>
      </c>
      <c r="J333" t="s">
        <v>498</v>
      </c>
      <c r="K333" t="s">
        <v>499</v>
      </c>
      <c r="L333">
        <v>1368</v>
      </c>
      <c r="N333">
        <v>1011</v>
      </c>
      <c r="O333" t="s">
        <v>492</v>
      </c>
      <c r="P333" t="s">
        <v>492</v>
      </c>
      <c r="Q333">
        <v>1</v>
      </c>
      <c r="X333">
        <v>0.11</v>
      </c>
      <c r="Y333">
        <v>0</v>
      </c>
      <c r="Z333">
        <v>65.709999999999994</v>
      </c>
      <c r="AA333">
        <v>11.6</v>
      </c>
      <c r="AB333">
        <v>0</v>
      </c>
      <c r="AC333">
        <v>0</v>
      </c>
      <c r="AD333">
        <v>1</v>
      </c>
      <c r="AE333">
        <v>0</v>
      </c>
      <c r="AF333" t="s">
        <v>56</v>
      </c>
      <c r="AG333">
        <v>0.18562500000000004</v>
      </c>
      <c r="AH333">
        <v>2</v>
      </c>
      <c r="AI333">
        <v>27704507</v>
      </c>
      <c r="AJ333">
        <v>331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ROW(Source!A131)</f>
        <v>131</v>
      </c>
      <c r="B334">
        <v>27704508</v>
      </c>
      <c r="C334">
        <v>27704503</v>
      </c>
      <c r="D334">
        <v>25153356</v>
      </c>
      <c r="E334">
        <v>1</v>
      </c>
      <c r="F334">
        <v>1</v>
      </c>
      <c r="G334">
        <v>1</v>
      </c>
      <c r="H334">
        <v>3</v>
      </c>
      <c r="I334" t="s">
        <v>628</v>
      </c>
      <c r="J334" t="s">
        <v>629</v>
      </c>
      <c r="K334" t="s">
        <v>630</v>
      </c>
      <c r="L334">
        <v>1327</v>
      </c>
      <c r="N334">
        <v>1005</v>
      </c>
      <c r="O334" t="s">
        <v>54</v>
      </c>
      <c r="P334" t="s">
        <v>54</v>
      </c>
      <c r="Q334">
        <v>1</v>
      </c>
      <c r="X334">
        <v>0.84</v>
      </c>
      <c r="Y334">
        <v>72.319999999999993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6</v>
      </c>
      <c r="AG334">
        <v>0.84</v>
      </c>
      <c r="AH334">
        <v>2</v>
      </c>
      <c r="AI334">
        <v>27704508</v>
      </c>
      <c r="AJ334">
        <v>332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ROW(Source!A131)</f>
        <v>131</v>
      </c>
      <c r="B335">
        <v>27704509</v>
      </c>
      <c r="C335">
        <v>27704503</v>
      </c>
      <c r="D335">
        <v>25153690</v>
      </c>
      <c r="E335">
        <v>1</v>
      </c>
      <c r="F335">
        <v>1</v>
      </c>
      <c r="G335">
        <v>1</v>
      </c>
      <c r="H335">
        <v>3</v>
      </c>
      <c r="I335" t="s">
        <v>598</v>
      </c>
      <c r="J335" t="s">
        <v>599</v>
      </c>
      <c r="K335" t="s">
        <v>600</v>
      </c>
      <c r="L335">
        <v>1346</v>
      </c>
      <c r="N335">
        <v>1009</v>
      </c>
      <c r="O335" t="s">
        <v>147</v>
      </c>
      <c r="P335" t="s">
        <v>147</v>
      </c>
      <c r="Q335">
        <v>1</v>
      </c>
      <c r="X335">
        <v>0.31</v>
      </c>
      <c r="Y335">
        <v>1.82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0</v>
      </c>
      <c r="AF335" t="s">
        <v>6</v>
      </c>
      <c r="AG335">
        <v>0.31</v>
      </c>
      <c r="AH335">
        <v>2</v>
      </c>
      <c r="AI335">
        <v>27704509</v>
      </c>
      <c r="AJ335">
        <v>333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ROW(Source!A131)</f>
        <v>131</v>
      </c>
      <c r="B336">
        <v>27704510</v>
      </c>
      <c r="C336">
        <v>27704503</v>
      </c>
      <c r="D336">
        <v>25154578</v>
      </c>
      <c r="E336">
        <v>1</v>
      </c>
      <c r="F336">
        <v>1</v>
      </c>
      <c r="G336">
        <v>1</v>
      </c>
      <c r="H336">
        <v>3</v>
      </c>
      <c r="I336" t="s">
        <v>636</v>
      </c>
      <c r="J336" t="s">
        <v>637</v>
      </c>
      <c r="K336" t="s">
        <v>638</v>
      </c>
      <c r="L336">
        <v>1339</v>
      </c>
      <c r="N336">
        <v>1007</v>
      </c>
      <c r="O336" t="s">
        <v>92</v>
      </c>
      <c r="P336" t="s">
        <v>92</v>
      </c>
      <c r="Q336">
        <v>1</v>
      </c>
      <c r="X336">
        <v>2.3999999999999998E-3</v>
      </c>
      <c r="Y336">
        <v>74.58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6</v>
      </c>
      <c r="AG336">
        <v>2.3999999999999998E-3</v>
      </c>
      <c r="AH336">
        <v>2</v>
      </c>
      <c r="AI336">
        <v>27704510</v>
      </c>
      <c r="AJ336">
        <v>334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ROW(Source!A131)</f>
        <v>131</v>
      </c>
      <c r="B337">
        <v>27704511</v>
      </c>
      <c r="C337">
        <v>27704503</v>
      </c>
      <c r="D337">
        <v>25186131</v>
      </c>
      <c r="E337">
        <v>1</v>
      </c>
      <c r="F337">
        <v>1</v>
      </c>
      <c r="G337">
        <v>1</v>
      </c>
      <c r="H337">
        <v>3</v>
      </c>
      <c r="I337" t="s">
        <v>639</v>
      </c>
      <c r="J337" t="s">
        <v>640</v>
      </c>
      <c r="K337" t="s">
        <v>641</v>
      </c>
      <c r="L337">
        <v>1348</v>
      </c>
      <c r="N337">
        <v>1009</v>
      </c>
      <c r="O337" t="s">
        <v>30</v>
      </c>
      <c r="P337" t="s">
        <v>30</v>
      </c>
      <c r="Q337">
        <v>1000</v>
      </c>
      <c r="X337">
        <v>7.4999999999999997E-3</v>
      </c>
      <c r="Y337">
        <v>25764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6</v>
      </c>
      <c r="AG337">
        <v>7.4999999999999997E-3</v>
      </c>
      <c r="AH337">
        <v>2</v>
      </c>
      <c r="AI337">
        <v>27704511</v>
      </c>
      <c r="AJ337">
        <v>335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ROW(Source!A131)</f>
        <v>131</v>
      </c>
      <c r="B338">
        <v>27704512</v>
      </c>
      <c r="C338">
        <v>27704503</v>
      </c>
      <c r="D338">
        <v>25145744</v>
      </c>
      <c r="E338">
        <v>17</v>
      </c>
      <c r="F338">
        <v>1</v>
      </c>
      <c r="G338">
        <v>1</v>
      </c>
      <c r="H338">
        <v>3</v>
      </c>
      <c r="I338" t="s">
        <v>690</v>
      </c>
      <c r="J338" t="s">
        <v>6</v>
      </c>
      <c r="K338" t="s">
        <v>691</v>
      </c>
      <c r="L338">
        <v>1348</v>
      </c>
      <c r="N338">
        <v>1009</v>
      </c>
      <c r="O338" t="s">
        <v>30</v>
      </c>
      <c r="P338" t="s">
        <v>30</v>
      </c>
      <c r="Q338">
        <v>1000</v>
      </c>
      <c r="X338">
        <v>1.8370000000000001E-2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 t="s">
        <v>6</v>
      </c>
      <c r="AG338">
        <v>1.8370000000000001E-2</v>
      </c>
      <c r="AH338">
        <v>3</v>
      </c>
      <c r="AI338">
        <v>-1</v>
      </c>
      <c r="AJ338" t="s">
        <v>6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ROW(Source!A131)</f>
        <v>131</v>
      </c>
      <c r="B339">
        <v>27704513</v>
      </c>
      <c r="C339">
        <v>27704503</v>
      </c>
      <c r="D339">
        <v>25187088</v>
      </c>
      <c r="E339">
        <v>1</v>
      </c>
      <c r="F339">
        <v>1</v>
      </c>
      <c r="G339">
        <v>1</v>
      </c>
      <c r="H339">
        <v>3</v>
      </c>
      <c r="I339" t="s">
        <v>642</v>
      </c>
      <c r="J339" t="s">
        <v>643</v>
      </c>
      <c r="K339" t="s">
        <v>644</v>
      </c>
      <c r="L339">
        <v>1348</v>
      </c>
      <c r="N339">
        <v>1009</v>
      </c>
      <c r="O339" t="s">
        <v>30</v>
      </c>
      <c r="P339" t="s">
        <v>30</v>
      </c>
      <c r="Q339">
        <v>1000</v>
      </c>
      <c r="X339">
        <v>1.1299999999999999E-2</v>
      </c>
      <c r="Y339">
        <v>26230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6</v>
      </c>
      <c r="AG339">
        <v>1.1299999999999999E-2</v>
      </c>
      <c r="AH339">
        <v>2</v>
      </c>
      <c r="AI339">
        <v>27704513</v>
      </c>
      <c r="AJ339">
        <v>337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ROW(Source!A131)</f>
        <v>131</v>
      </c>
      <c r="B340">
        <v>27704514</v>
      </c>
      <c r="C340">
        <v>27704503</v>
      </c>
      <c r="D340">
        <v>25187354</v>
      </c>
      <c r="E340">
        <v>1</v>
      </c>
      <c r="F340">
        <v>1</v>
      </c>
      <c r="G340">
        <v>1</v>
      </c>
      <c r="H340">
        <v>3</v>
      </c>
      <c r="I340" t="s">
        <v>645</v>
      </c>
      <c r="J340" t="s">
        <v>646</v>
      </c>
      <c r="K340" t="s">
        <v>647</v>
      </c>
      <c r="L340">
        <v>1348</v>
      </c>
      <c r="N340">
        <v>1009</v>
      </c>
      <c r="O340" t="s">
        <v>30</v>
      </c>
      <c r="P340" t="s">
        <v>30</v>
      </c>
      <c r="Q340">
        <v>1000</v>
      </c>
      <c r="X340">
        <v>5.0999999999999997E-2</v>
      </c>
      <c r="Y340">
        <v>2898.5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0</v>
      </c>
      <c r="AF340" t="s">
        <v>6</v>
      </c>
      <c r="AG340">
        <v>5.0999999999999997E-2</v>
      </c>
      <c r="AH340">
        <v>2</v>
      </c>
      <c r="AI340">
        <v>27704514</v>
      </c>
      <c r="AJ340">
        <v>338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ROW(Source!A134)</f>
        <v>134</v>
      </c>
      <c r="B341">
        <v>27704519</v>
      </c>
      <c r="C341">
        <v>27704518</v>
      </c>
      <c r="D341">
        <v>25417632</v>
      </c>
      <c r="E341">
        <v>1</v>
      </c>
      <c r="F341">
        <v>1</v>
      </c>
      <c r="G341">
        <v>1</v>
      </c>
      <c r="H341">
        <v>1</v>
      </c>
      <c r="I341" t="s">
        <v>570</v>
      </c>
      <c r="J341" t="s">
        <v>6</v>
      </c>
      <c r="K341" t="s">
        <v>571</v>
      </c>
      <c r="L341">
        <v>1191</v>
      </c>
      <c r="N341">
        <v>1013</v>
      </c>
      <c r="O341" t="s">
        <v>486</v>
      </c>
      <c r="P341" t="s">
        <v>486</v>
      </c>
      <c r="Q341">
        <v>1</v>
      </c>
      <c r="X341">
        <v>80.73</v>
      </c>
      <c r="Y341">
        <v>0</v>
      </c>
      <c r="Z341">
        <v>0</v>
      </c>
      <c r="AA341">
        <v>0</v>
      </c>
      <c r="AB341">
        <v>8.64</v>
      </c>
      <c r="AC341">
        <v>0</v>
      </c>
      <c r="AD341">
        <v>1</v>
      </c>
      <c r="AE341">
        <v>1</v>
      </c>
      <c r="AF341" t="s">
        <v>22</v>
      </c>
      <c r="AG341">
        <v>92.839500000000001</v>
      </c>
      <c r="AH341">
        <v>2</v>
      </c>
      <c r="AI341">
        <v>27704519</v>
      </c>
      <c r="AJ341">
        <v>339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ROW(Source!A134)</f>
        <v>134</v>
      </c>
      <c r="B342">
        <v>27704520</v>
      </c>
      <c r="C342">
        <v>27704518</v>
      </c>
      <c r="D342">
        <v>25412928</v>
      </c>
      <c r="E342">
        <v>1</v>
      </c>
      <c r="F342">
        <v>1</v>
      </c>
      <c r="G342">
        <v>1</v>
      </c>
      <c r="H342">
        <v>1</v>
      </c>
      <c r="I342" t="s">
        <v>487</v>
      </c>
      <c r="J342" t="s">
        <v>6</v>
      </c>
      <c r="K342" t="s">
        <v>488</v>
      </c>
      <c r="L342">
        <v>1191</v>
      </c>
      <c r="N342">
        <v>1013</v>
      </c>
      <c r="O342" t="s">
        <v>486</v>
      </c>
      <c r="P342" t="s">
        <v>486</v>
      </c>
      <c r="Q342">
        <v>1</v>
      </c>
      <c r="X342">
        <v>0.01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1</v>
      </c>
      <c r="AE342">
        <v>2</v>
      </c>
      <c r="AF342" t="s">
        <v>22</v>
      </c>
      <c r="AG342">
        <v>1.15E-2</v>
      </c>
      <c r="AH342">
        <v>2</v>
      </c>
      <c r="AI342">
        <v>27704520</v>
      </c>
      <c r="AJ342">
        <v>340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ROW(Source!A134)</f>
        <v>134</v>
      </c>
      <c r="B343">
        <v>27704521</v>
      </c>
      <c r="C343">
        <v>27704518</v>
      </c>
      <c r="D343">
        <v>25231607</v>
      </c>
      <c r="E343">
        <v>1</v>
      </c>
      <c r="F343">
        <v>1</v>
      </c>
      <c r="G343">
        <v>1</v>
      </c>
      <c r="H343">
        <v>2</v>
      </c>
      <c r="I343" t="s">
        <v>497</v>
      </c>
      <c r="J343" t="s">
        <v>498</v>
      </c>
      <c r="K343" t="s">
        <v>499</v>
      </c>
      <c r="L343">
        <v>1368</v>
      </c>
      <c r="N343">
        <v>1011</v>
      </c>
      <c r="O343" t="s">
        <v>492</v>
      </c>
      <c r="P343" t="s">
        <v>492</v>
      </c>
      <c r="Q343">
        <v>1</v>
      </c>
      <c r="X343">
        <v>0.01</v>
      </c>
      <c r="Y343">
        <v>0</v>
      </c>
      <c r="Z343">
        <v>65.709999999999994</v>
      </c>
      <c r="AA343">
        <v>11.6</v>
      </c>
      <c r="AB343">
        <v>0</v>
      </c>
      <c r="AC343">
        <v>0</v>
      </c>
      <c r="AD343">
        <v>1</v>
      </c>
      <c r="AE343">
        <v>0</v>
      </c>
      <c r="AF343" t="s">
        <v>22</v>
      </c>
      <c r="AG343">
        <v>1.15E-2</v>
      </c>
      <c r="AH343">
        <v>2</v>
      </c>
      <c r="AI343">
        <v>27704521</v>
      </c>
      <c r="AJ343">
        <v>341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ROW(Source!A134)</f>
        <v>134</v>
      </c>
      <c r="B344">
        <v>27704522</v>
      </c>
      <c r="C344">
        <v>27704518</v>
      </c>
      <c r="D344">
        <v>25153690</v>
      </c>
      <c r="E344">
        <v>1</v>
      </c>
      <c r="F344">
        <v>1</v>
      </c>
      <c r="G344">
        <v>1</v>
      </c>
      <c r="H344">
        <v>3</v>
      </c>
      <c r="I344" t="s">
        <v>598</v>
      </c>
      <c r="J344" t="s">
        <v>599</v>
      </c>
      <c r="K344" t="s">
        <v>600</v>
      </c>
      <c r="L344">
        <v>1346</v>
      </c>
      <c r="N344">
        <v>1009</v>
      </c>
      <c r="O344" t="s">
        <v>147</v>
      </c>
      <c r="P344" t="s">
        <v>147</v>
      </c>
      <c r="Q344">
        <v>1</v>
      </c>
      <c r="X344">
        <v>0.1</v>
      </c>
      <c r="Y344">
        <v>1.82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0</v>
      </c>
      <c r="AF344" t="s">
        <v>6</v>
      </c>
      <c r="AG344">
        <v>0.1</v>
      </c>
      <c r="AH344">
        <v>2</v>
      </c>
      <c r="AI344">
        <v>27704522</v>
      </c>
      <c r="AJ344">
        <v>342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ROW(Source!A134)</f>
        <v>134</v>
      </c>
      <c r="B345">
        <v>27704523</v>
      </c>
      <c r="C345">
        <v>27704518</v>
      </c>
      <c r="D345">
        <v>25146395</v>
      </c>
      <c r="E345">
        <v>17</v>
      </c>
      <c r="F345">
        <v>1</v>
      </c>
      <c r="G345">
        <v>1</v>
      </c>
      <c r="H345">
        <v>3</v>
      </c>
      <c r="I345" t="s">
        <v>690</v>
      </c>
      <c r="J345" t="s">
        <v>6</v>
      </c>
      <c r="K345" t="s">
        <v>692</v>
      </c>
      <c r="L345">
        <v>1348</v>
      </c>
      <c r="N345">
        <v>1009</v>
      </c>
      <c r="O345" t="s">
        <v>30</v>
      </c>
      <c r="P345" t="s">
        <v>30</v>
      </c>
      <c r="Q345">
        <v>1000</v>
      </c>
      <c r="X345">
        <v>1.3599999999999999E-2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 t="s">
        <v>6</v>
      </c>
      <c r="AG345">
        <v>1.3599999999999999E-2</v>
      </c>
      <c r="AH345">
        <v>3</v>
      </c>
      <c r="AI345">
        <v>-1</v>
      </c>
      <c r="AJ345" t="s">
        <v>6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ROW(Source!A134)</f>
        <v>134</v>
      </c>
      <c r="B346">
        <v>27704524</v>
      </c>
      <c r="C346">
        <v>27704518</v>
      </c>
      <c r="D346">
        <v>25187091</v>
      </c>
      <c r="E346">
        <v>1</v>
      </c>
      <c r="F346">
        <v>1</v>
      </c>
      <c r="G346">
        <v>1</v>
      </c>
      <c r="H346">
        <v>3</v>
      </c>
      <c r="I346" t="s">
        <v>648</v>
      </c>
      <c r="J346" t="s">
        <v>649</v>
      </c>
      <c r="K346" t="s">
        <v>650</v>
      </c>
      <c r="L346">
        <v>1348</v>
      </c>
      <c r="N346">
        <v>1009</v>
      </c>
      <c r="O346" t="s">
        <v>30</v>
      </c>
      <c r="P346" t="s">
        <v>30</v>
      </c>
      <c r="Q346">
        <v>1000</v>
      </c>
      <c r="X346">
        <v>7.0000000000000001E-3</v>
      </c>
      <c r="Y346">
        <v>16950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6</v>
      </c>
      <c r="AG346">
        <v>7.0000000000000001E-3</v>
      </c>
      <c r="AH346">
        <v>2</v>
      </c>
      <c r="AI346">
        <v>27704524</v>
      </c>
      <c r="AJ346">
        <v>344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ROW(Source!A135)</f>
        <v>135</v>
      </c>
      <c r="B347">
        <v>27704519</v>
      </c>
      <c r="C347">
        <v>27704518</v>
      </c>
      <c r="D347">
        <v>25417632</v>
      </c>
      <c r="E347">
        <v>1</v>
      </c>
      <c r="F347">
        <v>1</v>
      </c>
      <c r="G347">
        <v>1</v>
      </c>
      <c r="H347">
        <v>1</v>
      </c>
      <c r="I347" t="s">
        <v>570</v>
      </c>
      <c r="J347" t="s">
        <v>6</v>
      </c>
      <c r="K347" t="s">
        <v>571</v>
      </c>
      <c r="L347">
        <v>1191</v>
      </c>
      <c r="N347">
        <v>1013</v>
      </c>
      <c r="O347" t="s">
        <v>486</v>
      </c>
      <c r="P347" t="s">
        <v>486</v>
      </c>
      <c r="Q347">
        <v>1</v>
      </c>
      <c r="X347">
        <v>80.73</v>
      </c>
      <c r="Y347">
        <v>0</v>
      </c>
      <c r="Z347">
        <v>0</v>
      </c>
      <c r="AA347">
        <v>0</v>
      </c>
      <c r="AB347">
        <v>8.64</v>
      </c>
      <c r="AC347">
        <v>0</v>
      </c>
      <c r="AD347">
        <v>1</v>
      </c>
      <c r="AE347">
        <v>1</v>
      </c>
      <c r="AF347" t="s">
        <v>22</v>
      </c>
      <c r="AG347">
        <v>92.839500000000001</v>
      </c>
      <c r="AH347">
        <v>2</v>
      </c>
      <c r="AI347">
        <v>27704519</v>
      </c>
      <c r="AJ347">
        <v>345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ROW(Source!A135)</f>
        <v>135</v>
      </c>
      <c r="B348">
        <v>27704520</v>
      </c>
      <c r="C348">
        <v>27704518</v>
      </c>
      <c r="D348">
        <v>25412928</v>
      </c>
      <c r="E348">
        <v>1</v>
      </c>
      <c r="F348">
        <v>1</v>
      </c>
      <c r="G348">
        <v>1</v>
      </c>
      <c r="H348">
        <v>1</v>
      </c>
      <c r="I348" t="s">
        <v>487</v>
      </c>
      <c r="J348" t="s">
        <v>6</v>
      </c>
      <c r="K348" t="s">
        <v>488</v>
      </c>
      <c r="L348">
        <v>1191</v>
      </c>
      <c r="N348">
        <v>1013</v>
      </c>
      <c r="O348" t="s">
        <v>486</v>
      </c>
      <c r="P348" t="s">
        <v>486</v>
      </c>
      <c r="Q348">
        <v>1</v>
      </c>
      <c r="X348">
        <v>0.01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2</v>
      </c>
      <c r="AF348" t="s">
        <v>22</v>
      </c>
      <c r="AG348">
        <v>1.15E-2</v>
      </c>
      <c r="AH348">
        <v>2</v>
      </c>
      <c r="AI348">
        <v>27704520</v>
      </c>
      <c r="AJ348">
        <v>346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ROW(Source!A135)</f>
        <v>135</v>
      </c>
      <c r="B349">
        <v>27704521</v>
      </c>
      <c r="C349">
        <v>27704518</v>
      </c>
      <c r="D349">
        <v>25231607</v>
      </c>
      <c r="E349">
        <v>1</v>
      </c>
      <c r="F349">
        <v>1</v>
      </c>
      <c r="G349">
        <v>1</v>
      </c>
      <c r="H349">
        <v>2</v>
      </c>
      <c r="I349" t="s">
        <v>497</v>
      </c>
      <c r="J349" t="s">
        <v>498</v>
      </c>
      <c r="K349" t="s">
        <v>499</v>
      </c>
      <c r="L349">
        <v>1368</v>
      </c>
      <c r="N349">
        <v>1011</v>
      </c>
      <c r="O349" t="s">
        <v>492</v>
      </c>
      <c r="P349" t="s">
        <v>492</v>
      </c>
      <c r="Q349">
        <v>1</v>
      </c>
      <c r="X349">
        <v>0.01</v>
      </c>
      <c r="Y349">
        <v>0</v>
      </c>
      <c r="Z349">
        <v>65.709999999999994</v>
      </c>
      <c r="AA349">
        <v>11.6</v>
      </c>
      <c r="AB349">
        <v>0</v>
      </c>
      <c r="AC349">
        <v>0</v>
      </c>
      <c r="AD349">
        <v>1</v>
      </c>
      <c r="AE349">
        <v>0</v>
      </c>
      <c r="AF349" t="s">
        <v>22</v>
      </c>
      <c r="AG349">
        <v>1.15E-2</v>
      </c>
      <c r="AH349">
        <v>2</v>
      </c>
      <c r="AI349">
        <v>27704521</v>
      </c>
      <c r="AJ349">
        <v>347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ROW(Source!A135)</f>
        <v>135</v>
      </c>
      <c r="B350">
        <v>27704522</v>
      </c>
      <c r="C350">
        <v>27704518</v>
      </c>
      <c r="D350">
        <v>25153690</v>
      </c>
      <c r="E350">
        <v>1</v>
      </c>
      <c r="F350">
        <v>1</v>
      </c>
      <c r="G350">
        <v>1</v>
      </c>
      <c r="H350">
        <v>3</v>
      </c>
      <c r="I350" t="s">
        <v>598</v>
      </c>
      <c r="J350" t="s">
        <v>599</v>
      </c>
      <c r="K350" t="s">
        <v>600</v>
      </c>
      <c r="L350">
        <v>1346</v>
      </c>
      <c r="N350">
        <v>1009</v>
      </c>
      <c r="O350" t="s">
        <v>147</v>
      </c>
      <c r="P350" t="s">
        <v>147</v>
      </c>
      <c r="Q350">
        <v>1</v>
      </c>
      <c r="X350">
        <v>0.1</v>
      </c>
      <c r="Y350">
        <v>1.82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6</v>
      </c>
      <c r="AG350">
        <v>0.1</v>
      </c>
      <c r="AH350">
        <v>2</v>
      </c>
      <c r="AI350">
        <v>27704522</v>
      </c>
      <c r="AJ350">
        <v>348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ROW(Source!A135)</f>
        <v>135</v>
      </c>
      <c r="B351">
        <v>27704523</v>
      </c>
      <c r="C351">
        <v>27704518</v>
      </c>
      <c r="D351">
        <v>25146395</v>
      </c>
      <c r="E351">
        <v>17</v>
      </c>
      <c r="F351">
        <v>1</v>
      </c>
      <c r="G351">
        <v>1</v>
      </c>
      <c r="H351">
        <v>3</v>
      </c>
      <c r="I351" t="s">
        <v>690</v>
      </c>
      <c r="J351" t="s">
        <v>6</v>
      </c>
      <c r="K351" t="s">
        <v>692</v>
      </c>
      <c r="L351">
        <v>1348</v>
      </c>
      <c r="N351">
        <v>1009</v>
      </c>
      <c r="O351" t="s">
        <v>30</v>
      </c>
      <c r="P351" t="s">
        <v>30</v>
      </c>
      <c r="Q351">
        <v>1000</v>
      </c>
      <c r="X351">
        <v>1.3599999999999999E-2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 t="s">
        <v>6</v>
      </c>
      <c r="AG351">
        <v>1.3599999999999999E-2</v>
      </c>
      <c r="AH351">
        <v>3</v>
      </c>
      <c r="AI351">
        <v>-1</v>
      </c>
      <c r="AJ351" t="s">
        <v>6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ROW(Source!A135)</f>
        <v>135</v>
      </c>
      <c r="B352">
        <v>27704524</v>
      </c>
      <c r="C352">
        <v>27704518</v>
      </c>
      <c r="D352">
        <v>25187091</v>
      </c>
      <c r="E352">
        <v>1</v>
      </c>
      <c r="F352">
        <v>1</v>
      </c>
      <c r="G352">
        <v>1</v>
      </c>
      <c r="H352">
        <v>3</v>
      </c>
      <c r="I352" t="s">
        <v>648</v>
      </c>
      <c r="J352" t="s">
        <v>649</v>
      </c>
      <c r="K352" t="s">
        <v>650</v>
      </c>
      <c r="L352">
        <v>1348</v>
      </c>
      <c r="N352">
        <v>1009</v>
      </c>
      <c r="O352" t="s">
        <v>30</v>
      </c>
      <c r="P352" t="s">
        <v>30</v>
      </c>
      <c r="Q352">
        <v>1000</v>
      </c>
      <c r="X352">
        <v>7.0000000000000001E-3</v>
      </c>
      <c r="Y352">
        <v>16950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6</v>
      </c>
      <c r="AG352">
        <v>7.0000000000000001E-3</v>
      </c>
      <c r="AH352">
        <v>2</v>
      </c>
      <c r="AI352">
        <v>27704524</v>
      </c>
      <c r="AJ352">
        <v>350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ROW(Source!A138)</f>
        <v>138</v>
      </c>
      <c r="B353">
        <v>27704529</v>
      </c>
      <c r="C353">
        <v>27704528</v>
      </c>
      <c r="D353">
        <v>25416200</v>
      </c>
      <c r="E353">
        <v>1</v>
      </c>
      <c r="F353">
        <v>1</v>
      </c>
      <c r="G353">
        <v>1</v>
      </c>
      <c r="H353">
        <v>1</v>
      </c>
      <c r="I353" t="s">
        <v>552</v>
      </c>
      <c r="J353" t="s">
        <v>6</v>
      </c>
      <c r="K353" t="s">
        <v>553</v>
      </c>
      <c r="L353">
        <v>1191</v>
      </c>
      <c r="N353">
        <v>1013</v>
      </c>
      <c r="O353" t="s">
        <v>486</v>
      </c>
      <c r="P353" t="s">
        <v>486</v>
      </c>
      <c r="Q353">
        <v>1</v>
      </c>
      <c r="X353">
        <v>80.599999999999994</v>
      </c>
      <c r="Y353">
        <v>0</v>
      </c>
      <c r="Z353">
        <v>0</v>
      </c>
      <c r="AA353">
        <v>0</v>
      </c>
      <c r="AB353">
        <v>8.09</v>
      </c>
      <c r="AC353">
        <v>0</v>
      </c>
      <c r="AD353">
        <v>1</v>
      </c>
      <c r="AE353">
        <v>1</v>
      </c>
      <c r="AF353" t="s">
        <v>22</v>
      </c>
      <c r="AG353">
        <v>92.689999999999984</v>
      </c>
      <c r="AH353">
        <v>2</v>
      </c>
      <c r="AI353">
        <v>27704529</v>
      </c>
      <c r="AJ353">
        <v>351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ROW(Source!A138)</f>
        <v>138</v>
      </c>
      <c r="B354">
        <v>27704530</v>
      </c>
      <c r="C354">
        <v>27704528</v>
      </c>
      <c r="D354">
        <v>25412928</v>
      </c>
      <c r="E354">
        <v>1</v>
      </c>
      <c r="F354">
        <v>1</v>
      </c>
      <c r="G354">
        <v>1</v>
      </c>
      <c r="H354">
        <v>1</v>
      </c>
      <c r="I354" t="s">
        <v>487</v>
      </c>
      <c r="J354" t="s">
        <v>6</v>
      </c>
      <c r="K354" t="s">
        <v>488</v>
      </c>
      <c r="L354">
        <v>1191</v>
      </c>
      <c r="N354">
        <v>1013</v>
      </c>
      <c r="O354" t="s">
        <v>486</v>
      </c>
      <c r="P354" t="s">
        <v>486</v>
      </c>
      <c r="Q354">
        <v>1</v>
      </c>
      <c r="X354">
        <v>0.01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2</v>
      </c>
      <c r="AF354" t="s">
        <v>22</v>
      </c>
      <c r="AG354">
        <v>1.15E-2</v>
      </c>
      <c r="AH354">
        <v>2</v>
      </c>
      <c r="AI354">
        <v>27704530</v>
      </c>
      <c r="AJ354">
        <v>352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ROW(Source!A138)</f>
        <v>138</v>
      </c>
      <c r="B355">
        <v>27704531</v>
      </c>
      <c r="C355">
        <v>27704528</v>
      </c>
      <c r="D355">
        <v>25231607</v>
      </c>
      <c r="E355">
        <v>1</v>
      </c>
      <c r="F355">
        <v>1</v>
      </c>
      <c r="G355">
        <v>1</v>
      </c>
      <c r="H355">
        <v>2</v>
      </c>
      <c r="I355" t="s">
        <v>497</v>
      </c>
      <c r="J355" t="s">
        <v>498</v>
      </c>
      <c r="K355" t="s">
        <v>499</v>
      </c>
      <c r="L355">
        <v>1368</v>
      </c>
      <c r="N355">
        <v>1011</v>
      </c>
      <c r="O355" t="s">
        <v>492</v>
      </c>
      <c r="P355" t="s">
        <v>492</v>
      </c>
      <c r="Q355">
        <v>1</v>
      </c>
      <c r="X355">
        <v>0.01</v>
      </c>
      <c r="Y355">
        <v>0</v>
      </c>
      <c r="Z355">
        <v>65.709999999999994</v>
      </c>
      <c r="AA355">
        <v>11.6</v>
      </c>
      <c r="AB355">
        <v>0</v>
      </c>
      <c r="AC355">
        <v>0</v>
      </c>
      <c r="AD355">
        <v>1</v>
      </c>
      <c r="AE355">
        <v>0</v>
      </c>
      <c r="AF355" t="s">
        <v>22</v>
      </c>
      <c r="AG355">
        <v>1.15E-2</v>
      </c>
      <c r="AH355">
        <v>2</v>
      </c>
      <c r="AI355">
        <v>27704531</v>
      </c>
      <c r="AJ355">
        <v>353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ROW(Source!A138)</f>
        <v>138</v>
      </c>
      <c r="B356">
        <v>27704532</v>
      </c>
      <c r="C356">
        <v>27704528</v>
      </c>
      <c r="D356">
        <v>25153690</v>
      </c>
      <c r="E356">
        <v>1</v>
      </c>
      <c r="F356">
        <v>1</v>
      </c>
      <c r="G356">
        <v>1</v>
      </c>
      <c r="H356">
        <v>3</v>
      </c>
      <c r="I356" t="s">
        <v>598</v>
      </c>
      <c r="J356" t="s">
        <v>599</v>
      </c>
      <c r="K356" t="s">
        <v>600</v>
      </c>
      <c r="L356">
        <v>1346</v>
      </c>
      <c r="N356">
        <v>1009</v>
      </c>
      <c r="O356" t="s">
        <v>147</v>
      </c>
      <c r="P356" t="s">
        <v>147</v>
      </c>
      <c r="Q356">
        <v>1</v>
      </c>
      <c r="X356">
        <v>0.1</v>
      </c>
      <c r="Y356">
        <v>1.82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0</v>
      </c>
      <c r="AF356" t="s">
        <v>6</v>
      </c>
      <c r="AG356">
        <v>0.1</v>
      </c>
      <c r="AH356">
        <v>2</v>
      </c>
      <c r="AI356">
        <v>27704532</v>
      </c>
      <c r="AJ356">
        <v>354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ROW(Source!A138)</f>
        <v>138</v>
      </c>
      <c r="B357">
        <v>27704533</v>
      </c>
      <c r="C357">
        <v>27704528</v>
      </c>
      <c r="D357">
        <v>25145744</v>
      </c>
      <c r="E357">
        <v>17</v>
      </c>
      <c r="F357">
        <v>1</v>
      </c>
      <c r="G357">
        <v>1</v>
      </c>
      <c r="H357">
        <v>3</v>
      </c>
      <c r="I357" t="s">
        <v>690</v>
      </c>
      <c r="J357" t="s">
        <v>6</v>
      </c>
      <c r="K357" t="s">
        <v>691</v>
      </c>
      <c r="L357">
        <v>1348</v>
      </c>
      <c r="N357">
        <v>1009</v>
      </c>
      <c r="O357" t="s">
        <v>30</v>
      </c>
      <c r="P357" t="s">
        <v>30</v>
      </c>
      <c r="Q357">
        <v>1000</v>
      </c>
      <c r="X357">
        <v>1.61E-2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 t="s">
        <v>6</v>
      </c>
      <c r="AG357">
        <v>1.61E-2</v>
      </c>
      <c r="AH357">
        <v>3</v>
      </c>
      <c r="AI357">
        <v>-1</v>
      </c>
      <c r="AJ357" t="s">
        <v>6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ROW(Source!A138)</f>
        <v>138</v>
      </c>
      <c r="B358">
        <v>27704534</v>
      </c>
      <c r="C358">
        <v>27704528</v>
      </c>
      <c r="D358">
        <v>25187091</v>
      </c>
      <c r="E358">
        <v>1</v>
      </c>
      <c r="F358">
        <v>1</v>
      </c>
      <c r="G358">
        <v>1</v>
      </c>
      <c r="H358">
        <v>3</v>
      </c>
      <c r="I358" t="s">
        <v>648</v>
      </c>
      <c r="J358" t="s">
        <v>649</v>
      </c>
      <c r="K358" t="s">
        <v>650</v>
      </c>
      <c r="L358">
        <v>1348</v>
      </c>
      <c r="N358">
        <v>1009</v>
      </c>
      <c r="O358" t="s">
        <v>30</v>
      </c>
      <c r="P358" t="s">
        <v>30</v>
      </c>
      <c r="Q358">
        <v>1000</v>
      </c>
      <c r="X358">
        <v>8.9999999999999993E-3</v>
      </c>
      <c r="Y358">
        <v>16950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0</v>
      </c>
      <c r="AF358" t="s">
        <v>6</v>
      </c>
      <c r="AG358">
        <v>8.9999999999999993E-3</v>
      </c>
      <c r="AH358">
        <v>2</v>
      </c>
      <c r="AI358">
        <v>27704534</v>
      </c>
      <c r="AJ358">
        <v>356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ROW(Source!A139)</f>
        <v>139</v>
      </c>
      <c r="B359">
        <v>27704529</v>
      </c>
      <c r="C359">
        <v>27704528</v>
      </c>
      <c r="D359">
        <v>25416200</v>
      </c>
      <c r="E359">
        <v>1</v>
      </c>
      <c r="F359">
        <v>1</v>
      </c>
      <c r="G359">
        <v>1</v>
      </c>
      <c r="H359">
        <v>1</v>
      </c>
      <c r="I359" t="s">
        <v>552</v>
      </c>
      <c r="J359" t="s">
        <v>6</v>
      </c>
      <c r="K359" t="s">
        <v>553</v>
      </c>
      <c r="L359">
        <v>1191</v>
      </c>
      <c r="N359">
        <v>1013</v>
      </c>
      <c r="O359" t="s">
        <v>486</v>
      </c>
      <c r="P359" t="s">
        <v>486</v>
      </c>
      <c r="Q359">
        <v>1</v>
      </c>
      <c r="X359">
        <v>80.599999999999994</v>
      </c>
      <c r="Y359">
        <v>0</v>
      </c>
      <c r="Z359">
        <v>0</v>
      </c>
      <c r="AA359">
        <v>0</v>
      </c>
      <c r="AB359">
        <v>8.09</v>
      </c>
      <c r="AC359">
        <v>0</v>
      </c>
      <c r="AD359">
        <v>1</v>
      </c>
      <c r="AE359">
        <v>1</v>
      </c>
      <c r="AF359" t="s">
        <v>22</v>
      </c>
      <c r="AG359">
        <v>92.689999999999984</v>
      </c>
      <c r="AH359">
        <v>2</v>
      </c>
      <c r="AI359">
        <v>27704529</v>
      </c>
      <c r="AJ359">
        <v>357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ROW(Source!A139)</f>
        <v>139</v>
      </c>
      <c r="B360">
        <v>27704530</v>
      </c>
      <c r="C360">
        <v>27704528</v>
      </c>
      <c r="D360">
        <v>25412928</v>
      </c>
      <c r="E360">
        <v>1</v>
      </c>
      <c r="F360">
        <v>1</v>
      </c>
      <c r="G360">
        <v>1</v>
      </c>
      <c r="H360">
        <v>1</v>
      </c>
      <c r="I360" t="s">
        <v>487</v>
      </c>
      <c r="J360" t="s">
        <v>6</v>
      </c>
      <c r="K360" t="s">
        <v>488</v>
      </c>
      <c r="L360">
        <v>1191</v>
      </c>
      <c r="N360">
        <v>1013</v>
      </c>
      <c r="O360" t="s">
        <v>486</v>
      </c>
      <c r="P360" t="s">
        <v>486</v>
      </c>
      <c r="Q360">
        <v>1</v>
      </c>
      <c r="X360">
        <v>0.01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2</v>
      </c>
      <c r="AF360" t="s">
        <v>22</v>
      </c>
      <c r="AG360">
        <v>1.15E-2</v>
      </c>
      <c r="AH360">
        <v>2</v>
      </c>
      <c r="AI360">
        <v>27704530</v>
      </c>
      <c r="AJ360">
        <v>358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ROW(Source!A139)</f>
        <v>139</v>
      </c>
      <c r="B361">
        <v>27704531</v>
      </c>
      <c r="C361">
        <v>27704528</v>
      </c>
      <c r="D361">
        <v>25231607</v>
      </c>
      <c r="E361">
        <v>1</v>
      </c>
      <c r="F361">
        <v>1</v>
      </c>
      <c r="G361">
        <v>1</v>
      </c>
      <c r="H361">
        <v>2</v>
      </c>
      <c r="I361" t="s">
        <v>497</v>
      </c>
      <c r="J361" t="s">
        <v>498</v>
      </c>
      <c r="K361" t="s">
        <v>499</v>
      </c>
      <c r="L361">
        <v>1368</v>
      </c>
      <c r="N361">
        <v>1011</v>
      </c>
      <c r="O361" t="s">
        <v>492</v>
      </c>
      <c r="P361" t="s">
        <v>492</v>
      </c>
      <c r="Q361">
        <v>1</v>
      </c>
      <c r="X361">
        <v>0.01</v>
      </c>
      <c r="Y361">
        <v>0</v>
      </c>
      <c r="Z361">
        <v>65.709999999999994</v>
      </c>
      <c r="AA361">
        <v>11.6</v>
      </c>
      <c r="AB361">
        <v>0</v>
      </c>
      <c r="AC361">
        <v>0</v>
      </c>
      <c r="AD361">
        <v>1</v>
      </c>
      <c r="AE361">
        <v>0</v>
      </c>
      <c r="AF361" t="s">
        <v>22</v>
      </c>
      <c r="AG361">
        <v>1.15E-2</v>
      </c>
      <c r="AH361">
        <v>2</v>
      </c>
      <c r="AI361">
        <v>27704531</v>
      </c>
      <c r="AJ361">
        <v>359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ROW(Source!A139)</f>
        <v>139</v>
      </c>
      <c r="B362">
        <v>27704532</v>
      </c>
      <c r="C362">
        <v>27704528</v>
      </c>
      <c r="D362">
        <v>25153690</v>
      </c>
      <c r="E362">
        <v>1</v>
      </c>
      <c r="F362">
        <v>1</v>
      </c>
      <c r="G362">
        <v>1</v>
      </c>
      <c r="H362">
        <v>3</v>
      </c>
      <c r="I362" t="s">
        <v>598</v>
      </c>
      <c r="J362" t="s">
        <v>599</v>
      </c>
      <c r="K362" t="s">
        <v>600</v>
      </c>
      <c r="L362">
        <v>1346</v>
      </c>
      <c r="N362">
        <v>1009</v>
      </c>
      <c r="O362" t="s">
        <v>147</v>
      </c>
      <c r="P362" t="s">
        <v>147</v>
      </c>
      <c r="Q362">
        <v>1</v>
      </c>
      <c r="X362">
        <v>0.1</v>
      </c>
      <c r="Y362">
        <v>1.82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0</v>
      </c>
      <c r="AF362" t="s">
        <v>6</v>
      </c>
      <c r="AG362">
        <v>0.1</v>
      </c>
      <c r="AH362">
        <v>2</v>
      </c>
      <c r="AI362">
        <v>27704532</v>
      </c>
      <c r="AJ362">
        <v>360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ROW(Source!A139)</f>
        <v>139</v>
      </c>
      <c r="B363">
        <v>27704533</v>
      </c>
      <c r="C363">
        <v>27704528</v>
      </c>
      <c r="D363">
        <v>25145744</v>
      </c>
      <c r="E363">
        <v>17</v>
      </c>
      <c r="F363">
        <v>1</v>
      </c>
      <c r="G363">
        <v>1</v>
      </c>
      <c r="H363">
        <v>3</v>
      </c>
      <c r="I363" t="s">
        <v>690</v>
      </c>
      <c r="J363" t="s">
        <v>6</v>
      </c>
      <c r="K363" t="s">
        <v>691</v>
      </c>
      <c r="L363">
        <v>1348</v>
      </c>
      <c r="N363">
        <v>1009</v>
      </c>
      <c r="O363" t="s">
        <v>30</v>
      </c>
      <c r="P363" t="s">
        <v>30</v>
      </c>
      <c r="Q363">
        <v>1000</v>
      </c>
      <c r="X363">
        <v>1.61E-2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 t="s">
        <v>6</v>
      </c>
      <c r="AG363">
        <v>1.61E-2</v>
      </c>
      <c r="AH363">
        <v>3</v>
      </c>
      <c r="AI363">
        <v>-1</v>
      </c>
      <c r="AJ363" t="s">
        <v>6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ROW(Source!A139)</f>
        <v>139</v>
      </c>
      <c r="B364">
        <v>27704534</v>
      </c>
      <c r="C364">
        <v>27704528</v>
      </c>
      <c r="D364">
        <v>25187091</v>
      </c>
      <c r="E364">
        <v>1</v>
      </c>
      <c r="F364">
        <v>1</v>
      </c>
      <c r="G364">
        <v>1</v>
      </c>
      <c r="H364">
        <v>3</v>
      </c>
      <c r="I364" t="s">
        <v>648</v>
      </c>
      <c r="J364" t="s">
        <v>649</v>
      </c>
      <c r="K364" t="s">
        <v>650</v>
      </c>
      <c r="L364">
        <v>1348</v>
      </c>
      <c r="N364">
        <v>1009</v>
      </c>
      <c r="O364" t="s">
        <v>30</v>
      </c>
      <c r="P364" t="s">
        <v>30</v>
      </c>
      <c r="Q364">
        <v>1000</v>
      </c>
      <c r="X364">
        <v>8.9999999999999993E-3</v>
      </c>
      <c r="Y364">
        <v>16950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0</v>
      </c>
      <c r="AF364" t="s">
        <v>6</v>
      </c>
      <c r="AG364">
        <v>8.9999999999999993E-3</v>
      </c>
      <c r="AH364">
        <v>2</v>
      </c>
      <c r="AI364">
        <v>27704534</v>
      </c>
      <c r="AJ364">
        <v>362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ROW(Source!A142)</f>
        <v>142</v>
      </c>
      <c r="B365">
        <v>27704539</v>
      </c>
      <c r="C365">
        <v>27704538</v>
      </c>
      <c r="D365">
        <v>25420819</v>
      </c>
      <c r="E365">
        <v>1</v>
      </c>
      <c r="F365">
        <v>1</v>
      </c>
      <c r="G365">
        <v>1</v>
      </c>
      <c r="H365">
        <v>1</v>
      </c>
      <c r="I365" t="s">
        <v>590</v>
      </c>
      <c r="J365" t="s">
        <v>6</v>
      </c>
      <c r="K365" t="s">
        <v>591</v>
      </c>
      <c r="L365">
        <v>1191</v>
      </c>
      <c r="N365">
        <v>1013</v>
      </c>
      <c r="O365" t="s">
        <v>486</v>
      </c>
      <c r="P365" t="s">
        <v>486</v>
      </c>
      <c r="Q365">
        <v>1</v>
      </c>
      <c r="X365">
        <v>6.68</v>
      </c>
      <c r="Y365">
        <v>0</v>
      </c>
      <c r="Z365">
        <v>0</v>
      </c>
      <c r="AA365">
        <v>0</v>
      </c>
      <c r="AB365">
        <v>9.18</v>
      </c>
      <c r="AC365">
        <v>0</v>
      </c>
      <c r="AD365">
        <v>1</v>
      </c>
      <c r="AE365">
        <v>1</v>
      </c>
      <c r="AF365" t="s">
        <v>57</v>
      </c>
      <c r="AG365">
        <v>10.370699999999999</v>
      </c>
      <c r="AH365">
        <v>2</v>
      </c>
      <c r="AI365">
        <v>27704539</v>
      </c>
      <c r="AJ365">
        <v>363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ROW(Source!A142)</f>
        <v>142</v>
      </c>
      <c r="B366">
        <v>27704540</v>
      </c>
      <c r="C366">
        <v>27704538</v>
      </c>
      <c r="D366">
        <v>25412928</v>
      </c>
      <c r="E366">
        <v>1</v>
      </c>
      <c r="F366">
        <v>1</v>
      </c>
      <c r="G366">
        <v>1</v>
      </c>
      <c r="H366">
        <v>1</v>
      </c>
      <c r="I366" t="s">
        <v>487</v>
      </c>
      <c r="J366" t="s">
        <v>6</v>
      </c>
      <c r="K366" t="s">
        <v>488</v>
      </c>
      <c r="L366">
        <v>1191</v>
      </c>
      <c r="N366">
        <v>1013</v>
      </c>
      <c r="O366" t="s">
        <v>486</v>
      </c>
      <c r="P366" t="s">
        <v>486</v>
      </c>
      <c r="Q366">
        <v>1</v>
      </c>
      <c r="X366">
        <v>0.04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1</v>
      </c>
      <c r="AE366">
        <v>2</v>
      </c>
      <c r="AF366" t="s">
        <v>56</v>
      </c>
      <c r="AG366">
        <v>6.7500000000000004E-2</v>
      </c>
      <c r="AH366">
        <v>2</v>
      </c>
      <c r="AI366">
        <v>27704540</v>
      </c>
      <c r="AJ366">
        <v>364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ROW(Source!A142)</f>
        <v>142</v>
      </c>
      <c r="B367">
        <v>27704541</v>
      </c>
      <c r="C367">
        <v>27704538</v>
      </c>
      <c r="D367">
        <v>25230514</v>
      </c>
      <c r="E367">
        <v>1</v>
      </c>
      <c r="F367">
        <v>1</v>
      </c>
      <c r="G367">
        <v>1</v>
      </c>
      <c r="H367">
        <v>2</v>
      </c>
      <c r="I367" t="s">
        <v>489</v>
      </c>
      <c r="J367" t="s">
        <v>490</v>
      </c>
      <c r="K367" t="s">
        <v>491</v>
      </c>
      <c r="L367">
        <v>1368</v>
      </c>
      <c r="N367">
        <v>1011</v>
      </c>
      <c r="O367" t="s">
        <v>492</v>
      </c>
      <c r="P367" t="s">
        <v>492</v>
      </c>
      <c r="Q367">
        <v>1</v>
      </c>
      <c r="X367">
        <v>5.0000000000000001E-3</v>
      </c>
      <c r="Y367">
        <v>0</v>
      </c>
      <c r="Z367">
        <v>31.26</v>
      </c>
      <c r="AA367">
        <v>13.5</v>
      </c>
      <c r="AB367">
        <v>0</v>
      </c>
      <c r="AC367">
        <v>0</v>
      </c>
      <c r="AD367">
        <v>1</v>
      </c>
      <c r="AE367">
        <v>0</v>
      </c>
      <c r="AF367" t="s">
        <v>56</v>
      </c>
      <c r="AG367">
        <v>8.4375000000000006E-3</v>
      </c>
      <c r="AH367">
        <v>2</v>
      </c>
      <c r="AI367">
        <v>27704541</v>
      </c>
      <c r="AJ367">
        <v>365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ROW(Source!A142)</f>
        <v>142</v>
      </c>
      <c r="B368">
        <v>27704542</v>
      </c>
      <c r="C368">
        <v>27704538</v>
      </c>
      <c r="D368">
        <v>25231607</v>
      </c>
      <c r="E368">
        <v>1</v>
      </c>
      <c r="F368">
        <v>1</v>
      </c>
      <c r="G368">
        <v>1</v>
      </c>
      <c r="H368">
        <v>2</v>
      </c>
      <c r="I368" t="s">
        <v>497</v>
      </c>
      <c r="J368" t="s">
        <v>498</v>
      </c>
      <c r="K368" t="s">
        <v>499</v>
      </c>
      <c r="L368">
        <v>1368</v>
      </c>
      <c r="N368">
        <v>1011</v>
      </c>
      <c r="O368" t="s">
        <v>492</v>
      </c>
      <c r="P368" t="s">
        <v>492</v>
      </c>
      <c r="Q368">
        <v>1</v>
      </c>
      <c r="X368">
        <v>0.03</v>
      </c>
      <c r="Y368">
        <v>0</v>
      </c>
      <c r="Z368">
        <v>65.709999999999994</v>
      </c>
      <c r="AA368">
        <v>11.6</v>
      </c>
      <c r="AB368">
        <v>0</v>
      </c>
      <c r="AC368">
        <v>0</v>
      </c>
      <c r="AD368">
        <v>1</v>
      </c>
      <c r="AE368">
        <v>0</v>
      </c>
      <c r="AF368" t="s">
        <v>56</v>
      </c>
      <c r="AG368">
        <v>5.0625000000000003E-2</v>
      </c>
      <c r="AH368">
        <v>2</v>
      </c>
      <c r="AI368">
        <v>27704542</v>
      </c>
      <c r="AJ368">
        <v>366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ROW(Source!A142)</f>
        <v>142</v>
      </c>
      <c r="B369">
        <v>27704543</v>
      </c>
      <c r="C369">
        <v>27704538</v>
      </c>
      <c r="D369">
        <v>25152646</v>
      </c>
      <c r="E369">
        <v>1</v>
      </c>
      <c r="F369">
        <v>1</v>
      </c>
      <c r="G369">
        <v>1</v>
      </c>
      <c r="H369">
        <v>3</v>
      </c>
      <c r="I369" t="s">
        <v>651</v>
      </c>
      <c r="J369" t="s">
        <v>652</v>
      </c>
      <c r="K369" t="s">
        <v>653</v>
      </c>
      <c r="L369">
        <v>1355</v>
      </c>
      <c r="N369">
        <v>1010</v>
      </c>
      <c r="O369" t="s">
        <v>578</v>
      </c>
      <c r="P369" t="s">
        <v>578</v>
      </c>
      <c r="Q369">
        <v>100</v>
      </c>
      <c r="X369">
        <v>2.63</v>
      </c>
      <c r="Y369">
        <v>12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0</v>
      </c>
      <c r="AF369" t="s">
        <v>6</v>
      </c>
      <c r="AG369">
        <v>2.63</v>
      </c>
      <c r="AH369">
        <v>2</v>
      </c>
      <c r="AI369">
        <v>27704543</v>
      </c>
      <c r="AJ369">
        <v>367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ROW(Source!A142)</f>
        <v>142</v>
      </c>
      <c r="B370">
        <v>27704544</v>
      </c>
      <c r="C370">
        <v>27704538</v>
      </c>
      <c r="D370">
        <v>25152749</v>
      </c>
      <c r="E370">
        <v>1</v>
      </c>
      <c r="F370">
        <v>1</v>
      </c>
      <c r="G370">
        <v>1</v>
      </c>
      <c r="H370">
        <v>3</v>
      </c>
      <c r="I370" t="s">
        <v>654</v>
      </c>
      <c r="J370" t="s">
        <v>655</v>
      </c>
      <c r="K370" t="s">
        <v>656</v>
      </c>
      <c r="L370">
        <v>1356</v>
      </c>
      <c r="N370">
        <v>1010</v>
      </c>
      <c r="O370" t="s">
        <v>657</v>
      </c>
      <c r="P370" t="s">
        <v>657</v>
      </c>
      <c r="Q370">
        <v>1000</v>
      </c>
      <c r="X370">
        <v>0.26300000000000001</v>
      </c>
      <c r="Y370">
        <v>160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0</v>
      </c>
      <c r="AF370" t="s">
        <v>6</v>
      </c>
      <c r="AG370">
        <v>0.26300000000000001</v>
      </c>
      <c r="AH370">
        <v>2</v>
      </c>
      <c r="AI370">
        <v>27704544</v>
      </c>
      <c r="AJ370">
        <v>368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ROW(Source!A142)</f>
        <v>142</v>
      </c>
      <c r="B371">
        <v>27704545</v>
      </c>
      <c r="C371">
        <v>27704538</v>
      </c>
      <c r="D371">
        <v>25145432</v>
      </c>
      <c r="E371">
        <v>17</v>
      </c>
      <c r="F371">
        <v>1</v>
      </c>
      <c r="G371">
        <v>1</v>
      </c>
      <c r="H371">
        <v>3</v>
      </c>
      <c r="I371" t="s">
        <v>693</v>
      </c>
      <c r="J371" t="s">
        <v>6</v>
      </c>
      <c r="K371" t="s">
        <v>694</v>
      </c>
      <c r="L371">
        <v>1301</v>
      </c>
      <c r="N371">
        <v>1003</v>
      </c>
      <c r="O371" t="s">
        <v>257</v>
      </c>
      <c r="P371" t="s">
        <v>257</v>
      </c>
      <c r="Q371">
        <v>1</v>
      </c>
      <c r="X371">
        <v>101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 t="s">
        <v>6</v>
      </c>
      <c r="AG371">
        <v>101</v>
      </c>
      <c r="AH371">
        <v>3</v>
      </c>
      <c r="AI371">
        <v>-1</v>
      </c>
      <c r="AJ371" t="s">
        <v>6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ROW(Source!A142)</f>
        <v>142</v>
      </c>
      <c r="B372">
        <v>27704546</v>
      </c>
      <c r="C372">
        <v>27704538</v>
      </c>
      <c r="D372">
        <v>25145439</v>
      </c>
      <c r="E372">
        <v>17</v>
      </c>
      <c r="F372">
        <v>1</v>
      </c>
      <c r="G372">
        <v>1</v>
      </c>
      <c r="H372">
        <v>3</v>
      </c>
      <c r="I372" t="s">
        <v>695</v>
      </c>
      <c r="J372" t="s">
        <v>6</v>
      </c>
      <c r="K372" t="s">
        <v>696</v>
      </c>
      <c r="L372">
        <v>1354</v>
      </c>
      <c r="N372">
        <v>1010</v>
      </c>
      <c r="O372" t="s">
        <v>136</v>
      </c>
      <c r="P372" t="s">
        <v>136</v>
      </c>
      <c r="Q372">
        <v>1</v>
      </c>
      <c r="X372">
        <v>7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0</v>
      </c>
      <c r="AE372">
        <v>0</v>
      </c>
      <c r="AF372" t="s">
        <v>6</v>
      </c>
      <c r="AG372">
        <v>7</v>
      </c>
      <c r="AH372">
        <v>3</v>
      </c>
      <c r="AI372">
        <v>-1</v>
      </c>
      <c r="AJ372" t="s">
        <v>6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ROW(Source!A142)</f>
        <v>142</v>
      </c>
      <c r="B373">
        <v>27704547</v>
      </c>
      <c r="C373">
        <v>27704538</v>
      </c>
      <c r="D373">
        <v>25145438</v>
      </c>
      <c r="E373">
        <v>17</v>
      </c>
      <c r="F373">
        <v>1</v>
      </c>
      <c r="G373">
        <v>1</v>
      </c>
      <c r="H373">
        <v>3</v>
      </c>
      <c r="I373" t="s">
        <v>695</v>
      </c>
      <c r="J373" t="s">
        <v>6</v>
      </c>
      <c r="K373" t="s">
        <v>697</v>
      </c>
      <c r="L373">
        <v>1354</v>
      </c>
      <c r="N373">
        <v>1010</v>
      </c>
      <c r="O373" t="s">
        <v>136</v>
      </c>
      <c r="P373" t="s">
        <v>136</v>
      </c>
      <c r="Q373">
        <v>1</v>
      </c>
      <c r="X373">
        <v>7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0</v>
      </c>
      <c r="AE373">
        <v>0</v>
      </c>
      <c r="AF373" t="s">
        <v>6</v>
      </c>
      <c r="AG373">
        <v>7</v>
      </c>
      <c r="AH373">
        <v>3</v>
      </c>
      <c r="AI373">
        <v>-1</v>
      </c>
      <c r="AJ373" t="s">
        <v>6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ROW(Source!A142)</f>
        <v>142</v>
      </c>
      <c r="B374">
        <v>27704548</v>
      </c>
      <c r="C374">
        <v>27704538</v>
      </c>
      <c r="D374">
        <v>25145437</v>
      </c>
      <c r="E374">
        <v>17</v>
      </c>
      <c r="F374">
        <v>1</v>
      </c>
      <c r="G374">
        <v>1</v>
      </c>
      <c r="H374">
        <v>3</v>
      </c>
      <c r="I374" t="s">
        <v>695</v>
      </c>
      <c r="J374" t="s">
        <v>6</v>
      </c>
      <c r="K374" t="s">
        <v>698</v>
      </c>
      <c r="L374">
        <v>1354</v>
      </c>
      <c r="N374">
        <v>1010</v>
      </c>
      <c r="O374" t="s">
        <v>136</v>
      </c>
      <c r="P374" t="s">
        <v>136</v>
      </c>
      <c r="Q374">
        <v>1</v>
      </c>
      <c r="X374">
        <v>40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 t="s">
        <v>6</v>
      </c>
      <c r="AG374">
        <v>40</v>
      </c>
      <c r="AH374">
        <v>3</v>
      </c>
      <c r="AI374">
        <v>-1</v>
      </c>
      <c r="AJ374" t="s">
        <v>6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ROW(Source!A142)</f>
        <v>142</v>
      </c>
      <c r="B375">
        <v>27704549</v>
      </c>
      <c r="C375">
        <v>27704538</v>
      </c>
      <c r="D375">
        <v>25145435</v>
      </c>
      <c r="E375">
        <v>17</v>
      </c>
      <c r="F375">
        <v>1</v>
      </c>
      <c r="G375">
        <v>1</v>
      </c>
      <c r="H375">
        <v>3</v>
      </c>
      <c r="I375" t="s">
        <v>695</v>
      </c>
      <c r="J375" t="s">
        <v>6</v>
      </c>
      <c r="K375" t="s">
        <v>699</v>
      </c>
      <c r="L375">
        <v>1354</v>
      </c>
      <c r="N375">
        <v>1010</v>
      </c>
      <c r="O375" t="s">
        <v>136</v>
      </c>
      <c r="P375" t="s">
        <v>136</v>
      </c>
      <c r="Q375">
        <v>1</v>
      </c>
      <c r="X375">
        <v>8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 t="s">
        <v>6</v>
      </c>
      <c r="AG375">
        <v>8</v>
      </c>
      <c r="AH375">
        <v>3</v>
      </c>
      <c r="AI375">
        <v>-1</v>
      </c>
      <c r="AJ375" t="s">
        <v>6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ROW(Source!A142)</f>
        <v>142</v>
      </c>
      <c r="B376">
        <v>27704550</v>
      </c>
      <c r="C376">
        <v>27704538</v>
      </c>
      <c r="D376">
        <v>25145436</v>
      </c>
      <c r="E376">
        <v>17</v>
      </c>
      <c r="F376">
        <v>1</v>
      </c>
      <c r="G376">
        <v>1</v>
      </c>
      <c r="H376">
        <v>3</v>
      </c>
      <c r="I376" t="s">
        <v>695</v>
      </c>
      <c r="J376" t="s">
        <v>6</v>
      </c>
      <c r="K376" t="s">
        <v>700</v>
      </c>
      <c r="L376">
        <v>1354</v>
      </c>
      <c r="N376">
        <v>1010</v>
      </c>
      <c r="O376" t="s">
        <v>136</v>
      </c>
      <c r="P376" t="s">
        <v>136</v>
      </c>
      <c r="Q376">
        <v>1</v>
      </c>
      <c r="X376">
        <v>8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 t="s">
        <v>6</v>
      </c>
      <c r="AG376">
        <v>8</v>
      </c>
      <c r="AH376">
        <v>3</v>
      </c>
      <c r="AI376">
        <v>-1</v>
      </c>
      <c r="AJ376" t="s">
        <v>6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ROW(Source!A143)</f>
        <v>143</v>
      </c>
      <c r="B377">
        <v>27704539</v>
      </c>
      <c r="C377">
        <v>27704538</v>
      </c>
      <c r="D377">
        <v>25420819</v>
      </c>
      <c r="E377">
        <v>1</v>
      </c>
      <c r="F377">
        <v>1</v>
      </c>
      <c r="G377">
        <v>1</v>
      </c>
      <c r="H377">
        <v>1</v>
      </c>
      <c r="I377" t="s">
        <v>590</v>
      </c>
      <c r="J377" t="s">
        <v>6</v>
      </c>
      <c r="K377" t="s">
        <v>591</v>
      </c>
      <c r="L377">
        <v>1191</v>
      </c>
      <c r="N377">
        <v>1013</v>
      </c>
      <c r="O377" t="s">
        <v>486</v>
      </c>
      <c r="P377" t="s">
        <v>486</v>
      </c>
      <c r="Q377">
        <v>1</v>
      </c>
      <c r="X377">
        <v>6.68</v>
      </c>
      <c r="Y377">
        <v>0</v>
      </c>
      <c r="Z377">
        <v>0</v>
      </c>
      <c r="AA377">
        <v>0</v>
      </c>
      <c r="AB377">
        <v>9.18</v>
      </c>
      <c r="AC377">
        <v>0</v>
      </c>
      <c r="AD377">
        <v>1</v>
      </c>
      <c r="AE377">
        <v>1</v>
      </c>
      <c r="AF377" t="s">
        <v>57</v>
      </c>
      <c r="AG377">
        <v>10.370699999999999</v>
      </c>
      <c r="AH377">
        <v>2</v>
      </c>
      <c r="AI377">
        <v>27704539</v>
      </c>
      <c r="AJ377">
        <v>370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ROW(Source!A143)</f>
        <v>143</v>
      </c>
      <c r="B378">
        <v>27704540</v>
      </c>
      <c r="C378">
        <v>27704538</v>
      </c>
      <c r="D378">
        <v>25412928</v>
      </c>
      <c r="E378">
        <v>1</v>
      </c>
      <c r="F378">
        <v>1</v>
      </c>
      <c r="G378">
        <v>1</v>
      </c>
      <c r="H378">
        <v>1</v>
      </c>
      <c r="I378" t="s">
        <v>487</v>
      </c>
      <c r="J378" t="s">
        <v>6</v>
      </c>
      <c r="K378" t="s">
        <v>488</v>
      </c>
      <c r="L378">
        <v>1191</v>
      </c>
      <c r="N378">
        <v>1013</v>
      </c>
      <c r="O378" t="s">
        <v>486</v>
      </c>
      <c r="P378" t="s">
        <v>486</v>
      </c>
      <c r="Q378">
        <v>1</v>
      </c>
      <c r="X378">
        <v>0.04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1</v>
      </c>
      <c r="AE378">
        <v>2</v>
      </c>
      <c r="AF378" t="s">
        <v>56</v>
      </c>
      <c r="AG378">
        <v>6.7500000000000004E-2</v>
      </c>
      <c r="AH378">
        <v>2</v>
      </c>
      <c r="AI378">
        <v>27704540</v>
      </c>
      <c r="AJ378">
        <v>371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ROW(Source!A143)</f>
        <v>143</v>
      </c>
      <c r="B379">
        <v>27704541</v>
      </c>
      <c r="C379">
        <v>27704538</v>
      </c>
      <c r="D379">
        <v>25230514</v>
      </c>
      <c r="E379">
        <v>1</v>
      </c>
      <c r="F379">
        <v>1</v>
      </c>
      <c r="G379">
        <v>1</v>
      </c>
      <c r="H379">
        <v>2</v>
      </c>
      <c r="I379" t="s">
        <v>489</v>
      </c>
      <c r="J379" t="s">
        <v>490</v>
      </c>
      <c r="K379" t="s">
        <v>491</v>
      </c>
      <c r="L379">
        <v>1368</v>
      </c>
      <c r="N379">
        <v>1011</v>
      </c>
      <c r="O379" t="s">
        <v>492</v>
      </c>
      <c r="P379" t="s">
        <v>492</v>
      </c>
      <c r="Q379">
        <v>1</v>
      </c>
      <c r="X379">
        <v>5.0000000000000001E-3</v>
      </c>
      <c r="Y379">
        <v>0</v>
      </c>
      <c r="Z379">
        <v>31.26</v>
      </c>
      <c r="AA379">
        <v>13.5</v>
      </c>
      <c r="AB379">
        <v>0</v>
      </c>
      <c r="AC379">
        <v>0</v>
      </c>
      <c r="AD379">
        <v>1</v>
      </c>
      <c r="AE379">
        <v>0</v>
      </c>
      <c r="AF379" t="s">
        <v>56</v>
      </c>
      <c r="AG379">
        <v>8.4375000000000006E-3</v>
      </c>
      <c r="AH379">
        <v>2</v>
      </c>
      <c r="AI379">
        <v>27704541</v>
      </c>
      <c r="AJ379">
        <v>372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ROW(Source!A143)</f>
        <v>143</v>
      </c>
      <c r="B380">
        <v>27704542</v>
      </c>
      <c r="C380">
        <v>27704538</v>
      </c>
      <c r="D380">
        <v>25231607</v>
      </c>
      <c r="E380">
        <v>1</v>
      </c>
      <c r="F380">
        <v>1</v>
      </c>
      <c r="G380">
        <v>1</v>
      </c>
      <c r="H380">
        <v>2</v>
      </c>
      <c r="I380" t="s">
        <v>497</v>
      </c>
      <c r="J380" t="s">
        <v>498</v>
      </c>
      <c r="K380" t="s">
        <v>499</v>
      </c>
      <c r="L380">
        <v>1368</v>
      </c>
      <c r="N380">
        <v>1011</v>
      </c>
      <c r="O380" t="s">
        <v>492</v>
      </c>
      <c r="P380" t="s">
        <v>492</v>
      </c>
      <c r="Q380">
        <v>1</v>
      </c>
      <c r="X380">
        <v>0.03</v>
      </c>
      <c r="Y380">
        <v>0</v>
      </c>
      <c r="Z380">
        <v>65.709999999999994</v>
      </c>
      <c r="AA380">
        <v>11.6</v>
      </c>
      <c r="AB380">
        <v>0</v>
      </c>
      <c r="AC380">
        <v>0</v>
      </c>
      <c r="AD380">
        <v>1</v>
      </c>
      <c r="AE380">
        <v>0</v>
      </c>
      <c r="AF380" t="s">
        <v>56</v>
      </c>
      <c r="AG380">
        <v>5.0625000000000003E-2</v>
      </c>
      <c r="AH380">
        <v>2</v>
      </c>
      <c r="AI380">
        <v>27704542</v>
      </c>
      <c r="AJ380">
        <v>373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ROW(Source!A143)</f>
        <v>143</v>
      </c>
      <c r="B381">
        <v>27704543</v>
      </c>
      <c r="C381">
        <v>27704538</v>
      </c>
      <c r="D381">
        <v>25152646</v>
      </c>
      <c r="E381">
        <v>1</v>
      </c>
      <c r="F381">
        <v>1</v>
      </c>
      <c r="G381">
        <v>1</v>
      </c>
      <c r="H381">
        <v>3</v>
      </c>
      <c r="I381" t="s">
        <v>651</v>
      </c>
      <c r="J381" t="s">
        <v>652</v>
      </c>
      <c r="K381" t="s">
        <v>653</v>
      </c>
      <c r="L381">
        <v>1355</v>
      </c>
      <c r="N381">
        <v>1010</v>
      </c>
      <c r="O381" t="s">
        <v>578</v>
      </c>
      <c r="P381" t="s">
        <v>578</v>
      </c>
      <c r="Q381">
        <v>100</v>
      </c>
      <c r="X381">
        <v>2.63</v>
      </c>
      <c r="Y381">
        <v>12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0</v>
      </c>
      <c r="AF381" t="s">
        <v>6</v>
      </c>
      <c r="AG381">
        <v>2.63</v>
      </c>
      <c r="AH381">
        <v>2</v>
      </c>
      <c r="AI381">
        <v>27704543</v>
      </c>
      <c r="AJ381">
        <v>374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ROW(Source!A143)</f>
        <v>143</v>
      </c>
      <c r="B382">
        <v>27704544</v>
      </c>
      <c r="C382">
        <v>27704538</v>
      </c>
      <c r="D382">
        <v>25152749</v>
      </c>
      <c r="E382">
        <v>1</v>
      </c>
      <c r="F382">
        <v>1</v>
      </c>
      <c r="G382">
        <v>1</v>
      </c>
      <c r="H382">
        <v>3</v>
      </c>
      <c r="I382" t="s">
        <v>654</v>
      </c>
      <c r="J382" t="s">
        <v>655</v>
      </c>
      <c r="K382" t="s">
        <v>656</v>
      </c>
      <c r="L382">
        <v>1356</v>
      </c>
      <c r="N382">
        <v>1010</v>
      </c>
      <c r="O382" t="s">
        <v>657</v>
      </c>
      <c r="P382" t="s">
        <v>657</v>
      </c>
      <c r="Q382">
        <v>1000</v>
      </c>
      <c r="X382">
        <v>0.26300000000000001</v>
      </c>
      <c r="Y382">
        <v>160</v>
      </c>
      <c r="Z382">
        <v>0</v>
      </c>
      <c r="AA382">
        <v>0</v>
      </c>
      <c r="AB382">
        <v>0</v>
      </c>
      <c r="AC382">
        <v>0</v>
      </c>
      <c r="AD382">
        <v>1</v>
      </c>
      <c r="AE382">
        <v>0</v>
      </c>
      <c r="AF382" t="s">
        <v>6</v>
      </c>
      <c r="AG382">
        <v>0.26300000000000001</v>
      </c>
      <c r="AH382">
        <v>2</v>
      </c>
      <c r="AI382">
        <v>27704544</v>
      </c>
      <c r="AJ382">
        <v>375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ROW(Source!A143)</f>
        <v>143</v>
      </c>
      <c r="B383">
        <v>27704545</v>
      </c>
      <c r="C383">
        <v>27704538</v>
      </c>
      <c r="D383">
        <v>25145432</v>
      </c>
      <c r="E383">
        <v>17</v>
      </c>
      <c r="F383">
        <v>1</v>
      </c>
      <c r="G383">
        <v>1</v>
      </c>
      <c r="H383">
        <v>3</v>
      </c>
      <c r="I383" t="s">
        <v>693</v>
      </c>
      <c r="J383" t="s">
        <v>6</v>
      </c>
      <c r="K383" t="s">
        <v>694</v>
      </c>
      <c r="L383">
        <v>1301</v>
      </c>
      <c r="N383">
        <v>1003</v>
      </c>
      <c r="O383" t="s">
        <v>257</v>
      </c>
      <c r="P383" t="s">
        <v>257</v>
      </c>
      <c r="Q383">
        <v>1</v>
      </c>
      <c r="X383">
        <v>101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 t="s">
        <v>6</v>
      </c>
      <c r="AG383">
        <v>101</v>
      </c>
      <c r="AH383">
        <v>3</v>
      </c>
      <c r="AI383">
        <v>-1</v>
      </c>
      <c r="AJ383" t="s">
        <v>6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ROW(Source!A143)</f>
        <v>143</v>
      </c>
      <c r="B384">
        <v>27704546</v>
      </c>
      <c r="C384">
        <v>27704538</v>
      </c>
      <c r="D384">
        <v>25145439</v>
      </c>
      <c r="E384">
        <v>17</v>
      </c>
      <c r="F384">
        <v>1</v>
      </c>
      <c r="G384">
        <v>1</v>
      </c>
      <c r="H384">
        <v>3</v>
      </c>
      <c r="I384" t="s">
        <v>695</v>
      </c>
      <c r="J384" t="s">
        <v>6</v>
      </c>
      <c r="K384" t="s">
        <v>696</v>
      </c>
      <c r="L384">
        <v>1354</v>
      </c>
      <c r="N384">
        <v>1010</v>
      </c>
      <c r="O384" t="s">
        <v>136</v>
      </c>
      <c r="P384" t="s">
        <v>136</v>
      </c>
      <c r="Q384">
        <v>1</v>
      </c>
      <c r="X384">
        <v>7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 t="s">
        <v>6</v>
      </c>
      <c r="AG384">
        <v>7</v>
      </c>
      <c r="AH384">
        <v>3</v>
      </c>
      <c r="AI384">
        <v>-1</v>
      </c>
      <c r="AJ384" t="s">
        <v>6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ROW(Source!A143)</f>
        <v>143</v>
      </c>
      <c r="B385">
        <v>27704547</v>
      </c>
      <c r="C385">
        <v>27704538</v>
      </c>
      <c r="D385">
        <v>25145438</v>
      </c>
      <c r="E385">
        <v>17</v>
      </c>
      <c r="F385">
        <v>1</v>
      </c>
      <c r="G385">
        <v>1</v>
      </c>
      <c r="H385">
        <v>3</v>
      </c>
      <c r="I385" t="s">
        <v>695</v>
      </c>
      <c r="J385" t="s">
        <v>6</v>
      </c>
      <c r="K385" t="s">
        <v>697</v>
      </c>
      <c r="L385">
        <v>1354</v>
      </c>
      <c r="N385">
        <v>1010</v>
      </c>
      <c r="O385" t="s">
        <v>136</v>
      </c>
      <c r="P385" t="s">
        <v>136</v>
      </c>
      <c r="Q385">
        <v>1</v>
      </c>
      <c r="X385">
        <v>7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 t="s">
        <v>6</v>
      </c>
      <c r="AG385">
        <v>7</v>
      </c>
      <c r="AH385">
        <v>3</v>
      </c>
      <c r="AI385">
        <v>-1</v>
      </c>
      <c r="AJ385" t="s">
        <v>6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ROW(Source!A143)</f>
        <v>143</v>
      </c>
      <c r="B386">
        <v>27704548</v>
      </c>
      <c r="C386">
        <v>27704538</v>
      </c>
      <c r="D386">
        <v>25145437</v>
      </c>
      <c r="E386">
        <v>17</v>
      </c>
      <c r="F386">
        <v>1</v>
      </c>
      <c r="G386">
        <v>1</v>
      </c>
      <c r="H386">
        <v>3</v>
      </c>
      <c r="I386" t="s">
        <v>695</v>
      </c>
      <c r="J386" t="s">
        <v>6</v>
      </c>
      <c r="K386" t="s">
        <v>698</v>
      </c>
      <c r="L386">
        <v>1354</v>
      </c>
      <c r="N386">
        <v>1010</v>
      </c>
      <c r="O386" t="s">
        <v>136</v>
      </c>
      <c r="P386" t="s">
        <v>136</v>
      </c>
      <c r="Q386">
        <v>1</v>
      </c>
      <c r="X386">
        <v>40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 t="s">
        <v>6</v>
      </c>
      <c r="AG386">
        <v>40</v>
      </c>
      <c r="AH386">
        <v>3</v>
      </c>
      <c r="AI386">
        <v>-1</v>
      </c>
      <c r="AJ386" t="s">
        <v>6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ROW(Source!A143)</f>
        <v>143</v>
      </c>
      <c r="B387">
        <v>27704549</v>
      </c>
      <c r="C387">
        <v>27704538</v>
      </c>
      <c r="D387">
        <v>25145435</v>
      </c>
      <c r="E387">
        <v>17</v>
      </c>
      <c r="F387">
        <v>1</v>
      </c>
      <c r="G387">
        <v>1</v>
      </c>
      <c r="H387">
        <v>3</v>
      </c>
      <c r="I387" t="s">
        <v>695</v>
      </c>
      <c r="J387" t="s">
        <v>6</v>
      </c>
      <c r="K387" t="s">
        <v>699</v>
      </c>
      <c r="L387">
        <v>1354</v>
      </c>
      <c r="N387">
        <v>1010</v>
      </c>
      <c r="O387" t="s">
        <v>136</v>
      </c>
      <c r="P387" t="s">
        <v>136</v>
      </c>
      <c r="Q387">
        <v>1</v>
      </c>
      <c r="X387">
        <v>8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 t="s">
        <v>6</v>
      </c>
      <c r="AG387">
        <v>8</v>
      </c>
      <c r="AH387">
        <v>3</v>
      </c>
      <c r="AI387">
        <v>-1</v>
      </c>
      <c r="AJ387" t="s">
        <v>6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ROW(Source!A143)</f>
        <v>143</v>
      </c>
      <c r="B388">
        <v>27704550</v>
      </c>
      <c r="C388">
        <v>27704538</v>
      </c>
      <c r="D388">
        <v>25145436</v>
      </c>
      <c r="E388">
        <v>17</v>
      </c>
      <c r="F388">
        <v>1</v>
      </c>
      <c r="G388">
        <v>1</v>
      </c>
      <c r="H388">
        <v>3</v>
      </c>
      <c r="I388" t="s">
        <v>695</v>
      </c>
      <c r="J388" t="s">
        <v>6</v>
      </c>
      <c r="K388" t="s">
        <v>700</v>
      </c>
      <c r="L388">
        <v>1354</v>
      </c>
      <c r="N388">
        <v>1010</v>
      </c>
      <c r="O388" t="s">
        <v>136</v>
      </c>
      <c r="P388" t="s">
        <v>136</v>
      </c>
      <c r="Q388">
        <v>1</v>
      </c>
      <c r="X388">
        <v>8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 t="s">
        <v>6</v>
      </c>
      <c r="AG388">
        <v>8</v>
      </c>
      <c r="AH388">
        <v>3</v>
      </c>
      <c r="AI388">
        <v>-1</v>
      </c>
      <c r="AJ388" t="s">
        <v>6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ROW(Source!A146)</f>
        <v>146</v>
      </c>
      <c r="B389">
        <v>27704558</v>
      </c>
      <c r="C389">
        <v>27704557</v>
      </c>
      <c r="D389">
        <v>25414543</v>
      </c>
      <c r="E389">
        <v>1</v>
      </c>
      <c r="F389">
        <v>1</v>
      </c>
      <c r="G389">
        <v>1</v>
      </c>
      <c r="H389">
        <v>1</v>
      </c>
      <c r="I389" t="s">
        <v>495</v>
      </c>
      <c r="J389" t="s">
        <v>6</v>
      </c>
      <c r="K389" t="s">
        <v>496</v>
      </c>
      <c r="L389">
        <v>1191</v>
      </c>
      <c r="N389">
        <v>1013</v>
      </c>
      <c r="O389" t="s">
        <v>486</v>
      </c>
      <c r="P389" t="s">
        <v>486</v>
      </c>
      <c r="Q389">
        <v>1</v>
      </c>
      <c r="X389">
        <v>75.150000000000006</v>
      </c>
      <c r="Y389">
        <v>0</v>
      </c>
      <c r="Z389">
        <v>0</v>
      </c>
      <c r="AA389">
        <v>0</v>
      </c>
      <c r="AB389">
        <v>8.02</v>
      </c>
      <c r="AC389">
        <v>0</v>
      </c>
      <c r="AD389">
        <v>1</v>
      </c>
      <c r="AE389">
        <v>1</v>
      </c>
      <c r="AF389" t="s">
        <v>57</v>
      </c>
      <c r="AG389">
        <v>116.67037500000001</v>
      </c>
      <c r="AH389">
        <v>2</v>
      </c>
      <c r="AI389">
        <v>27704558</v>
      </c>
      <c r="AJ389">
        <v>377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ROW(Source!A146)</f>
        <v>146</v>
      </c>
      <c r="B390">
        <v>27704559</v>
      </c>
      <c r="C390">
        <v>27704557</v>
      </c>
      <c r="D390">
        <v>25412928</v>
      </c>
      <c r="E390">
        <v>1</v>
      </c>
      <c r="F390">
        <v>1</v>
      </c>
      <c r="G390">
        <v>1</v>
      </c>
      <c r="H390">
        <v>1</v>
      </c>
      <c r="I390" t="s">
        <v>487</v>
      </c>
      <c r="J390" t="s">
        <v>6</v>
      </c>
      <c r="K390" t="s">
        <v>488</v>
      </c>
      <c r="L390">
        <v>1191</v>
      </c>
      <c r="N390">
        <v>1013</v>
      </c>
      <c r="O390" t="s">
        <v>486</v>
      </c>
      <c r="P390" t="s">
        <v>486</v>
      </c>
      <c r="Q390">
        <v>1</v>
      </c>
      <c r="X390">
        <v>4.2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2</v>
      </c>
      <c r="AF390" t="s">
        <v>56</v>
      </c>
      <c r="AG390">
        <v>7.0875000000000004</v>
      </c>
      <c r="AH390">
        <v>2</v>
      </c>
      <c r="AI390">
        <v>27704559</v>
      </c>
      <c r="AJ390">
        <v>378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ROW(Source!A146)</f>
        <v>146</v>
      </c>
      <c r="B391">
        <v>27704560</v>
      </c>
      <c r="C391">
        <v>27704557</v>
      </c>
      <c r="D391">
        <v>25230514</v>
      </c>
      <c r="E391">
        <v>1</v>
      </c>
      <c r="F391">
        <v>1</v>
      </c>
      <c r="G391">
        <v>1</v>
      </c>
      <c r="H391">
        <v>2</v>
      </c>
      <c r="I391" t="s">
        <v>489</v>
      </c>
      <c r="J391" t="s">
        <v>490</v>
      </c>
      <c r="K391" t="s">
        <v>491</v>
      </c>
      <c r="L391">
        <v>1368</v>
      </c>
      <c r="N391">
        <v>1011</v>
      </c>
      <c r="O391" t="s">
        <v>492</v>
      </c>
      <c r="P391" t="s">
        <v>492</v>
      </c>
      <c r="Q391">
        <v>1</v>
      </c>
      <c r="X391">
        <v>1.73</v>
      </c>
      <c r="Y391">
        <v>0</v>
      </c>
      <c r="Z391">
        <v>31.26</v>
      </c>
      <c r="AA391">
        <v>13.5</v>
      </c>
      <c r="AB391">
        <v>0</v>
      </c>
      <c r="AC391">
        <v>0</v>
      </c>
      <c r="AD391">
        <v>1</v>
      </c>
      <c r="AE391">
        <v>0</v>
      </c>
      <c r="AF391" t="s">
        <v>56</v>
      </c>
      <c r="AG391">
        <v>2.9193750000000005</v>
      </c>
      <c r="AH391">
        <v>2</v>
      </c>
      <c r="AI391">
        <v>27704560</v>
      </c>
      <c r="AJ391">
        <v>379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ROW(Source!A146)</f>
        <v>146</v>
      </c>
      <c r="B392">
        <v>27704561</v>
      </c>
      <c r="C392">
        <v>27704557</v>
      </c>
      <c r="D392">
        <v>25231607</v>
      </c>
      <c r="E392">
        <v>1</v>
      </c>
      <c r="F392">
        <v>1</v>
      </c>
      <c r="G392">
        <v>1</v>
      </c>
      <c r="H392">
        <v>2</v>
      </c>
      <c r="I392" t="s">
        <v>497</v>
      </c>
      <c r="J392" t="s">
        <v>498</v>
      </c>
      <c r="K392" t="s">
        <v>499</v>
      </c>
      <c r="L392">
        <v>1368</v>
      </c>
      <c r="N392">
        <v>1011</v>
      </c>
      <c r="O392" t="s">
        <v>492</v>
      </c>
      <c r="P392" t="s">
        <v>492</v>
      </c>
      <c r="Q392">
        <v>1</v>
      </c>
      <c r="X392">
        <v>2.4700000000000002</v>
      </c>
      <c r="Y392">
        <v>0</v>
      </c>
      <c r="Z392">
        <v>65.709999999999994</v>
      </c>
      <c r="AA392">
        <v>11.6</v>
      </c>
      <c r="AB392">
        <v>0</v>
      </c>
      <c r="AC392">
        <v>0</v>
      </c>
      <c r="AD392">
        <v>1</v>
      </c>
      <c r="AE392">
        <v>0</v>
      </c>
      <c r="AF392" t="s">
        <v>56</v>
      </c>
      <c r="AG392">
        <v>4.1681250000000007</v>
      </c>
      <c r="AH392">
        <v>2</v>
      </c>
      <c r="AI392">
        <v>27704561</v>
      </c>
      <c r="AJ392">
        <v>380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ROW(Source!A146)</f>
        <v>146</v>
      </c>
      <c r="B393">
        <v>27704562</v>
      </c>
      <c r="C393">
        <v>27704557</v>
      </c>
      <c r="D393">
        <v>25152713</v>
      </c>
      <c r="E393">
        <v>1</v>
      </c>
      <c r="F393">
        <v>1</v>
      </c>
      <c r="G393">
        <v>1</v>
      </c>
      <c r="H393">
        <v>3</v>
      </c>
      <c r="I393" t="s">
        <v>500</v>
      </c>
      <c r="J393" t="s">
        <v>501</v>
      </c>
      <c r="K393" t="s">
        <v>502</v>
      </c>
      <c r="L393">
        <v>1348</v>
      </c>
      <c r="N393">
        <v>1009</v>
      </c>
      <c r="O393" t="s">
        <v>30</v>
      </c>
      <c r="P393" t="s">
        <v>30</v>
      </c>
      <c r="Q393">
        <v>1000</v>
      </c>
      <c r="X393">
        <v>1.2E-2</v>
      </c>
      <c r="Y393">
        <v>11978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0</v>
      </c>
      <c r="AF393" t="s">
        <v>6</v>
      </c>
      <c r="AG393">
        <v>1.2E-2</v>
      </c>
      <c r="AH393">
        <v>2</v>
      </c>
      <c r="AI393">
        <v>27704562</v>
      </c>
      <c r="AJ393">
        <v>381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ROW(Source!A146)</f>
        <v>146</v>
      </c>
      <c r="B394">
        <v>27704563</v>
      </c>
      <c r="C394">
        <v>27704557</v>
      </c>
      <c r="D394">
        <v>25172445</v>
      </c>
      <c r="E394">
        <v>1</v>
      </c>
      <c r="F394">
        <v>1</v>
      </c>
      <c r="G394">
        <v>1</v>
      </c>
      <c r="H394">
        <v>3</v>
      </c>
      <c r="I394" t="s">
        <v>503</v>
      </c>
      <c r="J394" t="s">
        <v>504</v>
      </c>
      <c r="K394" t="s">
        <v>505</v>
      </c>
      <c r="L394">
        <v>1348</v>
      </c>
      <c r="N394">
        <v>1009</v>
      </c>
      <c r="O394" t="s">
        <v>30</v>
      </c>
      <c r="P394" t="s">
        <v>30</v>
      </c>
      <c r="Q394">
        <v>1000</v>
      </c>
      <c r="X394">
        <v>3.5000000000000003E-2</v>
      </c>
      <c r="Y394">
        <v>5989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0</v>
      </c>
      <c r="AF394" t="s">
        <v>6</v>
      </c>
      <c r="AG394">
        <v>3.5000000000000003E-2</v>
      </c>
      <c r="AH394">
        <v>2</v>
      </c>
      <c r="AI394">
        <v>27704563</v>
      </c>
      <c r="AJ394">
        <v>382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ROW(Source!A146)</f>
        <v>146</v>
      </c>
      <c r="B395">
        <v>27704564</v>
      </c>
      <c r="C395">
        <v>27704557</v>
      </c>
      <c r="D395">
        <v>25145198</v>
      </c>
      <c r="E395">
        <v>17</v>
      </c>
      <c r="F395">
        <v>1</v>
      </c>
      <c r="G395">
        <v>1</v>
      </c>
      <c r="H395">
        <v>3</v>
      </c>
      <c r="I395" t="s">
        <v>665</v>
      </c>
      <c r="J395" t="s">
        <v>6</v>
      </c>
      <c r="K395" t="s">
        <v>666</v>
      </c>
      <c r="L395">
        <v>1354</v>
      </c>
      <c r="N395">
        <v>1010</v>
      </c>
      <c r="O395" t="s">
        <v>136</v>
      </c>
      <c r="P395" t="s">
        <v>136</v>
      </c>
      <c r="Q395">
        <v>1</v>
      </c>
      <c r="X395">
        <v>100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0</v>
      </c>
      <c r="AE395">
        <v>0</v>
      </c>
      <c r="AF395" t="s">
        <v>6</v>
      </c>
      <c r="AG395">
        <v>100</v>
      </c>
      <c r="AH395">
        <v>3</v>
      </c>
      <c r="AI395">
        <v>-1</v>
      </c>
      <c r="AJ395" t="s">
        <v>6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ROW(Source!A146)</f>
        <v>146</v>
      </c>
      <c r="B396">
        <v>27704565</v>
      </c>
      <c r="C396">
        <v>27704557</v>
      </c>
      <c r="D396">
        <v>25179415</v>
      </c>
      <c r="E396">
        <v>1</v>
      </c>
      <c r="F396">
        <v>1</v>
      </c>
      <c r="G396">
        <v>1</v>
      </c>
      <c r="H396">
        <v>3</v>
      </c>
      <c r="I396" t="s">
        <v>506</v>
      </c>
      <c r="J396" t="s">
        <v>507</v>
      </c>
      <c r="K396" t="s">
        <v>508</v>
      </c>
      <c r="L396">
        <v>1301</v>
      </c>
      <c r="N396">
        <v>1003</v>
      </c>
      <c r="O396" t="s">
        <v>257</v>
      </c>
      <c r="P396" t="s">
        <v>257</v>
      </c>
      <c r="Q396">
        <v>1</v>
      </c>
      <c r="X396">
        <v>400</v>
      </c>
      <c r="Y396">
        <v>3.2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0</v>
      </c>
      <c r="AF396" t="s">
        <v>6</v>
      </c>
      <c r="AG396">
        <v>400</v>
      </c>
      <c r="AH396">
        <v>2</v>
      </c>
      <c r="AI396">
        <v>27704565</v>
      </c>
      <c r="AJ396">
        <v>383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ROW(Source!A147)</f>
        <v>147</v>
      </c>
      <c r="B397">
        <v>27704558</v>
      </c>
      <c r="C397">
        <v>27704557</v>
      </c>
      <c r="D397">
        <v>25414543</v>
      </c>
      <c r="E397">
        <v>1</v>
      </c>
      <c r="F397">
        <v>1</v>
      </c>
      <c r="G397">
        <v>1</v>
      </c>
      <c r="H397">
        <v>1</v>
      </c>
      <c r="I397" t="s">
        <v>495</v>
      </c>
      <c r="J397" t="s">
        <v>6</v>
      </c>
      <c r="K397" t="s">
        <v>496</v>
      </c>
      <c r="L397">
        <v>1191</v>
      </c>
      <c r="N397">
        <v>1013</v>
      </c>
      <c r="O397" t="s">
        <v>486</v>
      </c>
      <c r="P397" t="s">
        <v>486</v>
      </c>
      <c r="Q397">
        <v>1</v>
      </c>
      <c r="X397">
        <v>75.150000000000006</v>
      </c>
      <c r="Y397">
        <v>0</v>
      </c>
      <c r="Z397">
        <v>0</v>
      </c>
      <c r="AA397">
        <v>0</v>
      </c>
      <c r="AB397">
        <v>8.02</v>
      </c>
      <c r="AC397">
        <v>0</v>
      </c>
      <c r="AD397">
        <v>1</v>
      </c>
      <c r="AE397">
        <v>1</v>
      </c>
      <c r="AF397" t="s">
        <v>57</v>
      </c>
      <c r="AG397">
        <v>116.67037500000001</v>
      </c>
      <c r="AH397">
        <v>2</v>
      </c>
      <c r="AI397">
        <v>27704558</v>
      </c>
      <c r="AJ397">
        <v>385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ROW(Source!A147)</f>
        <v>147</v>
      </c>
      <c r="B398">
        <v>27704559</v>
      </c>
      <c r="C398">
        <v>27704557</v>
      </c>
      <c r="D398">
        <v>25412928</v>
      </c>
      <c r="E398">
        <v>1</v>
      </c>
      <c r="F398">
        <v>1</v>
      </c>
      <c r="G398">
        <v>1</v>
      </c>
      <c r="H398">
        <v>1</v>
      </c>
      <c r="I398" t="s">
        <v>487</v>
      </c>
      <c r="J398" t="s">
        <v>6</v>
      </c>
      <c r="K398" t="s">
        <v>488</v>
      </c>
      <c r="L398">
        <v>1191</v>
      </c>
      <c r="N398">
        <v>1013</v>
      </c>
      <c r="O398" t="s">
        <v>486</v>
      </c>
      <c r="P398" t="s">
        <v>486</v>
      </c>
      <c r="Q398">
        <v>1</v>
      </c>
      <c r="X398">
        <v>4.2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2</v>
      </c>
      <c r="AF398" t="s">
        <v>56</v>
      </c>
      <c r="AG398">
        <v>7.0875000000000004</v>
      </c>
      <c r="AH398">
        <v>2</v>
      </c>
      <c r="AI398">
        <v>27704559</v>
      </c>
      <c r="AJ398">
        <v>386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ROW(Source!A147)</f>
        <v>147</v>
      </c>
      <c r="B399">
        <v>27704560</v>
      </c>
      <c r="C399">
        <v>27704557</v>
      </c>
      <c r="D399">
        <v>25230514</v>
      </c>
      <c r="E399">
        <v>1</v>
      </c>
      <c r="F399">
        <v>1</v>
      </c>
      <c r="G399">
        <v>1</v>
      </c>
      <c r="H399">
        <v>2</v>
      </c>
      <c r="I399" t="s">
        <v>489</v>
      </c>
      <c r="J399" t="s">
        <v>490</v>
      </c>
      <c r="K399" t="s">
        <v>491</v>
      </c>
      <c r="L399">
        <v>1368</v>
      </c>
      <c r="N399">
        <v>1011</v>
      </c>
      <c r="O399" t="s">
        <v>492</v>
      </c>
      <c r="P399" t="s">
        <v>492</v>
      </c>
      <c r="Q399">
        <v>1</v>
      </c>
      <c r="X399">
        <v>1.73</v>
      </c>
      <c r="Y399">
        <v>0</v>
      </c>
      <c r="Z399">
        <v>31.26</v>
      </c>
      <c r="AA399">
        <v>13.5</v>
      </c>
      <c r="AB399">
        <v>0</v>
      </c>
      <c r="AC399">
        <v>0</v>
      </c>
      <c r="AD399">
        <v>1</v>
      </c>
      <c r="AE399">
        <v>0</v>
      </c>
      <c r="AF399" t="s">
        <v>56</v>
      </c>
      <c r="AG399">
        <v>2.9193750000000005</v>
      </c>
      <c r="AH399">
        <v>2</v>
      </c>
      <c r="AI399">
        <v>27704560</v>
      </c>
      <c r="AJ399">
        <v>387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ROW(Source!A147)</f>
        <v>147</v>
      </c>
      <c r="B400">
        <v>27704561</v>
      </c>
      <c r="C400">
        <v>27704557</v>
      </c>
      <c r="D400">
        <v>25231607</v>
      </c>
      <c r="E400">
        <v>1</v>
      </c>
      <c r="F400">
        <v>1</v>
      </c>
      <c r="G400">
        <v>1</v>
      </c>
      <c r="H400">
        <v>2</v>
      </c>
      <c r="I400" t="s">
        <v>497</v>
      </c>
      <c r="J400" t="s">
        <v>498</v>
      </c>
      <c r="K400" t="s">
        <v>499</v>
      </c>
      <c r="L400">
        <v>1368</v>
      </c>
      <c r="N400">
        <v>1011</v>
      </c>
      <c r="O400" t="s">
        <v>492</v>
      </c>
      <c r="P400" t="s">
        <v>492</v>
      </c>
      <c r="Q400">
        <v>1</v>
      </c>
      <c r="X400">
        <v>2.4700000000000002</v>
      </c>
      <c r="Y400">
        <v>0</v>
      </c>
      <c r="Z400">
        <v>65.709999999999994</v>
      </c>
      <c r="AA400">
        <v>11.6</v>
      </c>
      <c r="AB400">
        <v>0</v>
      </c>
      <c r="AC400">
        <v>0</v>
      </c>
      <c r="AD400">
        <v>1</v>
      </c>
      <c r="AE400">
        <v>0</v>
      </c>
      <c r="AF400" t="s">
        <v>56</v>
      </c>
      <c r="AG400">
        <v>4.1681250000000007</v>
      </c>
      <c r="AH400">
        <v>2</v>
      </c>
      <c r="AI400">
        <v>27704561</v>
      </c>
      <c r="AJ400">
        <v>388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ROW(Source!A147)</f>
        <v>147</v>
      </c>
      <c r="B401">
        <v>27704562</v>
      </c>
      <c r="C401">
        <v>27704557</v>
      </c>
      <c r="D401">
        <v>25152713</v>
      </c>
      <c r="E401">
        <v>1</v>
      </c>
      <c r="F401">
        <v>1</v>
      </c>
      <c r="G401">
        <v>1</v>
      </c>
      <c r="H401">
        <v>3</v>
      </c>
      <c r="I401" t="s">
        <v>500</v>
      </c>
      <c r="J401" t="s">
        <v>501</v>
      </c>
      <c r="K401" t="s">
        <v>502</v>
      </c>
      <c r="L401">
        <v>1348</v>
      </c>
      <c r="N401">
        <v>1009</v>
      </c>
      <c r="O401" t="s">
        <v>30</v>
      </c>
      <c r="P401" t="s">
        <v>30</v>
      </c>
      <c r="Q401">
        <v>1000</v>
      </c>
      <c r="X401">
        <v>1.2E-2</v>
      </c>
      <c r="Y401">
        <v>11978</v>
      </c>
      <c r="Z401">
        <v>0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6</v>
      </c>
      <c r="AG401">
        <v>1.2E-2</v>
      </c>
      <c r="AH401">
        <v>2</v>
      </c>
      <c r="AI401">
        <v>27704562</v>
      </c>
      <c r="AJ401">
        <v>389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ROW(Source!A147)</f>
        <v>147</v>
      </c>
      <c r="B402">
        <v>27704563</v>
      </c>
      <c r="C402">
        <v>27704557</v>
      </c>
      <c r="D402">
        <v>25172445</v>
      </c>
      <c r="E402">
        <v>1</v>
      </c>
      <c r="F402">
        <v>1</v>
      </c>
      <c r="G402">
        <v>1</v>
      </c>
      <c r="H402">
        <v>3</v>
      </c>
      <c r="I402" t="s">
        <v>503</v>
      </c>
      <c r="J402" t="s">
        <v>504</v>
      </c>
      <c r="K402" t="s">
        <v>505</v>
      </c>
      <c r="L402">
        <v>1348</v>
      </c>
      <c r="N402">
        <v>1009</v>
      </c>
      <c r="O402" t="s">
        <v>30</v>
      </c>
      <c r="P402" t="s">
        <v>30</v>
      </c>
      <c r="Q402">
        <v>1000</v>
      </c>
      <c r="X402">
        <v>3.5000000000000003E-2</v>
      </c>
      <c r="Y402">
        <v>5989</v>
      </c>
      <c r="Z402">
        <v>0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6</v>
      </c>
      <c r="AG402">
        <v>3.5000000000000003E-2</v>
      </c>
      <c r="AH402">
        <v>2</v>
      </c>
      <c r="AI402">
        <v>27704563</v>
      </c>
      <c r="AJ402">
        <v>390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ROW(Source!A147)</f>
        <v>147</v>
      </c>
      <c r="B403">
        <v>27704564</v>
      </c>
      <c r="C403">
        <v>27704557</v>
      </c>
      <c r="D403">
        <v>25145198</v>
      </c>
      <c r="E403">
        <v>17</v>
      </c>
      <c r="F403">
        <v>1</v>
      </c>
      <c r="G403">
        <v>1</v>
      </c>
      <c r="H403">
        <v>3</v>
      </c>
      <c r="I403" t="s">
        <v>665</v>
      </c>
      <c r="J403" t="s">
        <v>6</v>
      </c>
      <c r="K403" t="s">
        <v>666</v>
      </c>
      <c r="L403">
        <v>1354</v>
      </c>
      <c r="N403">
        <v>1010</v>
      </c>
      <c r="O403" t="s">
        <v>136</v>
      </c>
      <c r="P403" t="s">
        <v>136</v>
      </c>
      <c r="Q403">
        <v>1</v>
      </c>
      <c r="X403">
        <v>100</v>
      </c>
      <c r="Y403">
        <v>0</v>
      </c>
      <c r="Z403">
        <v>0</v>
      </c>
      <c r="AA403">
        <v>0</v>
      </c>
      <c r="AB403">
        <v>0</v>
      </c>
      <c r="AC403">
        <v>0</v>
      </c>
      <c r="AD403">
        <v>0</v>
      </c>
      <c r="AE403">
        <v>0</v>
      </c>
      <c r="AF403" t="s">
        <v>6</v>
      </c>
      <c r="AG403">
        <v>100</v>
      </c>
      <c r="AH403">
        <v>3</v>
      </c>
      <c r="AI403">
        <v>-1</v>
      </c>
      <c r="AJ403" t="s">
        <v>6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ROW(Source!A147)</f>
        <v>147</v>
      </c>
      <c r="B404">
        <v>27704565</v>
      </c>
      <c r="C404">
        <v>27704557</v>
      </c>
      <c r="D404">
        <v>25179415</v>
      </c>
      <c r="E404">
        <v>1</v>
      </c>
      <c r="F404">
        <v>1</v>
      </c>
      <c r="G404">
        <v>1</v>
      </c>
      <c r="H404">
        <v>3</v>
      </c>
      <c r="I404" t="s">
        <v>506</v>
      </c>
      <c r="J404" t="s">
        <v>507</v>
      </c>
      <c r="K404" t="s">
        <v>508</v>
      </c>
      <c r="L404">
        <v>1301</v>
      </c>
      <c r="N404">
        <v>1003</v>
      </c>
      <c r="O404" t="s">
        <v>257</v>
      </c>
      <c r="P404" t="s">
        <v>257</v>
      </c>
      <c r="Q404">
        <v>1</v>
      </c>
      <c r="X404">
        <v>400</v>
      </c>
      <c r="Y404">
        <v>3.2</v>
      </c>
      <c r="Z404">
        <v>0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6</v>
      </c>
      <c r="AG404">
        <v>400</v>
      </c>
      <c r="AH404">
        <v>2</v>
      </c>
      <c r="AI404">
        <v>27704565</v>
      </c>
      <c r="AJ404">
        <v>391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  <row r="405" spans="1:44" x14ac:dyDescent="0.2">
      <c r="A405">
        <f>ROW(Source!A150)</f>
        <v>150</v>
      </c>
      <c r="B405">
        <v>27704628</v>
      </c>
      <c r="C405">
        <v>27704627</v>
      </c>
      <c r="D405">
        <v>25416162</v>
      </c>
      <c r="E405">
        <v>1</v>
      </c>
      <c r="F405">
        <v>1</v>
      </c>
      <c r="G405">
        <v>1</v>
      </c>
      <c r="H405">
        <v>1</v>
      </c>
      <c r="I405" t="s">
        <v>658</v>
      </c>
      <c r="J405" t="s">
        <v>6</v>
      </c>
      <c r="K405" t="s">
        <v>659</v>
      </c>
      <c r="L405">
        <v>1191</v>
      </c>
      <c r="N405">
        <v>1013</v>
      </c>
      <c r="O405" t="s">
        <v>486</v>
      </c>
      <c r="P405" t="s">
        <v>486</v>
      </c>
      <c r="Q405">
        <v>1</v>
      </c>
      <c r="X405">
        <v>1.03</v>
      </c>
      <c r="Y405">
        <v>0</v>
      </c>
      <c r="Z405">
        <v>0</v>
      </c>
      <c r="AA405">
        <v>0</v>
      </c>
      <c r="AB405">
        <v>7.19</v>
      </c>
      <c r="AC405">
        <v>0</v>
      </c>
      <c r="AD405">
        <v>1</v>
      </c>
      <c r="AE405">
        <v>1</v>
      </c>
      <c r="AF405" t="s">
        <v>22</v>
      </c>
      <c r="AG405">
        <v>1.1844999999999999</v>
      </c>
      <c r="AH405">
        <v>2</v>
      </c>
      <c r="AI405">
        <v>27704628</v>
      </c>
      <c r="AJ405">
        <v>393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0</v>
      </c>
      <c r="AQ405">
        <v>0</v>
      </c>
      <c r="AR405">
        <v>0</v>
      </c>
    </row>
    <row r="406" spans="1:44" x14ac:dyDescent="0.2">
      <c r="A406">
        <f>ROW(Source!A150)</f>
        <v>150</v>
      </c>
      <c r="B406">
        <v>27704629</v>
      </c>
      <c r="C406">
        <v>27704627</v>
      </c>
      <c r="D406">
        <v>25153656</v>
      </c>
      <c r="E406">
        <v>1</v>
      </c>
      <c r="F406">
        <v>1</v>
      </c>
      <c r="G406">
        <v>1</v>
      </c>
      <c r="H406">
        <v>3</v>
      </c>
      <c r="I406" t="s">
        <v>660</v>
      </c>
      <c r="J406" t="s">
        <v>661</v>
      </c>
      <c r="K406" t="s">
        <v>662</v>
      </c>
      <c r="L406">
        <v>1355</v>
      </c>
      <c r="N406">
        <v>1010</v>
      </c>
      <c r="O406" t="s">
        <v>578</v>
      </c>
      <c r="P406" t="s">
        <v>578</v>
      </c>
      <c r="Q406">
        <v>100</v>
      </c>
      <c r="X406">
        <v>0.2</v>
      </c>
      <c r="Y406">
        <v>82</v>
      </c>
      <c r="Z406">
        <v>0</v>
      </c>
      <c r="AA406">
        <v>0</v>
      </c>
      <c r="AB406">
        <v>0</v>
      </c>
      <c r="AC406">
        <v>0</v>
      </c>
      <c r="AD406">
        <v>1</v>
      </c>
      <c r="AE406">
        <v>0</v>
      </c>
      <c r="AF406" t="s">
        <v>6</v>
      </c>
      <c r="AG406">
        <v>0.2</v>
      </c>
      <c r="AH406">
        <v>2</v>
      </c>
      <c r="AI406">
        <v>27704629</v>
      </c>
      <c r="AJ406">
        <v>394</v>
      </c>
      <c r="AK406">
        <v>0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</row>
    <row r="407" spans="1:44" x14ac:dyDescent="0.2">
      <c r="A407">
        <f>ROW(Source!A151)</f>
        <v>151</v>
      </c>
      <c r="B407">
        <v>27704628</v>
      </c>
      <c r="C407">
        <v>27704627</v>
      </c>
      <c r="D407">
        <v>25416162</v>
      </c>
      <c r="E407">
        <v>1</v>
      </c>
      <c r="F407">
        <v>1</v>
      </c>
      <c r="G407">
        <v>1</v>
      </c>
      <c r="H407">
        <v>1</v>
      </c>
      <c r="I407" t="s">
        <v>658</v>
      </c>
      <c r="J407" t="s">
        <v>6</v>
      </c>
      <c r="K407" t="s">
        <v>659</v>
      </c>
      <c r="L407">
        <v>1191</v>
      </c>
      <c r="N407">
        <v>1013</v>
      </c>
      <c r="O407" t="s">
        <v>486</v>
      </c>
      <c r="P407" t="s">
        <v>486</v>
      </c>
      <c r="Q407">
        <v>1</v>
      </c>
      <c r="X407">
        <v>1.03</v>
      </c>
      <c r="Y407">
        <v>0</v>
      </c>
      <c r="Z407">
        <v>0</v>
      </c>
      <c r="AA407">
        <v>0</v>
      </c>
      <c r="AB407">
        <v>7.19</v>
      </c>
      <c r="AC407">
        <v>0</v>
      </c>
      <c r="AD407">
        <v>1</v>
      </c>
      <c r="AE407">
        <v>1</v>
      </c>
      <c r="AF407" t="s">
        <v>22</v>
      </c>
      <c r="AG407">
        <v>1.1844999999999999</v>
      </c>
      <c r="AH407">
        <v>2</v>
      </c>
      <c r="AI407">
        <v>27704628</v>
      </c>
      <c r="AJ407">
        <v>395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0</v>
      </c>
      <c r="AQ407">
        <v>0</v>
      </c>
      <c r="AR407">
        <v>0</v>
      </c>
    </row>
    <row r="408" spans="1:44" x14ac:dyDescent="0.2">
      <c r="A408">
        <f>ROW(Source!A151)</f>
        <v>151</v>
      </c>
      <c r="B408">
        <v>27704629</v>
      </c>
      <c r="C408">
        <v>27704627</v>
      </c>
      <c r="D408">
        <v>25153656</v>
      </c>
      <c r="E408">
        <v>1</v>
      </c>
      <c r="F408">
        <v>1</v>
      </c>
      <c r="G408">
        <v>1</v>
      </c>
      <c r="H408">
        <v>3</v>
      </c>
      <c r="I408" t="s">
        <v>660</v>
      </c>
      <c r="J408" t="s">
        <v>661</v>
      </c>
      <c r="K408" t="s">
        <v>662</v>
      </c>
      <c r="L408">
        <v>1355</v>
      </c>
      <c r="N408">
        <v>1010</v>
      </c>
      <c r="O408" t="s">
        <v>578</v>
      </c>
      <c r="P408" t="s">
        <v>578</v>
      </c>
      <c r="Q408">
        <v>100</v>
      </c>
      <c r="X408">
        <v>0.2</v>
      </c>
      <c r="Y408">
        <v>82</v>
      </c>
      <c r="Z408">
        <v>0</v>
      </c>
      <c r="AA408">
        <v>0</v>
      </c>
      <c r="AB408">
        <v>0</v>
      </c>
      <c r="AC408">
        <v>0</v>
      </c>
      <c r="AD408">
        <v>1</v>
      </c>
      <c r="AE408">
        <v>0</v>
      </c>
      <c r="AF408" t="s">
        <v>6</v>
      </c>
      <c r="AG408">
        <v>0.2</v>
      </c>
      <c r="AH408">
        <v>2</v>
      </c>
      <c r="AI408">
        <v>27704629</v>
      </c>
      <c r="AJ408">
        <v>396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</row>
    <row r="409" spans="1:44" x14ac:dyDescent="0.2">
      <c r="A409">
        <f>ROW(Source!A190)</f>
        <v>190</v>
      </c>
      <c r="B409">
        <v>27711410</v>
      </c>
      <c r="C409">
        <v>27711406</v>
      </c>
      <c r="D409">
        <v>25419089</v>
      </c>
      <c r="E409">
        <v>1</v>
      </c>
      <c r="F409">
        <v>1</v>
      </c>
      <c r="G409">
        <v>1</v>
      </c>
      <c r="H409">
        <v>1</v>
      </c>
      <c r="I409" t="s">
        <v>663</v>
      </c>
      <c r="J409" t="s">
        <v>6</v>
      </c>
      <c r="K409" t="s">
        <v>664</v>
      </c>
      <c r="L409">
        <v>1191</v>
      </c>
      <c r="N409">
        <v>1013</v>
      </c>
      <c r="O409" t="s">
        <v>486</v>
      </c>
      <c r="P409" t="s">
        <v>486</v>
      </c>
      <c r="Q409">
        <v>1</v>
      </c>
      <c r="X409">
        <v>163.30000000000001</v>
      </c>
      <c r="Y409">
        <v>0</v>
      </c>
      <c r="Z409">
        <v>0</v>
      </c>
      <c r="AA409">
        <v>0</v>
      </c>
      <c r="AB409">
        <v>9.6199999999999992</v>
      </c>
      <c r="AC409">
        <v>0</v>
      </c>
      <c r="AD409">
        <v>1</v>
      </c>
      <c r="AE409">
        <v>1</v>
      </c>
      <c r="AF409" t="s">
        <v>22</v>
      </c>
      <c r="AG409">
        <v>187.79499999999999</v>
      </c>
      <c r="AH409">
        <v>2</v>
      </c>
      <c r="AI409">
        <v>27711407</v>
      </c>
      <c r="AJ409">
        <v>397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</row>
    <row r="410" spans="1:44" x14ac:dyDescent="0.2">
      <c r="A410">
        <f>ROW(Source!A190)</f>
        <v>190</v>
      </c>
      <c r="B410">
        <v>27711411</v>
      </c>
      <c r="C410">
        <v>27711406</v>
      </c>
      <c r="D410">
        <v>25412928</v>
      </c>
      <c r="E410">
        <v>1</v>
      </c>
      <c r="F410">
        <v>1</v>
      </c>
      <c r="G410">
        <v>1</v>
      </c>
      <c r="H410">
        <v>1</v>
      </c>
      <c r="I410" t="s">
        <v>487</v>
      </c>
      <c r="J410" t="s">
        <v>6</v>
      </c>
      <c r="K410" t="s">
        <v>488</v>
      </c>
      <c r="L410">
        <v>1191</v>
      </c>
      <c r="N410">
        <v>1013</v>
      </c>
      <c r="O410" t="s">
        <v>486</v>
      </c>
      <c r="P410" t="s">
        <v>486</v>
      </c>
      <c r="Q410">
        <v>1</v>
      </c>
      <c r="X410">
        <v>0.08</v>
      </c>
      <c r="Y410">
        <v>0</v>
      </c>
      <c r="Z410">
        <v>0</v>
      </c>
      <c r="AA410">
        <v>0</v>
      </c>
      <c r="AB410">
        <v>0</v>
      </c>
      <c r="AC410">
        <v>0</v>
      </c>
      <c r="AD410">
        <v>1</v>
      </c>
      <c r="AE410">
        <v>2</v>
      </c>
      <c r="AF410" t="s">
        <v>22</v>
      </c>
      <c r="AG410">
        <v>9.1999999999999998E-2</v>
      </c>
      <c r="AH410">
        <v>2</v>
      </c>
      <c r="AI410">
        <v>27711408</v>
      </c>
      <c r="AJ410">
        <v>398</v>
      </c>
      <c r="AK410">
        <v>0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0</v>
      </c>
    </row>
    <row r="411" spans="1:44" x14ac:dyDescent="0.2">
      <c r="A411">
        <f>ROW(Source!A190)</f>
        <v>190</v>
      </c>
      <c r="B411">
        <v>27711412</v>
      </c>
      <c r="C411">
        <v>27711406</v>
      </c>
      <c r="D411">
        <v>25230514</v>
      </c>
      <c r="E411">
        <v>1</v>
      </c>
      <c r="F411">
        <v>1</v>
      </c>
      <c r="G411">
        <v>1</v>
      </c>
      <c r="H411">
        <v>2</v>
      </c>
      <c r="I411" t="s">
        <v>489</v>
      </c>
      <c r="J411" t="s">
        <v>490</v>
      </c>
      <c r="K411" t="s">
        <v>491</v>
      </c>
      <c r="L411">
        <v>1368</v>
      </c>
      <c r="N411">
        <v>1011</v>
      </c>
      <c r="O411" t="s">
        <v>492</v>
      </c>
      <c r="P411" t="s">
        <v>492</v>
      </c>
      <c r="Q411">
        <v>1</v>
      </c>
      <c r="X411">
        <v>0.08</v>
      </c>
      <c r="Y411">
        <v>0</v>
      </c>
      <c r="Z411">
        <v>31.26</v>
      </c>
      <c r="AA411">
        <v>13.5</v>
      </c>
      <c r="AB411">
        <v>0</v>
      </c>
      <c r="AC411">
        <v>0</v>
      </c>
      <c r="AD411">
        <v>1</v>
      </c>
      <c r="AE411">
        <v>0</v>
      </c>
      <c r="AF411" t="s">
        <v>22</v>
      </c>
      <c r="AG411">
        <v>9.1999999999999998E-2</v>
      </c>
      <c r="AH411">
        <v>2</v>
      </c>
      <c r="AI411">
        <v>27711409</v>
      </c>
      <c r="AJ411">
        <v>399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</row>
    <row r="412" spans="1:44" x14ac:dyDescent="0.2">
      <c r="A412">
        <f>ROW(Source!A190)</f>
        <v>190</v>
      </c>
      <c r="B412">
        <v>27711413</v>
      </c>
      <c r="C412">
        <v>27711406</v>
      </c>
      <c r="D412">
        <v>25146959</v>
      </c>
      <c r="E412">
        <v>17</v>
      </c>
      <c r="F412">
        <v>1</v>
      </c>
      <c r="G412">
        <v>1</v>
      </c>
      <c r="H412">
        <v>3</v>
      </c>
      <c r="I412" t="s">
        <v>701</v>
      </c>
      <c r="J412" t="s">
        <v>6</v>
      </c>
      <c r="K412" t="s">
        <v>702</v>
      </c>
      <c r="L412">
        <v>1354</v>
      </c>
      <c r="N412">
        <v>1010</v>
      </c>
      <c r="O412" t="s">
        <v>136</v>
      </c>
      <c r="P412" t="s">
        <v>136</v>
      </c>
      <c r="Q412">
        <v>1</v>
      </c>
      <c r="X412">
        <v>100</v>
      </c>
      <c r="Y412">
        <v>0</v>
      </c>
      <c r="Z412">
        <v>0</v>
      </c>
      <c r="AA412">
        <v>0</v>
      </c>
      <c r="AB412">
        <v>0</v>
      </c>
      <c r="AC412">
        <v>0</v>
      </c>
      <c r="AD412">
        <v>0</v>
      </c>
      <c r="AE412">
        <v>0</v>
      </c>
      <c r="AF412" t="s">
        <v>6</v>
      </c>
      <c r="AG412">
        <v>100</v>
      </c>
      <c r="AH412">
        <v>3</v>
      </c>
      <c r="AI412">
        <v>-1</v>
      </c>
      <c r="AJ412" t="s">
        <v>6</v>
      </c>
      <c r="AK412">
        <v>0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</row>
    <row r="413" spans="1:44" x14ac:dyDescent="0.2">
      <c r="A413">
        <f>ROW(Source!A191)</f>
        <v>191</v>
      </c>
      <c r="B413">
        <v>27711410</v>
      </c>
      <c r="C413">
        <v>27711406</v>
      </c>
      <c r="D413">
        <v>25419089</v>
      </c>
      <c r="E413">
        <v>1</v>
      </c>
      <c r="F413">
        <v>1</v>
      </c>
      <c r="G413">
        <v>1</v>
      </c>
      <c r="H413">
        <v>1</v>
      </c>
      <c r="I413" t="s">
        <v>663</v>
      </c>
      <c r="J413" t="s">
        <v>6</v>
      </c>
      <c r="K413" t="s">
        <v>664</v>
      </c>
      <c r="L413">
        <v>1191</v>
      </c>
      <c r="N413">
        <v>1013</v>
      </c>
      <c r="O413" t="s">
        <v>486</v>
      </c>
      <c r="P413" t="s">
        <v>486</v>
      </c>
      <c r="Q413">
        <v>1</v>
      </c>
      <c r="X413">
        <v>163.30000000000001</v>
      </c>
      <c r="Y413">
        <v>0</v>
      </c>
      <c r="Z413">
        <v>0</v>
      </c>
      <c r="AA413">
        <v>0</v>
      </c>
      <c r="AB413">
        <v>9.6199999999999992</v>
      </c>
      <c r="AC413">
        <v>0</v>
      </c>
      <c r="AD413">
        <v>1</v>
      </c>
      <c r="AE413">
        <v>1</v>
      </c>
      <c r="AF413" t="s">
        <v>22</v>
      </c>
      <c r="AG413">
        <v>187.79499999999999</v>
      </c>
      <c r="AH413">
        <v>2</v>
      </c>
      <c r="AI413">
        <v>27711407</v>
      </c>
      <c r="AJ413">
        <v>400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</row>
    <row r="414" spans="1:44" x14ac:dyDescent="0.2">
      <c r="A414">
        <f>ROW(Source!A191)</f>
        <v>191</v>
      </c>
      <c r="B414">
        <v>27711411</v>
      </c>
      <c r="C414">
        <v>27711406</v>
      </c>
      <c r="D414">
        <v>25412928</v>
      </c>
      <c r="E414">
        <v>1</v>
      </c>
      <c r="F414">
        <v>1</v>
      </c>
      <c r="G414">
        <v>1</v>
      </c>
      <c r="H414">
        <v>1</v>
      </c>
      <c r="I414" t="s">
        <v>487</v>
      </c>
      <c r="J414" t="s">
        <v>6</v>
      </c>
      <c r="K414" t="s">
        <v>488</v>
      </c>
      <c r="L414">
        <v>1191</v>
      </c>
      <c r="N414">
        <v>1013</v>
      </c>
      <c r="O414" t="s">
        <v>486</v>
      </c>
      <c r="P414" t="s">
        <v>486</v>
      </c>
      <c r="Q414">
        <v>1</v>
      </c>
      <c r="X414">
        <v>0.08</v>
      </c>
      <c r="Y414">
        <v>0</v>
      </c>
      <c r="Z414">
        <v>0</v>
      </c>
      <c r="AA414">
        <v>0</v>
      </c>
      <c r="AB414">
        <v>0</v>
      </c>
      <c r="AC414">
        <v>0</v>
      </c>
      <c r="AD414">
        <v>1</v>
      </c>
      <c r="AE414">
        <v>2</v>
      </c>
      <c r="AF414" t="s">
        <v>22</v>
      </c>
      <c r="AG414">
        <v>9.1999999999999998E-2</v>
      </c>
      <c r="AH414">
        <v>2</v>
      </c>
      <c r="AI414">
        <v>27711408</v>
      </c>
      <c r="AJ414">
        <v>401</v>
      </c>
      <c r="AK414">
        <v>0</v>
      </c>
      <c r="AL414">
        <v>0</v>
      </c>
      <c r="AM414">
        <v>0</v>
      </c>
      <c r="AN414">
        <v>0</v>
      </c>
      <c r="AO414">
        <v>0</v>
      </c>
      <c r="AP414">
        <v>0</v>
      </c>
      <c r="AQ414">
        <v>0</v>
      </c>
      <c r="AR414">
        <v>0</v>
      </c>
    </row>
    <row r="415" spans="1:44" x14ac:dyDescent="0.2">
      <c r="A415">
        <f>ROW(Source!A191)</f>
        <v>191</v>
      </c>
      <c r="B415">
        <v>27711412</v>
      </c>
      <c r="C415">
        <v>27711406</v>
      </c>
      <c r="D415">
        <v>25230514</v>
      </c>
      <c r="E415">
        <v>1</v>
      </c>
      <c r="F415">
        <v>1</v>
      </c>
      <c r="G415">
        <v>1</v>
      </c>
      <c r="H415">
        <v>2</v>
      </c>
      <c r="I415" t="s">
        <v>489</v>
      </c>
      <c r="J415" t="s">
        <v>490</v>
      </c>
      <c r="K415" t="s">
        <v>491</v>
      </c>
      <c r="L415">
        <v>1368</v>
      </c>
      <c r="N415">
        <v>1011</v>
      </c>
      <c r="O415" t="s">
        <v>492</v>
      </c>
      <c r="P415" t="s">
        <v>492</v>
      </c>
      <c r="Q415">
        <v>1</v>
      </c>
      <c r="X415">
        <v>0.08</v>
      </c>
      <c r="Y415">
        <v>0</v>
      </c>
      <c r="Z415">
        <v>31.26</v>
      </c>
      <c r="AA415">
        <v>13.5</v>
      </c>
      <c r="AB415">
        <v>0</v>
      </c>
      <c r="AC415">
        <v>0</v>
      </c>
      <c r="AD415">
        <v>1</v>
      </c>
      <c r="AE415">
        <v>0</v>
      </c>
      <c r="AF415" t="s">
        <v>22</v>
      </c>
      <c r="AG415">
        <v>9.1999999999999998E-2</v>
      </c>
      <c r="AH415">
        <v>2</v>
      </c>
      <c r="AI415">
        <v>27711409</v>
      </c>
      <c r="AJ415">
        <v>402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</row>
    <row r="416" spans="1:44" x14ac:dyDescent="0.2">
      <c r="A416">
        <f>ROW(Source!A191)</f>
        <v>191</v>
      </c>
      <c r="B416">
        <v>27711413</v>
      </c>
      <c r="C416">
        <v>27711406</v>
      </c>
      <c r="D416">
        <v>25146959</v>
      </c>
      <c r="E416">
        <v>17</v>
      </c>
      <c r="F416">
        <v>1</v>
      </c>
      <c r="G416">
        <v>1</v>
      </c>
      <c r="H416">
        <v>3</v>
      </c>
      <c r="I416" t="s">
        <v>701</v>
      </c>
      <c r="J416" t="s">
        <v>6</v>
      </c>
      <c r="K416" t="s">
        <v>702</v>
      </c>
      <c r="L416">
        <v>1354</v>
      </c>
      <c r="N416">
        <v>1010</v>
      </c>
      <c r="O416" t="s">
        <v>136</v>
      </c>
      <c r="P416" t="s">
        <v>136</v>
      </c>
      <c r="Q416">
        <v>1</v>
      </c>
      <c r="X416">
        <v>100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 t="s">
        <v>6</v>
      </c>
      <c r="AG416">
        <v>100</v>
      </c>
      <c r="AH416">
        <v>3</v>
      </c>
      <c r="AI416">
        <v>-1</v>
      </c>
      <c r="AJ416" t="s">
        <v>6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</row>
    <row r="417" spans="1:44" x14ac:dyDescent="0.2">
      <c r="A417">
        <f>ROW(Source!A192)</f>
        <v>192</v>
      </c>
      <c r="B417">
        <v>27711416</v>
      </c>
      <c r="C417">
        <v>27711414</v>
      </c>
      <c r="D417">
        <v>25412980</v>
      </c>
      <c r="E417">
        <v>1</v>
      </c>
      <c r="F417">
        <v>1</v>
      </c>
      <c r="G417">
        <v>1</v>
      </c>
      <c r="H417">
        <v>1</v>
      </c>
      <c r="I417" t="s">
        <v>634</v>
      </c>
      <c r="J417" t="s">
        <v>6</v>
      </c>
      <c r="K417" t="s">
        <v>635</v>
      </c>
      <c r="L417">
        <v>1191</v>
      </c>
      <c r="N417">
        <v>1013</v>
      </c>
      <c r="O417" t="s">
        <v>486</v>
      </c>
      <c r="P417" t="s">
        <v>486</v>
      </c>
      <c r="Q417">
        <v>1</v>
      </c>
      <c r="X417">
        <v>24.1</v>
      </c>
      <c r="Y417">
        <v>0</v>
      </c>
      <c r="Z417">
        <v>0</v>
      </c>
      <c r="AA417">
        <v>0</v>
      </c>
      <c r="AB417">
        <v>9.07</v>
      </c>
      <c r="AC417">
        <v>0</v>
      </c>
      <c r="AD417">
        <v>1</v>
      </c>
      <c r="AE417">
        <v>1</v>
      </c>
      <c r="AF417" t="s">
        <v>22</v>
      </c>
      <c r="AG417">
        <v>27.715</v>
      </c>
      <c r="AH417">
        <v>2</v>
      </c>
      <c r="AI417">
        <v>27711415</v>
      </c>
      <c r="AJ417">
        <v>403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</row>
    <row r="418" spans="1:44" x14ac:dyDescent="0.2">
      <c r="A418">
        <f>ROW(Source!A193)</f>
        <v>193</v>
      </c>
      <c r="B418">
        <v>27711416</v>
      </c>
      <c r="C418">
        <v>27711414</v>
      </c>
      <c r="D418">
        <v>25412980</v>
      </c>
      <c r="E418">
        <v>1</v>
      </c>
      <c r="F418">
        <v>1</v>
      </c>
      <c r="G418">
        <v>1</v>
      </c>
      <c r="H418">
        <v>1</v>
      </c>
      <c r="I418" t="s">
        <v>634</v>
      </c>
      <c r="J418" t="s">
        <v>6</v>
      </c>
      <c r="K418" t="s">
        <v>635</v>
      </c>
      <c r="L418">
        <v>1191</v>
      </c>
      <c r="N418">
        <v>1013</v>
      </c>
      <c r="O418" t="s">
        <v>486</v>
      </c>
      <c r="P418" t="s">
        <v>486</v>
      </c>
      <c r="Q418">
        <v>1</v>
      </c>
      <c r="X418">
        <v>24.1</v>
      </c>
      <c r="Y418">
        <v>0</v>
      </c>
      <c r="Z418">
        <v>0</v>
      </c>
      <c r="AA418">
        <v>0</v>
      </c>
      <c r="AB418">
        <v>9.07</v>
      </c>
      <c r="AC418">
        <v>0</v>
      </c>
      <c r="AD418">
        <v>1</v>
      </c>
      <c r="AE418">
        <v>1</v>
      </c>
      <c r="AF418" t="s">
        <v>22</v>
      </c>
      <c r="AG418">
        <v>27.715</v>
      </c>
      <c r="AH418">
        <v>2</v>
      </c>
      <c r="AI418">
        <v>27711415</v>
      </c>
      <c r="AJ418">
        <v>404</v>
      </c>
      <c r="AK418">
        <v>0</v>
      </c>
      <c r="AL418">
        <v>0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</row>
    <row r="419" spans="1:44" x14ac:dyDescent="0.2">
      <c r="A419">
        <f>ROW(Source!A265)</f>
        <v>265</v>
      </c>
      <c r="B419">
        <v>27711534</v>
      </c>
      <c r="C419">
        <v>27711529</v>
      </c>
      <c r="D419">
        <v>25413300</v>
      </c>
      <c r="E419">
        <v>1</v>
      </c>
      <c r="F419">
        <v>1</v>
      </c>
      <c r="G419">
        <v>1</v>
      </c>
      <c r="H419">
        <v>1</v>
      </c>
      <c r="I419" t="s">
        <v>484</v>
      </c>
      <c r="J419" t="s">
        <v>6</v>
      </c>
      <c r="K419" t="s">
        <v>485</v>
      </c>
      <c r="L419">
        <v>1191</v>
      </c>
      <c r="N419">
        <v>1013</v>
      </c>
      <c r="O419" t="s">
        <v>486</v>
      </c>
      <c r="P419" t="s">
        <v>486</v>
      </c>
      <c r="Q419">
        <v>1</v>
      </c>
      <c r="X419">
        <v>69.87</v>
      </c>
      <c r="Y419">
        <v>0</v>
      </c>
      <c r="Z419">
        <v>0</v>
      </c>
      <c r="AA419">
        <v>0</v>
      </c>
      <c r="AB419">
        <v>8.5299999999999994</v>
      </c>
      <c r="AC419">
        <v>0</v>
      </c>
      <c r="AD419">
        <v>1</v>
      </c>
      <c r="AE419">
        <v>1</v>
      </c>
      <c r="AF419" t="s">
        <v>22</v>
      </c>
      <c r="AG419">
        <v>80.350499999999997</v>
      </c>
      <c r="AH419">
        <v>2</v>
      </c>
      <c r="AI419">
        <v>27711530</v>
      </c>
      <c r="AJ419">
        <v>405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0</v>
      </c>
    </row>
    <row r="420" spans="1:44" x14ac:dyDescent="0.2">
      <c r="A420">
        <f>ROW(Source!A265)</f>
        <v>265</v>
      </c>
      <c r="B420">
        <v>27711535</v>
      </c>
      <c r="C420">
        <v>27711529</v>
      </c>
      <c r="D420">
        <v>25412928</v>
      </c>
      <c r="E420">
        <v>1</v>
      </c>
      <c r="F420">
        <v>1</v>
      </c>
      <c r="G420">
        <v>1</v>
      </c>
      <c r="H420">
        <v>1</v>
      </c>
      <c r="I420" t="s">
        <v>487</v>
      </c>
      <c r="J420" t="s">
        <v>6</v>
      </c>
      <c r="K420" t="s">
        <v>488</v>
      </c>
      <c r="L420">
        <v>1191</v>
      </c>
      <c r="N420">
        <v>1013</v>
      </c>
      <c r="O420" t="s">
        <v>486</v>
      </c>
      <c r="P420" t="s">
        <v>486</v>
      </c>
      <c r="Q420">
        <v>1</v>
      </c>
      <c r="X420">
        <v>1.44</v>
      </c>
      <c r="Y420">
        <v>0</v>
      </c>
      <c r="Z420">
        <v>0</v>
      </c>
      <c r="AA420">
        <v>0</v>
      </c>
      <c r="AB420">
        <v>0</v>
      </c>
      <c r="AC420">
        <v>0</v>
      </c>
      <c r="AD420">
        <v>1</v>
      </c>
      <c r="AE420">
        <v>2</v>
      </c>
      <c r="AF420" t="s">
        <v>22</v>
      </c>
      <c r="AG420">
        <v>1.6559999999999999</v>
      </c>
      <c r="AH420">
        <v>2</v>
      </c>
      <c r="AI420">
        <v>27711531</v>
      </c>
      <c r="AJ420">
        <v>406</v>
      </c>
      <c r="AK420">
        <v>0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0</v>
      </c>
    </row>
    <row r="421" spans="1:44" x14ac:dyDescent="0.2">
      <c r="A421">
        <f>ROW(Source!A265)</f>
        <v>265</v>
      </c>
      <c r="B421">
        <v>27711536</v>
      </c>
      <c r="C421">
        <v>27711529</v>
      </c>
      <c r="D421">
        <v>25230514</v>
      </c>
      <c r="E421">
        <v>1</v>
      </c>
      <c r="F421">
        <v>1</v>
      </c>
      <c r="G421">
        <v>1</v>
      </c>
      <c r="H421">
        <v>2</v>
      </c>
      <c r="I421" t="s">
        <v>489</v>
      </c>
      <c r="J421" t="s">
        <v>490</v>
      </c>
      <c r="K421" t="s">
        <v>491</v>
      </c>
      <c r="L421">
        <v>1368</v>
      </c>
      <c r="N421">
        <v>1011</v>
      </c>
      <c r="O421" t="s">
        <v>492</v>
      </c>
      <c r="P421" t="s">
        <v>492</v>
      </c>
      <c r="Q421">
        <v>1</v>
      </c>
      <c r="X421">
        <v>1.44</v>
      </c>
      <c r="Y421">
        <v>0</v>
      </c>
      <c r="Z421">
        <v>31.26</v>
      </c>
      <c r="AA421">
        <v>13.5</v>
      </c>
      <c r="AB421">
        <v>0</v>
      </c>
      <c r="AC421">
        <v>0</v>
      </c>
      <c r="AD421">
        <v>1</v>
      </c>
      <c r="AE421">
        <v>0</v>
      </c>
      <c r="AF421" t="s">
        <v>22</v>
      </c>
      <c r="AG421">
        <v>1.6559999999999999</v>
      </c>
      <c r="AH421">
        <v>2</v>
      </c>
      <c r="AI421">
        <v>27711532</v>
      </c>
      <c r="AJ421">
        <v>407</v>
      </c>
      <c r="AK421">
        <v>0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0</v>
      </c>
    </row>
    <row r="422" spans="1:44" x14ac:dyDescent="0.2">
      <c r="A422">
        <f>ROW(Source!A265)</f>
        <v>265</v>
      </c>
      <c r="B422">
        <v>27711537</v>
      </c>
      <c r="C422">
        <v>27711529</v>
      </c>
      <c r="D422">
        <v>25147242</v>
      </c>
      <c r="E422">
        <v>17</v>
      </c>
      <c r="F422">
        <v>1</v>
      </c>
      <c r="G422">
        <v>1</v>
      </c>
      <c r="H422">
        <v>3</v>
      </c>
      <c r="I422" t="s">
        <v>28</v>
      </c>
      <c r="J422" t="s">
        <v>6</v>
      </c>
      <c r="K422" t="s">
        <v>29</v>
      </c>
      <c r="L422">
        <v>1348</v>
      </c>
      <c r="N422">
        <v>1009</v>
      </c>
      <c r="O422" t="s">
        <v>30</v>
      </c>
      <c r="P422" t="s">
        <v>30</v>
      </c>
      <c r="Q422">
        <v>1000</v>
      </c>
      <c r="X422">
        <v>5.2</v>
      </c>
      <c r="Y422">
        <v>0</v>
      </c>
      <c r="Z422">
        <v>0</v>
      </c>
      <c r="AA422">
        <v>0</v>
      </c>
      <c r="AB422">
        <v>0</v>
      </c>
      <c r="AC422">
        <v>0</v>
      </c>
      <c r="AD422">
        <v>0</v>
      </c>
      <c r="AE422">
        <v>0</v>
      </c>
      <c r="AF422" t="s">
        <v>6</v>
      </c>
      <c r="AG422">
        <v>5.2</v>
      </c>
      <c r="AH422">
        <v>2</v>
      </c>
      <c r="AI422">
        <v>27711533</v>
      </c>
      <c r="AJ422">
        <v>408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0</v>
      </c>
      <c r="AQ422">
        <v>0</v>
      </c>
      <c r="AR422">
        <v>0</v>
      </c>
    </row>
    <row r="423" spans="1:44" x14ac:dyDescent="0.2">
      <c r="A423">
        <f>ROW(Source!A266)</f>
        <v>266</v>
      </c>
      <c r="B423">
        <v>27711534</v>
      </c>
      <c r="C423">
        <v>27711529</v>
      </c>
      <c r="D423">
        <v>25413300</v>
      </c>
      <c r="E423">
        <v>1</v>
      </c>
      <c r="F423">
        <v>1</v>
      </c>
      <c r="G423">
        <v>1</v>
      </c>
      <c r="H423">
        <v>1</v>
      </c>
      <c r="I423" t="s">
        <v>484</v>
      </c>
      <c r="J423" t="s">
        <v>6</v>
      </c>
      <c r="K423" t="s">
        <v>485</v>
      </c>
      <c r="L423">
        <v>1191</v>
      </c>
      <c r="N423">
        <v>1013</v>
      </c>
      <c r="O423" t="s">
        <v>486</v>
      </c>
      <c r="P423" t="s">
        <v>486</v>
      </c>
      <c r="Q423">
        <v>1</v>
      </c>
      <c r="X423">
        <v>69.87</v>
      </c>
      <c r="Y423">
        <v>0</v>
      </c>
      <c r="Z423">
        <v>0</v>
      </c>
      <c r="AA423">
        <v>0</v>
      </c>
      <c r="AB423">
        <v>8.5299999999999994</v>
      </c>
      <c r="AC423">
        <v>0</v>
      </c>
      <c r="AD423">
        <v>1</v>
      </c>
      <c r="AE423">
        <v>1</v>
      </c>
      <c r="AF423" t="s">
        <v>22</v>
      </c>
      <c r="AG423">
        <v>80.350499999999997</v>
      </c>
      <c r="AH423">
        <v>2</v>
      </c>
      <c r="AI423">
        <v>27711530</v>
      </c>
      <c r="AJ423">
        <v>409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0</v>
      </c>
      <c r="AQ423">
        <v>0</v>
      </c>
      <c r="AR423">
        <v>0</v>
      </c>
    </row>
    <row r="424" spans="1:44" x14ac:dyDescent="0.2">
      <c r="A424">
        <f>ROW(Source!A266)</f>
        <v>266</v>
      </c>
      <c r="B424">
        <v>27711535</v>
      </c>
      <c r="C424">
        <v>27711529</v>
      </c>
      <c r="D424">
        <v>25412928</v>
      </c>
      <c r="E424">
        <v>1</v>
      </c>
      <c r="F424">
        <v>1</v>
      </c>
      <c r="G424">
        <v>1</v>
      </c>
      <c r="H424">
        <v>1</v>
      </c>
      <c r="I424" t="s">
        <v>487</v>
      </c>
      <c r="J424" t="s">
        <v>6</v>
      </c>
      <c r="K424" t="s">
        <v>488</v>
      </c>
      <c r="L424">
        <v>1191</v>
      </c>
      <c r="N424">
        <v>1013</v>
      </c>
      <c r="O424" t="s">
        <v>486</v>
      </c>
      <c r="P424" t="s">
        <v>486</v>
      </c>
      <c r="Q424">
        <v>1</v>
      </c>
      <c r="X424">
        <v>1.44</v>
      </c>
      <c r="Y424">
        <v>0</v>
      </c>
      <c r="Z424">
        <v>0</v>
      </c>
      <c r="AA424">
        <v>0</v>
      </c>
      <c r="AB424">
        <v>0</v>
      </c>
      <c r="AC424">
        <v>0</v>
      </c>
      <c r="AD424">
        <v>1</v>
      </c>
      <c r="AE424">
        <v>2</v>
      </c>
      <c r="AF424" t="s">
        <v>22</v>
      </c>
      <c r="AG424">
        <v>1.6559999999999999</v>
      </c>
      <c r="AH424">
        <v>2</v>
      </c>
      <c r="AI424">
        <v>27711531</v>
      </c>
      <c r="AJ424">
        <v>410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0</v>
      </c>
    </row>
    <row r="425" spans="1:44" x14ac:dyDescent="0.2">
      <c r="A425">
        <f>ROW(Source!A266)</f>
        <v>266</v>
      </c>
      <c r="B425">
        <v>27711536</v>
      </c>
      <c r="C425">
        <v>27711529</v>
      </c>
      <c r="D425">
        <v>25230514</v>
      </c>
      <c r="E425">
        <v>1</v>
      </c>
      <c r="F425">
        <v>1</v>
      </c>
      <c r="G425">
        <v>1</v>
      </c>
      <c r="H425">
        <v>2</v>
      </c>
      <c r="I425" t="s">
        <v>489</v>
      </c>
      <c r="J425" t="s">
        <v>490</v>
      </c>
      <c r="K425" t="s">
        <v>491</v>
      </c>
      <c r="L425">
        <v>1368</v>
      </c>
      <c r="N425">
        <v>1011</v>
      </c>
      <c r="O425" t="s">
        <v>492</v>
      </c>
      <c r="P425" t="s">
        <v>492</v>
      </c>
      <c r="Q425">
        <v>1</v>
      </c>
      <c r="X425">
        <v>1.44</v>
      </c>
      <c r="Y425">
        <v>0</v>
      </c>
      <c r="Z425">
        <v>31.26</v>
      </c>
      <c r="AA425">
        <v>13.5</v>
      </c>
      <c r="AB425">
        <v>0</v>
      </c>
      <c r="AC425">
        <v>0</v>
      </c>
      <c r="AD425">
        <v>1</v>
      </c>
      <c r="AE425">
        <v>0</v>
      </c>
      <c r="AF425" t="s">
        <v>22</v>
      </c>
      <c r="AG425">
        <v>1.6559999999999999</v>
      </c>
      <c r="AH425">
        <v>2</v>
      </c>
      <c r="AI425">
        <v>27711532</v>
      </c>
      <c r="AJ425">
        <v>411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</row>
    <row r="426" spans="1:44" x14ac:dyDescent="0.2">
      <c r="A426">
        <f>ROW(Source!A266)</f>
        <v>266</v>
      </c>
      <c r="B426">
        <v>27711537</v>
      </c>
      <c r="C426">
        <v>27711529</v>
      </c>
      <c r="D426">
        <v>25147242</v>
      </c>
      <c r="E426">
        <v>17</v>
      </c>
      <c r="F426">
        <v>1</v>
      </c>
      <c r="G426">
        <v>1</v>
      </c>
      <c r="H426">
        <v>3</v>
      </c>
      <c r="I426" t="s">
        <v>28</v>
      </c>
      <c r="J426" t="s">
        <v>6</v>
      </c>
      <c r="K426" t="s">
        <v>29</v>
      </c>
      <c r="L426">
        <v>1348</v>
      </c>
      <c r="N426">
        <v>1009</v>
      </c>
      <c r="O426" t="s">
        <v>30</v>
      </c>
      <c r="P426" t="s">
        <v>30</v>
      </c>
      <c r="Q426">
        <v>1000</v>
      </c>
      <c r="X426">
        <v>5.2</v>
      </c>
      <c r="Y426">
        <v>0</v>
      </c>
      <c r="Z426">
        <v>0</v>
      </c>
      <c r="AA426">
        <v>0</v>
      </c>
      <c r="AB426">
        <v>0</v>
      </c>
      <c r="AC426">
        <v>0</v>
      </c>
      <c r="AD426">
        <v>0</v>
      </c>
      <c r="AE426">
        <v>0</v>
      </c>
      <c r="AF426" t="s">
        <v>6</v>
      </c>
      <c r="AG426">
        <v>5.2</v>
      </c>
      <c r="AH426">
        <v>2</v>
      </c>
      <c r="AI426">
        <v>27711533</v>
      </c>
      <c r="AJ426">
        <v>412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</row>
    <row r="427" spans="1:44" x14ac:dyDescent="0.2">
      <c r="A427">
        <f>ROW(Source!A269)</f>
        <v>269</v>
      </c>
      <c r="B427">
        <v>27711542</v>
      </c>
      <c r="C427">
        <v>27711539</v>
      </c>
      <c r="D427">
        <v>25414769</v>
      </c>
      <c r="E427">
        <v>1</v>
      </c>
      <c r="F427">
        <v>1</v>
      </c>
      <c r="G427">
        <v>1</v>
      </c>
      <c r="H427">
        <v>1</v>
      </c>
      <c r="I427" t="s">
        <v>493</v>
      </c>
      <c r="J427" t="s">
        <v>6</v>
      </c>
      <c r="K427" t="s">
        <v>494</v>
      </c>
      <c r="L427">
        <v>1191</v>
      </c>
      <c r="N427">
        <v>1013</v>
      </c>
      <c r="O427" t="s">
        <v>486</v>
      </c>
      <c r="P427" t="s">
        <v>486</v>
      </c>
      <c r="Q427">
        <v>1</v>
      </c>
      <c r="X427">
        <v>3.36</v>
      </c>
      <c r="Y427">
        <v>0</v>
      </c>
      <c r="Z427">
        <v>0</v>
      </c>
      <c r="AA427">
        <v>0</v>
      </c>
      <c r="AB427">
        <v>8.17</v>
      </c>
      <c r="AC427">
        <v>0</v>
      </c>
      <c r="AD427">
        <v>1</v>
      </c>
      <c r="AE427">
        <v>1</v>
      </c>
      <c r="AF427" t="s">
        <v>22</v>
      </c>
      <c r="AG427">
        <v>3.8639999999999994</v>
      </c>
      <c r="AH427">
        <v>2</v>
      </c>
      <c r="AI427">
        <v>27711540</v>
      </c>
      <c r="AJ427">
        <v>413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</row>
    <row r="428" spans="1:44" x14ac:dyDescent="0.2">
      <c r="A428">
        <f>ROW(Source!A269)</f>
        <v>269</v>
      </c>
      <c r="B428">
        <v>27711543</v>
      </c>
      <c r="C428">
        <v>27711539</v>
      </c>
      <c r="D428">
        <v>25147242</v>
      </c>
      <c r="E428">
        <v>17</v>
      </c>
      <c r="F428">
        <v>1</v>
      </c>
      <c r="G428">
        <v>1</v>
      </c>
      <c r="H428">
        <v>3</v>
      </c>
      <c r="I428" t="s">
        <v>28</v>
      </c>
      <c r="J428" t="s">
        <v>6</v>
      </c>
      <c r="K428" t="s">
        <v>29</v>
      </c>
      <c r="L428">
        <v>1348</v>
      </c>
      <c r="N428">
        <v>1009</v>
      </c>
      <c r="O428" t="s">
        <v>30</v>
      </c>
      <c r="P428" t="s">
        <v>30</v>
      </c>
      <c r="Q428">
        <v>1000</v>
      </c>
      <c r="X428">
        <v>7.0000000000000007E-2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 t="s">
        <v>6</v>
      </c>
      <c r="AG428">
        <v>7.0000000000000007E-2</v>
      </c>
      <c r="AH428">
        <v>2</v>
      </c>
      <c r="AI428">
        <v>27711541</v>
      </c>
      <c r="AJ428">
        <v>414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</row>
    <row r="429" spans="1:44" x14ac:dyDescent="0.2">
      <c r="A429">
        <f>ROW(Source!A270)</f>
        <v>270</v>
      </c>
      <c r="B429">
        <v>27711542</v>
      </c>
      <c r="C429">
        <v>27711539</v>
      </c>
      <c r="D429">
        <v>25414769</v>
      </c>
      <c r="E429">
        <v>1</v>
      </c>
      <c r="F429">
        <v>1</v>
      </c>
      <c r="G429">
        <v>1</v>
      </c>
      <c r="H429">
        <v>1</v>
      </c>
      <c r="I429" t="s">
        <v>493</v>
      </c>
      <c r="J429" t="s">
        <v>6</v>
      </c>
      <c r="K429" t="s">
        <v>494</v>
      </c>
      <c r="L429">
        <v>1191</v>
      </c>
      <c r="N429">
        <v>1013</v>
      </c>
      <c r="O429" t="s">
        <v>486</v>
      </c>
      <c r="P429" t="s">
        <v>486</v>
      </c>
      <c r="Q429">
        <v>1</v>
      </c>
      <c r="X429">
        <v>3.36</v>
      </c>
      <c r="Y429">
        <v>0</v>
      </c>
      <c r="Z429">
        <v>0</v>
      </c>
      <c r="AA429">
        <v>0</v>
      </c>
      <c r="AB429">
        <v>8.17</v>
      </c>
      <c r="AC429">
        <v>0</v>
      </c>
      <c r="AD429">
        <v>1</v>
      </c>
      <c r="AE429">
        <v>1</v>
      </c>
      <c r="AF429" t="s">
        <v>22</v>
      </c>
      <c r="AG429">
        <v>3.8639999999999994</v>
      </c>
      <c r="AH429">
        <v>2</v>
      </c>
      <c r="AI429">
        <v>27711540</v>
      </c>
      <c r="AJ429">
        <v>415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</row>
    <row r="430" spans="1:44" x14ac:dyDescent="0.2">
      <c r="A430">
        <f>ROW(Source!A270)</f>
        <v>270</v>
      </c>
      <c r="B430">
        <v>27711543</v>
      </c>
      <c r="C430">
        <v>27711539</v>
      </c>
      <c r="D430">
        <v>25147242</v>
      </c>
      <c r="E430">
        <v>17</v>
      </c>
      <c r="F430">
        <v>1</v>
      </c>
      <c r="G430">
        <v>1</v>
      </c>
      <c r="H430">
        <v>3</v>
      </c>
      <c r="I430" t="s">
        <v>28</v>
      </c>
      <c r="J430" t="s">
        <v>6</v>
      </c>
      <c r="K430" t="s">
        <v>29</v>
      </c>
      <c r="L430">
        <v>1348</v>
      </c>
      <c r="N430">
        <v>1009</v>
      </c>
      <c r="O430" t="s">
        <v>30</v>
      </c>
      <c r="P430" t="s">
        <v>30</v>
      </c>
      <c r="Q430">
        <v>1000</v>
      </c>
      <c r="X430">
        <v>7.0000000000000007E-2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 t="s">
        <v>6</v>
      </c>
      <c r="AG430">
        <v>7.0000000000000007E-2</v>
      </c>
      <c r="AH430">
        <v>2</v>
      </c>
      <c r="AI430">
        <v>27711541</v>
      </c>
      <c r="AJ430">
        <v>416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</row>
    <row r="431" spans="1:44" x14ac:dyDescent="0.2">
      <c r="A431">
        <f>ROW(Source!A273)</f>
        <v>273</v>
      </c>
      <c r="B431">
        <v>27711553</v>
      </c>
      <c r="C431">
        <v>27711545</v>
      </c>
      <c r="D431">
        <v>25414543</v>
      </c>
      <c r="E431">
        <v>1</v>
      </c>
      <c r="F431">
        <v>1</v>
      </c>
      <c r="G431">
        <v>1</v>
      </c>
      <c r="H431">
        <v>1</v>
      </c>
      <c r="I431" t="s">
        <v>495</v>
      </c>
      <c r="J431" t="s">
        <v>6</v>
      </c>
      <c r="K431" t="s">
        <v>496</v>
      </c>
      <c r="L431">
        <v>1191</v>
      </c>
      <c r="N431">
        <v>1013</v>
      </c>
      <c r="O431" t="s">
        <v>486</v>
      </c>
      <c r="P431" t="s">
        <v>486</v>
      </c>
      <c r="Q431">
        <v>1</v>
      </c>
      <c r="X431">
        <v>75.150000000000006</v>
      </c>
      <c r="Y431">
        <v>0</v>
      </c>
      <c r="Z431">
        <v>0</v>
      </c>
      <c r="AA431">
        <v>0</v>
      </c>
      <c r="AB431">
        <v>8.02</v>
      </c>
      <c r="AC431">
        <v>0</v>
      </c>
      <c r="AD431">
        <v>1</v>
      </c>
      <c r="AE431">
        <v>1</v>
      </c>
      <c r="AF431" t="s">
        <v>45</v>
      </c>
      <c r="AG431">
        <v>81.162000000000006</v>
      </c>
      <c r="AH431">
        <v>2</v>
      </c>
      <c r="AI431">
        <v>27711546</v>
      </c>
      <c r="AJ431">
        <v>417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</row>
    <row r="432" spans="1:44" x14ac:dyDescent="0.2">
      <c r="A432">
        <f>ROW(Source!A273)</f>
        <v>273</v>
      </c>
      <c r="B432">
        <v>27711554</v>
      </c>
      <c r="C432">
        <v>27711545</v>
      </c>
      <c r="D432">
        <v>25412928</v>
      </c>
      <c r="E432">
        <v>1</v>
      </c>
      <c r="F432">
        <v>1</v>
      </c>
      <c r="G432">
        <v>1</v>
      </c>
      <c r="H432">
        <v>1</v>
      </c>
      <c r="I432" t="s">
        <v>487</v>
      </c>
      <c r="J432" t="s">
        <v>6</v>
      </c>
      <c r="K432" t="s">
        <v>488</v>
      </c>
      <c r="L432">
        <v>1191</v>
      </c>
      <c r="N432">
        <v>1013</v>
      </c>
      <c r="O432" t="s">
        <v>486</v>
      </c>
      <c r="P432" t="s">
        <v>486</v>
      </c>
      <c r="Q432">
        <v>1</v>
      </c>
      <c r="X432">
        <v>4.2</v>
      </c>
      <c r="Y432">
        <v>0</v>
      </c>
      <c r="Z432">
        <v>0</v>
      </c>
      <c r="AA432">
        <v>0</v>
      </c>
      <c r="AB432">
        <v>0</v>
      </c>
      <c r="AC432">
        <v>0</v>
      </c>
      <c r="AD432">
        <v>1</v>
      </c>
      <c r="AE432">
        <v>2</v>
      </c>
      <c r="AF432" t="s">
        <v>45</v>
      </c>
      <c r="AG432">
        <v>4.5360000000000005</v>
      </c>
      <c r="AH432">
        <v>2</v>
      </c>
      <c r="AI432">
        <v>27711547</v>
      </c>
      <c r="AJ432">
        <v>418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</row>
    <row r="433" spans="1:44" x14ac:dyDescent="0.2">
      <c r="A433">
        <f>ROW(Source!A273)</f>
        <v>273</v>
      </c>
      <c r="B433">
        <v>27711555</v>
      </c>
      <c r="C433">
        <v>27711545</v>
      </c>
      <c r="D433">
        <v>25230514</v>
      </c>
      <c r="E433">
        <v>1</v>
      </c>
      <c r="F433">
        <v>1</v>
      </c>
      <c r="G433">
        <v>1</v>
      </c>
      <c r="H433">
        <v>2</v>
      </c>
      <c r="I433" t="s">
        <v>489</v>
      </c>
      <c r="J433" t="s">
        <v>490</v>
      </c>
      <c r="K433" t="s">
        <v>491</v>
      </c>
      <c r="L433">
        <v>1368</v>
      </c>
      <c r="N433">
        <v>1011</v>
      </c>
      <c r="O433" t="s">
        <v>492</v>
      </c>
      <c r="P433" t="s">
        <v>492</v>
      </c>
      <c r="Q433">
        <v>1</v>
      </c>
      <c r="X433">
        <v>1.73</v>
      </c>
      <c r="Y433">
        <v>0</v>
      </c>
      <c r="Z433">
        <v>31.26</v>
      </c>
      <c r="AA433">
        <v>13.5</v>
      </c>
      <c r="AB433">
        <v>0</v>
      </c>
      <c r="AC433">
        <v>0</v>
      </c>
      <c r="AD433">
        <v>1</v>
      </c>
      <c r="AE433">
        <v>0</v>
      </c>
      <c r="AF433" t="s">
        <v>45</v>
      </c>
      <c r="AG433">
        <v>1.8684000000000003</v>
      </c>
      <c r="AH433">
        <v>2</v>
      </c>
      <c r="AI433">
        <v>27711548</v>
      </c>
      <c r="AJ433">
        <v>419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</row>
    <row r="434" spans="1:44" x14ac:dyDescent="0.2">
      <c r="A434">
        <f>ROW(Source!A273)</f>
        <v>273</v>
      </c>
      <c r="B434">
        <v>27711556</v>
      </c>
      <c r="C434">
        <v>27711545</v>
      </c>
      <c r="D434">
        <v>25231607</v>
      </c>
      <c r="E434">
        <v>1</v>
      </c>
      <c r="F434">
        <v>1</v>
      </c>
      <c r="G434">
        <v>1</v>
      </c>
      <c r="H434">
        <v>2</v>
      </c>
      <c r="I434" t="s">
        <v>497</v>
      </c>
      <c r="J434" t="s">
        <v>498</v>
      </c>
      <c r="K434" t="s">
        <v>499</v>
      </c>
      <c r="L434">
        <v>1368</v>
      </c>
      <c r="N434">
        <v>1011</v>
      </c>
      <c r="O434" t="s">
        <v>492</v>
      </c>
      <c r="P434" t="s">
        <v>492</v>
      </c>
      <c r="Q434">
        <v>1</v>
      </c>
      <c r="X434">
        <v>2.4700000000000002</v>
      </c>
      <c r="Y434">
        <v>0</v>
      </c>
      <c r="Z434">
        <v>65.709999999999994</v>
      </c>
      <c r="AA434">
        <v>11.6</v>
      </c>
      <c r="AB434">
        <v>0</v>
      </c>
      <c r="AC434">
        <v>0</v>
      </c>
      <c r="AD434">
        <v>1</v>
      </c>
      <c r="AE434">
        <v>0</v>
      </c>
      <c r="AF434" t="s">
        <v>45</v>
      </c>
      <c r="AG434">
        <v>2.6676000000000006</v>
      </c>
      <c r="AH434">
        <v>2</v>
      </c>
      <c r="AI434">
        <v>27711549</v>
      </c>
      <c r="AJ434">
        <v>420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</row>
    <row r="435" spans="1:44" x14ac:dyDescent="0.2">
      <c r="A435">
        <f>ROW(Source!A273)</f>
        <v>273</v>
      </c>
      <c r="B435">
        <v>27711557</v>
      </c>
      <c r="C435">
        <v>27711545</v>
      </c>
      <c r="D435">
        <v>25152713</v>
      </c>
      <c r="E435">
        <v>1</v>
      </c>
      <c r="F435">
        <v>1</v>
      </c>
      <c r="G435">
        <v>1</v>
      </c>
      <c r="H435">
        <v>3</v>
      </c>
      <c r="I435" t="s">
        <v>500</v>
      </c>
      <c r="J435" t="s">
        <v>501</v>
      </c>
      <c r="K435" t="s">
        <v>502</v>
      </c>
      <c r="L435">
        <v>1348</v>
      </c>
      <c r="N435">
        <v>1009</v>
      </c>
      <c r="O435" t="s">
        <v>30</v>
      </c>
      <c r="P435" t="s">
        <v>30</v>
      </c>
      <c r="Q435">
        <v>1000</v>
      </c>
      <c r="X435">
        <v>1.2E-2</v>
      </c>
      <c r="Y435">
        <v>11978</v>
      </c>
      <c r="Z435">
        <v>0</v>
      </c>
      <c r="AA435">
        <v>0</v>
      </c>
      <c r="AB435">
        <v>0</v>
      </c>
      <c r="AC435">
        <v>0</v>
      </c>
      <c r="AD435">
        <v>1</v>
      </c>
      <c r="AE435">
        <v>0</v>
      </c>
      <c r="AF435" t="s">
        <v>44</v>
      </c>
      <c r="AG435">
        <v>0</v>
      </c>
      <c r="AH435">
        <v>2</v>
      </c>
      <c r="AI435">
        <v>27711550</v>
      </c>
      <c r="AJ435">
        <v>421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0</v>
      </c>
    </row>
    <row r="436" spans="1:44" x14ac:dyDescent="0.2">
      <c r="A436">
        <f>ROW(Source!A273)</f>
        <v>273</v>
      </c>
      <c r="B436">
        <v>27711558</v>
      </c>
      <c r="C436">
        <v>27711545</v>
      </c>
      <c r="D436">
        <v>25172445</v>
      </c>
      <c r="E436">
        <v>1</v>
      </c>
      <c r="F436">
        <v>1</v>
      </c>
      <c r="G436">
        <v>1</v>
      </c>
      <c r="H436">
        <v>3</v>
      </c>
      <c r="I436" t="s">
        <v>503</v>
      </c>
      <c r="J436" t="s">
        <v>504</v>
      </c>
      <c r="K436" t="s">
        <v>505</v>
      </c>
      <c r="L436">
        <v>1348</v>
      </c>
      <c r="N436">
        <v>1009</v>
      </c>
      <c r="O436" t="s">
        <v>30</v>
      </c>
      <c r="P436" t="s">
        <v>30</v>
      </c>
      <c r="Q436">
        <v>1000</v>
      </c>
      <c r="X436">
        <v>3.5000000000000003E-2</v>
      </c>
      <c r="Y436">
        <v>5989</v>
      </c>
      <c r="Z436">
        <v>0</v>
      </c>
      <c r="AA436">
        <v>0</v>
      </c>
      <c r="AB436">
        <v>0</v>
      </c>
      <c r="AC436">
        <v>0</v>
      </c>
      <c r="AD436">
        <v>1</v>
      </c>
      <c r="AE436">
        <v>0</v>
      </c>
      <c r="AF436" t="s">
        <v>44</v>
      </c>
      <c r="AG436">
        <v>0</v>
      </c>
      <c r="AH436">
        <v>2</v>
      </c>
      <c r="AI436">
        <v>27711551</v>
      </c>
      <c r="AJ436">
        <v>422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</row>
    <row r="437" spans="1:44" x14ac:dyDescent="0.2">
      <c r="A437">
        <f>ROW(Source!A273)</f>
        <v>273</v>
      </c>
      <c r="B437">
        <v>27711559</v>
      </c>
      <c r="C437">
        <v>27711545</v>
      </c>
      <c r="D437">
        <v>25145198</v>
      </c>
      <c r="E437">
        <v>17</v>
      </c>
      <c r="F437">
        <v>1</v>
      </c>
      <c r="G437">
        <v>1</v>
      </c>
      <c r="H437">
        <v>3</v>
      </c>
      <c r="I437" t="s">
        <v>665</v>
      </c>
      <c r="J437" t="s">
        <v>6</v>
      </c>
      <c r="K437" t="s">
        <v>666</v>
      </c>
      <c r="L437">
        <v>1354</v>
      </c>
      <c r="N437">
        <v>1010</v>
      </c>
      <c r="O437" t="s">
        <v>136</v>
      </c>
      <c r="P437" t="s">
        <v>136</v>
      </c>
      <c r="Q437">
        <v>1</v>
      </c>
      <c r="X437">
        <v>100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 t="s">
        <v>44</v>
      </c>
      <c r="AG437">
        <v>0</v>
      </c>
      <c r="AH437">
        <v>3</v>
      </c>
      <c r="AI437">
        <v>-1</v>
      </c>
      <c r="AJ437" t="s">
        <v>6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</row>
    <row r="438" spans="1:44" x14ac:dyDescent="0.2">
      <c r="A438">
        <f>ROW(Source!A273)</f>
        <v>273</v>
      </c>
      <c r="B438">
        <v>27711560</v>
      </c>
      <c r="C438">
        <v>27711545</v>
      </c>
      <c r="D438">
        <v>25179415</v>
      </c>
      <c r="E438">
        <v>1</v>
      </c>
      <c r="F438">
        <v>1</v>
      </c>
      <c r="G438">
        <v>1</v>
      </c>
      <c r="H438">
        <v>3</v>
      </c>
      <c r="I438" t="s">
        <v>506</v>
      </c>
      <c r="J438" t="s">
        <v>507</v>
      </c>
      <c r="K438" t="s">
        <v>508</v>
      </c>
      <c r="L438">
        <v>1301</v>
      </c>
      <c r="N438">
        <v>1003</v>
      </c>
      <c r="O438" t="s">
        <v>257</v>
      </c>
      <c r="P438" t="s">
        <v>257</v>
      </c>
      <c r="Q438">
        <v>1</v>
      </c>
      <c r="X438">
        <v>400</v>
      </c>
      <c r="Y438">
        <v>3.2</v>
      </c>
      <c r="Z438">
        <v>0</v>
      </c>
      <c r="AA438">
        <v>0</v>
      </c>
      <c r="AB438">
        <v>0</v>
      </c>
      <c r="AC438">
        <v>0</v>
      </c>
      <c r="AD438">
        <v>1</v>
      </c>
      <c r="AE438">
        <v>0</v>
      </c>
      <c r="AF438" t="s">
        <v>44</v>
      </c>
      <c r="AG438">
        <v>0</v>
      </c>
      <c r="AH438">
        <v>2</v>
      </c>
      <c r="AI438">
        <v>27711552</v>
      </c>
      <c r="AJ438">
        <v>423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</row>
    <row r="439" spans="1:44" x14ac:dyDescent="0.2">
      <c r="A439">
        <f>ROW(Source!A274)</f>
        <v>274</v>
      </c>
      <c r="B439">
        <v>27711553</v>
      </c>
      <c r="C439">
        <v>27711545</v>
      </c>
      <c r="D439">
        <v>25414543</v>
      </c>
      <c r="E439">
        <v>1</v>
      </c>
      <c r="F439">
        <v>1</v>
      </c>
      <c r="G439">
        <v>1</v>
      </c>
      <c r="H439">
        <v>1</v>
      </c>
      <c r="I439" t="s">
        <v>495</v>
      </c>
      <c r="J439" t="s">
        <v>6</v>
      </c>
      <c r="K439" t="s">
        <v>496</v>
      </c>
      <c r="L439">
        <v>1191</v>
      </c>
      <c r="N439">
        <v>1013</v>
      </c>
      <c r="O439" t="s">
        <v>486</v>
      </c>
      <c r="P439" t="s">
        <v>486</v>
      </c>
      <c r="Q439">
        <v>1</v>
      </c>
      <c r="X439">
        <v>75.150000000000006</v>
      </c>
      <c r="Y439">
        <v>0</v>
      </c>
      <c r="Z439">
        <v>0</v>
      </c>
      <c r="AA439">
        <v>0</v>
      </c>
      <c r="AB439">
        <v>8.02</v>
      </c>
      <c r="AC439">
        <v>0</v>
      </c>
      <c r="AD439">
        <v>1</v>
      </c>
      <c r="AE439">
        <v>1</v>
      </c>
      <c r="AF439" t="s">
        <v>45</v>
      </c>
      <c r="AG439">
        <v>81.162000000000006</v>
      </c>
      <c r="AH439">
        <v>2</v>
      </c>
      <c r="AI439">
        <v>27711546</v>
      </c>
      <c r="AJ439">
        <v>424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</row>
    <row r="440" spans="1:44" x14ac:dyDescent="0.2">
      <c r="A440">
        <f>ROW(Source!A274)</f>
        <v>274</v>
      </c>
      <c r="B440">
        <v>27711554</v>
      </c>
      <c r="C440">
        <v>27711545</v>
      </c>
      <c r="D440">
        <v>25412928</v>
      </c>
      <c r="E440">
        <v>1</v>
      </c>
      <c r="F440">
        <v>1</v>
      </c>
      <c r="G440">
        <v>1</v>
      </c>
      <c r="H440">
        <v>1</v>
      </c>
      <c r="I440" t="s">
        <v>487</v>
      </c>
      <c r="J440" t="s">
        <v>6</v>
      </c>
      <c r="K440" t="s">
        <v>488</v>
      </c>
      <c r="L440">
        <v>1191</v>
      </c>
      <c r="N440">
        <v>1013</v>
      </c>
      <c r="O440" t="s">
        <v>486</v>
      </c>
      <c r="P440" t="s">
        <v>486</v>
      </c>
      <c r="Q440">
        <v>1</v>
      </c>
      <c r="X440">
        <v>4.2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1</v>
      </c>
      <c r="AE440">
        <v>2</v>
      </c>
      <c r="AF440" t="s">
        <v>45</v>
      </c>
      <c r="AG440">
        <v>4.5360000000000005</v>
      </c>
      <c r="AH440">
        <v>2</v>
      </c>
      <c r="AI440">
        <v>27711547</v>
      </c>
      <c r="AJ440">
        <v>425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</row>
    <row r="441" spans="1:44" x14ac:dyDescent="0.2">
      <c r="A441">
        <f>ROW(Source!A274)</f>
        <v>274</v>
      </c>
      <c r="B441">
        <v>27711555</v>
      </c>
      <c r="C441">
        <v>27711545</v>
      </c>
      <c r="D441">
        <v>25230514</v>
      </c>
      <c r="E441">
        <v>1</v>
      </c>
      <c r="F441">
        <v>1</v>
      </c>
      <c r="G441">
        <v>1</v>
      </c>
      <c r="H441">
        <v>2</v>
      </c>
      <c r="I441" t="s">
        <v>489</v>
      </c>
      <c r="J441" t="s">
        <v>490</v>
      </c>
      <c r="K441" t="s">
        <v>491</v>
      </c>
      <c r="L441">
        <v>1368</v>
      </c>
      <c r="N441">
        <v>1011</v>
      </c>
      <c r="O441" t="s">
        <v>492</v>
      </c>
      <c r="P441" t="s">
        <v>492</v>
      </c>
      <c r="Q441">
        <v>1</v>
      </c>
      <c r="X441">
        <v>1.73</v>
      </c>
      <c r="Y441">
        <v>0</v>
      </c>
      <c r="Z441">
        <v>31.26</v>
      </c>
      <c r="AA441">
        <v>13.5</v>
      </c>
      <c r="AB441">
        <v>0</v>
      </c>
      <c r="AC441">
        <v>0</v>
      </c>
      <c r="AD441">
        <v>1</v>
      </c>
      <c r="AE441">
        <v>0</v>
      </c>
      <c r="AF441" t="s">
        <v>45</v>
      </c>
      <c r="AG441">
        <v>1.8684000000000003</v>
      </c>
      <c r="AH441">
        <v>2</v>
      </c>
      <c r="AI441">
        <v>27711548</v>
      </c>
      <c r="AJ441">
        <v>426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0</v>
      </c>
      <c r="AR441">
        <v>0</v>
      </c>
    </row>
    <row r="442" spans="1:44" x14ac:dyDescent="0.2">
      <c r="A442">
        <f>ROW(Source!A274)</f>
        <v>274</v>
      </c>
      <c r="B442">
        <v>27711556</v>
      </c>
      <c r="C442">
        <v>27711545</v>
      </c>
      <c r="D442">
        <v>25231607</v>
      </c>
      <c r="E442">
        <v>1</v>
      </c>
      <c r="F442">
        <v>1</v>
      </c>
      <c r="G442">
        <v>1</v>
      </c>
      <c r="H442">
        <v>2</v>
      </c>
      <c r="I442" t="s">
        <v>497</v>
      </c>
      <c r="J442" t="s">
        <v>498</v>
      </c>
      <c r="K442" t="s">
        <v>499</v>
      </c>
      <c r="L442">
        <v>1368</v>
      </c>
      <c r="N442">
        <v>1011</v>
      </c>
      <c r="O442" t="s">
        <v>492</v>
      </c>
      <c r="P442" t="s">
        <v>492</v>
      </c>
      <c r="Q442">
        <v>1</v>
      </c>
      <c r="X442">
        <v>2.4700000000000002</v>
      </c>
      <c r="Y442">
        <v>0</v>
      </c>
      <c r="Z442">
        <v>65.709999999999994</v>
      </c>
      <c r="AA442">
        <v>11.6</v>
      </c>
      <c r="AB442">
        <v>0</v>
      </c>
      <c r="AC442">
        <v>0</v>
      </c>
      <c r="AD442">
        <v>1</v>
      </c>
      <c r="AE442">
        <v>0</v>
      </c>
      <c r="AF442" t="s">
        <v>45</v>
      </c>
      <c r="AG442">
        <v>2.6676000000000006</v>
      </c>
      <c r="AH442">
        <v>2</v>
      </c>
      <c r="AI442">
        <v>27711549</v>
      </c>
      <c r="AJ442">
        <v>427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</row>
    <row r="443" spans="1:44" x14ac:dyDescent="0.2">
      <c r="A443">
        <f>ROW(Source!A274)</f>
        <v>274</v>
      </c>
      <c r="B443">
        <v>27711557</v>
      </c>
      <c r="C443">
        <v>27711545</v>
      </c>
      <c r="D443">
        <v>25152713</v>
      </c>
      <c r="E443">
        <v>1</v>
      </c>
      <c r="F443">
        <v>1</v>
      </c>
      <c r="G443">
        <v>1</v>
      </c>
      <c r="H443">
        <v>3</v>
      </c>
      <c r="I443" t="s">
        <v>500</v>
      </c>
      <c r="J443" t="s">
        <v>501</v>
      </c>
      <c r="K443" t="s">
        <v>502</v>
      </c>
      <c r="L443">
        <v>1348</v>
      </c>
      <c r="N443">
        <v>1009</v>
      </c>
      <c r="O443" t="s">
        <v>30</v>
      </c>
      <c r="P443" t="s">
        <v>30</v>
      </c>
      <c r="Q443">
        <v>1000</v>
      </c>
      <c r="X443">
        <v>1.2E-2</v>
      </c>
      <c r="Y443">
        <v>11978</v>
      </c>
      <c r="Z443">
        <v>0</v>
      </c>
      <c r="AA443">
        <v>0</v>
      </c>
      <c r="AB443">
        <v>0</v>
      </c>
      <c r="AC443">
        <v>0</v>
      </c>
      <c r="AD443">
        <v>1</v>
      </c>
      <c r="AE443">
        <v>0</v>
      </c>
      <c r="AF443" t="s">
        <v>44</v>
      </c>
      <c r="AG443">
        <v>0</v>
      </c>
      <c r="AH443">
        <v>2</v>
      </c>
      <c r="AI443">
        <v>27711550</v>
      </c>
      <c r="AJ443">
        <v>428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</row>
    <row r="444" spans="1:44" x14ac:dyDescent="0.2">
      <c r="A444">
        <f>ROW(Source!A274)</f>
        <v>274</v>
      </c>
      <c r="B444">
        <v>27711558</v>
      </c>
      <c r="C444">
        <v>27711545</v>
      </c>
      <c r="D444">
        <v>25172445</v>
      </c>
      <c r="E444">
        <v>1</v>
      </c>
      <c r="F444">
        <v>1</v>
      </c>
      <c r="G444">
        <v>1</v>
      </c>
      <c r="H444">
        <v>3</v>
      </c>
      <c r="I444" t="s">
        <v>503</v>
      </c>
      <c r="J444" t="s">
        <v>504</v>
      </c>
      <c r="K444" t="s">
        <v>505</v>
      </c>
      <c r="L444">
        <v>1348</v>
      </c>
      <c r="N444">
        <v>1009</v>
      </c>
      <c r="O444" t="s">
        <v>30</v>
      </c>
      <c r="P444" t="s">
        <v>30</v>
      </c>
      <c r="Q444">
        <v>1000</v>
      </c>
      <c r="X444">
        <v>3.5000000000000003E-2</v>
      </c>
      <c r="Y444">
        <v>5989</v>
      </c>
      <c r="Z444">
        <v>0</v>
      </c>
      <c r="AA444">
        <v>0</v>
      </c>
      <c r="AB444">
        <v>0</v>
      </c>
      <c r="AC444">
        <v>0</v>
      </c>
      <c r="AD444">
        <v>1</v>
      </c>
      <c r="AE444">
        <v>0</v>
      </c>
      <c r="AF444" t="s">
        <v>44</v>
      </c>
      <c r="AG444">
        <v>0</v>
      </c>
      <c r="AH444">
        <v>2</v>
      </c>
      <c r="AI444">
        <v>27711551</v>
      </c>
      <c r="AJ444">
        <v>429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</row>
    <row r="445" spans="1:44" x14ac:dyDescent="0.2">
      <c r="A445">
        <f>ROW(Source!A274)</f>
        <v>274</v>
      </c>
      <c r="B445">
        <v>27711559</v>
      </c>
      <c r="C445">
        <v>27711545</v>
      </c>
      <c r="D445">
        <v>25145198</v>
      </c>
      <c r="E445">
        <v>17</v>
      </c>
      <c r="F445">
        <v>1</v>
      </c>
      <c r="G445">
        <v>1</v>
      </c>
      <c r="H445">
        <v>3</v>
      </c>
      <c r="I445" t="s">
        <v>665</v>
      </c>
      <c r="J445" t="s">
        <v>6</v>
      </c>
      <c r="K445" t="s">
        <v>666</v>
      </c>
      <c r="L445">
        <v>1354</v>
      </c>
      <c r="N445">
        <v>1010</v>
      </c>
      <c r="O445" t="s">
        <v>136</v>
      </c>
      <c r="P445" t="s">
        <v>136</v>
      </c>
      <c r="Q445">
        <v>1</v>
      </c>
      <c r="X445">
        <v>100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 t="s">
        <v>44</v>
      </c>
      <c r="AG445">
        <v>0</v>
      </c>
      <c r="AH445">
        <v>3</v>
      </c>
      <c r="AI445">
        <v>-1</v>
      </c>
      <c r="AJ445" t="s">
        <v>6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</row>
    <row r="446" spans="1:44" x14ac:dyDescent="0.2">
      <c r="A446">
        <f>ROW(Source!A274)</f>
        <v>274</v>
      </c>
      <c r="B446">
        <v>27711560</v>
      </c>
      <c r="C446">
        <v>27711545</v>
      </c>
      <c r="D446">
        <v>25179415</v>
      </c>
      <c r="E446">
        <v>1</v>
      </c>
      <c r="F446">
        <v>1</v>
      </c>
      <c r="G446">
        <v>1</v>
      </c>
      <c r="H446">
        <v>3</v>
      </c>
      <c r="I446" t="s">
        <v>506</v>
      </c>
      <c r="J446" t="s">
        <v>507</v>
      </c>
      <c r="K446" t="s">
        <v>508</v>
      </c>
      <c r="L446">
        <v>1301</v>
      </c>
      <c r="N446">
        <v>1003</v>
      </c>
      <c r="O446" t="s">
        <v>257</v>
      </c>
      <c r="P446" t="s">
        <v>257</v>
      </c>
      <c r="Q446">
        <v>1</v>
      </c>
      <c r="X446">
        <v>400</v>
      </c>
      <c r="Y446">
        <v>3.2</v>
      </c>
      <c r="Z446">
        <v>0</v>
      </c>
      <c r="AA446">
        <v>0</v>
      </c>
      <c r="AB446">
        <v>0</v>
      </c>
      <c r="AC446">
        <v>0</v>
      </c>
      <c r="AD446">
        <v>1</v>
      </c>
      <c r="AE446">
        <v>0</v>
      </c>
      <c r="AF446" t="s">
        <v>44</v>
      </c>
      <c r="AG446">
        <v>0</v>
      </c>
      <c r="AH446">
        <v>2</v>
      </c>
      <c r="AI446">
        <v>27711552</v>
      </c>
      <c r="AJ446">
        <v>430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</row>
    <row r="447" spans="1:44" x14ac:dyDescent="0.2">
      <c r="A447">
        <f>ROW(Source!A275)</f>
        <v>275</v>
      </c>
      <c r="B447">
        <v>27711563</v>
      </c>
      <c r="C447">
        <v>27711561</v>
      </c>
      <c r="D447">
        <v>25413300</v>
      </c>
      <c r="E447">
        <v>1</v>
      </c>
      <c r="F447">
        <v>1</v>
      </c>
      <c r="G447">
        <v>1</v>
      </c>
      <c r="H447">
        <v>1</v>
      </c>
      <c r="I447" t="s">
        <v>484</v>
      </c>
      <c r="J447" t="s">
        <v>6</v>
      </c>
      <c r="K447" t="s">
        <v>485</v>
      </c>
      <c r="L447">
        <v>1191</v>
      </c>
      <c r="N447">
        <v>1013</v>
      </c>
      <c r="O447" t="s">
        <v>486</v>
      </c>
      <c r="P447" t="s">
        <v>486</v>
      </c>
      <c r="Q447">
        <v>1</v>
      </c>
      <c r="X447">
        <v>0.9</v>
      </c>
      <c r="Y447">
        <v>0</v>
      </c>
      <c r="Z447">
        <v>0</v>
      </c>
      <c r="AA447">
        <v>0</v>
      </c>
      <c r="AB447">
        <v>8.5299999999999994</v>
      </c>
      <c r="AC447">
        <v>0</v>
      </c>
      <c r="AD447">
        <v>1</v>
      </c>
      <c r="AE447">
        <v>1</v>
      </c>
      <c r="AF447" t="s">
        <v>57</v>
      </c>
      <c r="AG447">
        <v>1.3972499999999999</v>
      </c>
      <c r="AH447">
        <v>2</v>
      </c>
      <c r="AI447">
        <v>27711562</v>
      </c>
      <c r="AJ447">
        <v>431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</row>
    <row r="448" spans="1:44" x14ac:dyDescent="0.2">
      <c r="A448">
        <f>ROW(Source!A276)</f>
        <v>276</v>
      </c>
      <c r="B448">
        <v>27711563</v>
      </c>
      <c r="C448">
        <v>27711561</v>
      </c>
      <c r="D448">
        <v>25413300</v>
      </c>
      <c r="E448">
        <v>1</v>
      </c>
      <c r="F448">
        <v>1</v>
      </c>
      <c r="G448">
        <v>1</v>
      </c>
      <c r="H448">
        <v>1</v>
      </c>
      <c r="I448" t="s">
        <v>484</v>
      </c>
      <c r="J448" t="s">
        <v>6</v>
      </c>
      <c r="K448" t="s">
        <v>485</v>
      </c>
      <c r="L448">
        <v>1191</v>
      </c>
      <c r="N448">
        <v>1013</v>
      </c>
      <c r="O448" t="s">
        <v>486</v>
      </c>
      <c r="P448" t="s">
        <v>486</v>
      </c>
      <c r="Q448">
        <v>1</v>
      </c>
      <c r="X448">
        <v>0.9</v>
      </c>
      <c r="Y448">
        <v>0</v>
      </c>
      <c r="Z448">
        <v>0</v>
      </c>
      <c r="AA448">
        <v>0</v>
      </c>
      <c r="AB448">
        <v>8.5299999999999994</v>
      </c>
      <c r="AC448">
        <v>0</v>
      </c>
      <c r="AD448">
        <v>1</v>
      </c>
      <c r="AE448">
        <v>1</v>
      </c>
      <c r="AF448" t="s">
        <v>57</v>
      </c>
      <c r="AG448">
        <v>1.3972499999999999</v>
      </c>
      <c r="AH448">
        <v>2</v>
      </c>
      <c r="AI448">
        <v>27711562</v>
      </c>
      <c r="AJ448">
        <v>432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</row>
    <row r="449" spans="1:44" x14ac:dyDescent="0.2">
      <c r="A449">
        <f>ROW(Source!A277)</f>
        <v>277</v>
      </c>
      <c r="B449">
        <v>27711583</v>
      </c>
      <c r="C449">
        <v>27711564</v>
      </c>
      <c r="D449">
        <v>25413300</v>
      </c>
      <c r="E449">
        <v>1</v>
      </c>
      <c r="F449">
        <v>1</v>
      </c>
      <c r="G449">
        <v>1</v>
      </c>
      <c r="H449">
        <v>1</v>
      </c>
      <c r="I449" t="s">
        <v>484</v>
      </c>
      <c r="J449" t="s">
        <v>6</v>
      </c>
      <c r="K449" t="s">
        <v>485</v>
      </c>
      <c r="L449">
        <v>1191</v>
      </c>
      <c r="N449">
        <v>1013</v>
      </c>
      <c r="O449" t="s">
        <v>486</v>
      </c>
      <c r="P449" t="s">
        <v>486</v>
      </c>
      <c r="Q449">
        <v>1</v>
      </c>
      <c r="X449">
        <v>50.79</v>
      </c>
      <c r="Y449">
        <v>0</v>
      </c>
      <c r="Z449">
        <v>0</v>
      </c>
      <c r="AA449">
        <v>0</v>
      </c>
      <c r="AB449">
        <v>8.5299999999999994</v>
      </c>
      <c r="AC449">
        <v>0</v>
      </c>
      <c r="AD449">
        <v>1</v>
      </c>
      <c r="AE449">
        <v>1</v>
      </c>
      <c r="AF449" t="s">
        <v>65</v>
      </c>
      <c r="AG449">
        <v>47.996549999999999</v>
      </c>
      <c r="AH449">
        <v>2</v>
      </c>
      <c r="AI449">
        <v>27711565</v>
      </c>
      <c r="AJ449">
        <v>433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</row>
    <row r="450" spans="1:44" x14ac:dyDescent="0.2">
      <c r="A450">
        <f>ROW(Source!A277)</f>
        <v>277</v>
      </c>
      <c r="B450">
        <v>27711584</v>
      </c>
      <c r="C450">
        <v>27711564</v>
      </c>
      <c r="D450">
        <v>25412928</v>
      </c>
      <c r="E450">
        <v>1</v>
      </c>
      <c r="F450">
        <v>1</v>
      </c>
      <c r="G450">
        <v>1</v>
      </c>
      <c r="H450">
        <v>1</v>
      </c>
      <c r="I450" t="s">
        <v>487</v>
      </c>
      <c r="J450" t="s">
        <v>6</v>
      </c>
      <c r="K450" t="s">
        <v>488</v>
      </c>
      <c r="L450">
        <v>1191</v>
      </c>
      <c r="N450">
        <v>1013</v>
      </c>
      <c r="O450" t="s">
        <v>486</v>
      </c>
      <c r="P450" t="s">
        <v>486</v>
      </c>
      <c r="Q450">
        <v>1</v>
      </c>
      <c r="X450">
        <v>0.31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1</v>
      </c>
      <c r="AE450">
        <v>2</v>
      </c>
      <c r="AF450" t="s">
        <v>65</v>
      </c>
      <c r="AG450">
        <v>0.29295000000000004</v>
      </c>
      <c r="AH450">
        <v>2</v>
      </c>
      <c r="AI450">
        <v>27711566</v>
      </c>
      <c r="AJ450">
        <v>434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</row>
    <row r="451" spans="1:44" x14ac:dyDescent="0.2">
      <c r="A451">
        <f>ROW(Source!A277)</f>
        <v>277</v>
      </c>
      <c r="B451">
        <v>27711585</v>
      </c>
      <c r="C451">
        <v>27711564</v>
      </c>
      <c r="D451">
        <v>25230220</v>
      </c>
      <c r="E451">
        <v>1</v>
      </c>
      <c r="F451">
        <v>1</v>
      </c>
      <c r="G451">
        <v>1</v>
      </c>
      <c r="H451">
        <v>2</v>
      </c>
      <c r="I451" t="s">
        <v>509</v>
      </c>
      <c r="J451" t="s">
        <v>510</v>
      </c>
      <c r="K451" t="s">
        <v>511</v>
      </c>
      <c r="L451">
        <v>1368</v>
      </c>
      <c r="N451">
        <v>1011</v>
      </c>
      <c r="O451" t="s">
        <v>492</v>
      </c>
      <c r="P451" t="s">
        <v>492</v>
      </c>
      <c r="Q451">
        <v>1</v>
      </c>
      <c r="X451">
        <v>0.12</v>
      </c>
      <c r="Y451">
        <v>0</v>
      </c>
      <c r="Z451">
        <v>111.99</v>
      </c>
      <c r="AA451">
        <v>13.5</v>
      </c>
      <c r="AB451">
        <v>0</v>
      </c>
      <c r="AC451">
        <v>0</v>
      </c>
      <c r="AD451">
        <v>1</v>
      </c>
      <c r="AE451">
        <v>0</v>
      </c>
      <c r="AF451" t="s">
        <v>65</v>
      </c>
      <c r="AG451">
        <v>0.1134</v>
      </c>
      <c r="AH451">
        <v>2</v>
      </c>
      <c r="AI451">
        <v>27711567</v>
      </c>
      <c r="AJ451">
        <v>435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</row>
    <row r="452" spans="1:44" x14ac:dyDescent="0.2">
      <c r="A452">
        <f>ROW(Source!A277)</f>
        <v>277</v>
      </c>
      <c r="B452">
        <v>27711586</v>
      </c>
      <c r="C452">
        <v>27711564</v>
      </c>
      <c r="D452">
        <v>25230420</v>
      </c>
      <c r="E452">
        <v>1</v>
      </c>
      <c r="F452">
        <v>1</v>
      </c>
      <c r="G452">
        <v>1</v>
      </c>
      <c r="H452">
        <v>2</v>
      </c>
      <c r="I452" t="s">
        <v>512</v>
      </c>
      <c r="J452" t="s">
        <v>513</v>
      </c>
      <c r="K452" t="s">
        <v>514</v>
      </c>
      <c r="L452">
        <v>1368</v>
      </c>
      <c r="N452">
        <v>1011</v>
      </c>
      <c r="O452" t="s">
        <v>492</v>
      </c>
      <c r="P452" t="s">
        <v>492</v>
      </c>
      <c r="Q452">
        <v>1</v>
      </c>
      <c r="X452">
        <v>10.53</v>
      </c>
      <c r="Y452">
        <v>0</v>
      </c>
      <c r="Z452">
        <v>6.9</v>
      </c>
      <c r="AA452">
        <v>0</v>
      </c>
      <c r="AB452">
        <v>0</v>
      </c>
      <c r="AC452">
        <v>0</v>
      </c>
      <c r="AD452">
        <v>1</v>
      </c>
      <c r="AE452">
        <v>0</v>
      </c>
      <c r="AF452" t="s">
        <v>65</v>
      </c>
      <c r="AG452">
        <v>9.9508499999999991</v>
      </c>
      <c r="AH452">
        <v>2</v>
      </c>
      <c r="AI452">
        <v>27711568</v>
      </c>
      <c r="AJ452">
        <v>436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</row>
    <row r="453" spans="1:44" x14ac:dyDescent="0.2">
      <c r="A453">
        <f>ROW(Source!A277)</f>
        <v>277</v>
      </c>
      <c r="B453">
        <v>27711587</v>
      </c>
      <c r="C453">
        <v>27711564</v>
      </c>
      <c r="D453">
        <v>25231607</v>
      </c>
      <c r="E453">
        <v>1</v>
      </c>
      <c r="F453">
        <v>1</v>
      </c>
      <c r="G453">
        <v>1</v>
      </c>
      <c r="H453">
        <v>2</v>
      </c>
      <c r="I453" t="s">
        <v>497</v>
      </c>
      <c r="J453" t="s">
        <v>498</v>
      </c>
      <c r="K453" t="s">
        <v>499</v>
      </c>
      <c r="L453">
        <v>1368</v>
      </c>
      <c r="N453">
        <v>1011</v>
      </c>
      <c r="O453" t="s">
        <v>492</v>
      </c>
      <c r="P453" t="s">
        <v>492</v>
      </c>
      <c r="Q453">
        <v>1</v>
      </c>
      <c r="X453">
        <v>0.19</v>
      </c>
      <c r="Y453">
        <v>0</v>
      </c>
      <c r="Z453">
        <v>65.709999999999994</v>
      </c>
      <c r="AA453">
        <v>11.6</v>
      </c>
      <c r="AB453">
        <v>0</v>
      </c>
      <c r="AC453">
        <v>0</v>
      </c>
      <c r="AD453">
        <v>1</v>
      </c>
      <c r="AE453">
        <v>0</v>
      </c>
      <c r="AF453" t="s">
        <v>65</v>
      </c>
      <c r="AG453">
        <v>0.17954999999999999</v>
      </c>
      <c r="AH453">
        <v>2</v>
      </c>
      <c r="AI453">
        <v>27711569</v>
      </c>
      <c r="AJ453">
        <v>437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</row>
    <row r="454" spans="1:44" x14ac:dyDescent="0.2">
      <c r="A454">
        <f>ROW(Source!A277)</f>
        <v>277</v>
      </c>
      <c r="B454">
        <v>27711588</v>
      </c>
      <c r="C454">
        <v>27711564</v>
      </c>
      <c r="D454">
        <v>25231842</v>
      </c>
      <c r="E454">
        <v>1</v>
      </c>
      <c r="F454">
        <v>1</v>
      </c>
      <c r="G454">
        <v>1</v>
      </c>
      <c r="H454">
        <v>2</v>
      </c>
      <c r="I454" t="s">
        <v>515</v>
      </c>
      <c r="J454" t="s">
        <v>516</v>
      </c>
      <c r="K454" t="s">
        <v>517</v>
      </c>
      <c r="L454">
        <v>1368</v>
      </c>
      <c r="N454">
        <v>1011</v>
      </c>
      <c r="O454" t="s">
        <v>492</v>
      </c>
      <c r="P454" t="s">
        <v>492</v>
      </c>
      <c r="Q454">
        <v>1</v>
      </c>
      <c r="X454">
        <v>1.86</v>
      </c>
      <c r="Y454">
        <v>0</v>
      </c>
      <c r="Z454">
        <v>1.2</v>
      </c>
      <c r="AA454">
        <v>0</v>
      </c>
      <c r="AB454">
        <v>0</v>
      </c>
      <c r="AC454">
        <v>0</v>
      </c>
      <c r="AD454">
        <v>1</v>
      </c>
      <c r="AE454">
        <v>0</v>
      </c>
      <c r="AF454" t="s">
        <v>65</v>
      </c>
      <c r="AG454">
        <v>1.7577000000000003</v>
      </c>
      <c r="AH454">
        <v>2</v>
      </c>
      <c r="AI454">
        <v>27711570</v>
      </c>
      <c r="AJ454">
        <v>438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</row>
    <row r="455" spans="1:44" x14ac:dyDescent="0.2">
      <c r="A455">
        <f>ROW(Source!A277)</f>
        <v>277</v>
      </c>
      <c r="B455">
        <v>27711589</v>
      </c>
      <c r="C455">
        <v>27711564</v>
      </c>
      <c r="D455">
        <v>25231889</v>
      </c>
      <c r="E455">
        <v>1</v>
      </c>
      <c r="F455">
        <v>1</v>
      </c>
      <c r="G455">
        <v>1</v>
      </c>
      <c r="H455">
        <v>2</v>
      </c>
      <c r="I455" t="s">
        <v>518</v>
      </c>
      <c r="J455" t="s">
        <v>519</v>
      </c>
      <c r="K455" t="s">
        <v>520</v>
      </c>
      <c r="L455">
        <v>1368</v>
      </c>
      <c r="N455">
        <v>1011</v>
      </c>
      <c r="O455" t="s">
        <v>492</v>
      </c>
      <c r="P455" t="s">
        <v>492</v>
      </c>
      <c r="Q455">
        <v>1</v>
      </c>
      <c r="X455">
        <v>2.0299999999999998</v>
      </c>
      <c r="Y455">
        <v>0</v>
      </c>
      <c r="Z455">
        <v>12.31</v>
      </c>
      <c r="AA455">
        <v>0</v>
      </c>
      <c r="AB455">
        <v>0</v>
      </c>
      <c r="AC455">
        <v>0</v>
      </c>
      <c r="AD455">
        <v>1</v>
      </c>
      <c r="AE455">
        <v>0</v>
      </c>
      <c r="AF455" t="s">
        <v>65</v>
      </c>
      <c r="AG455">
        <v>1.9183499999999998</v>
      </c>
      <c r="AH455">
        <v>2</v>
      </c>
      <c r="AI455">
        <v>27711571</v>
      </c>
      <c r="AJ455">
        <v>439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</row>
    <row r="456" spans="1:44" x14ac:dyDescent="0.2">
      <c r="A456">
        <f>ROW(Source!A277)</f>
        <v>277</v>
      </c>
      <c r="B456">
        <v>27711590</v>
      </c>
      <c r="C456">
        <v>27711564</v>
      </c>
      <c r="D456">
        <v>25148328</v>
      </c>
      <c r="E456">
        <v>1</v>
      </c>
      <c r="F456">
        <v>1</v>
      </c>
      <c r="G456">
        <v>1</v>
      </c>
      <c r="H456">
        <v>3</v>
      </c>
      <c r="I456" t="s">
        <v>521</v>
      </c>
      <c r="J456" t="s">
        <v>522</v>
      </c>
      <c r="K456" t="s">
        <v>523</v>
      </c>
      <c r="L456">
        <v>1339</v>
      </c>
      <c r="N456">
        <v>1007</v>
      </c>
      <c r="O456" t="s">
        <v>92</v>
      </c>
      <c r="P456" t="s">
        <v>92</v>
      </c>
      <c r="Q456">
        <v>1</v>
      </c>
      <c r="X456">
        <v>1.5</v>
      </c>
      <c r="Y456">
        <v>6.22</v>
      </c>
      <c r="Z456">
        <v>0</v>
      </c>
      <c r="AA456">
        <v>0</v>
      </c>
      <c r="AB456">
        <v>0</v>
      </c>
      <c r="AC456">
        <v>0</v>
      </c>
      <c r="AD456">
        <v>1</v>
      </c>
      <c r="AE456">
        <v>0</v>
      </c>
      <c r="AF456" t="s">
        <v>44</v>
      </c>
      <c r="AG456">
        <v>0</v>
      </c>
      <c r="AH456">
        <v>2</v>
      </c>
      <c r="AI456">
        <v>27711572</v>
      </c>
      <c r="AJ456">
        <v>440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</row>
    <row r="457" spans="1:44" x14ac:dyDescent="0.2">
      <c r="A457">
        <f>ROW(Source!A277)</f>
        <v>277</v>
      </c>
      <c r="B457">
        <v>27711591</v>
      </c>
      <c r="C457">
        <v>27711564</v>
      </c>
      <c r="D457">
        <v>25148335</v>
      </c>
      <c r="E457">
        <v>1</v>
      </c>
      <c r="F457">
        <v>1</v>
      </c>
      <c r="G457">
        <v>1</v>
      </c>
      <c r="H457">
        <v>3</v>
      </c>
      <c r="I457" t="s">
        <v>524</v>
      </c>
      <c r="J457" t="s">
        <v>525</v>
      </c>
      <c r="K457" t="s">
        <v>526</v>
      </c>
      <c r="L457">
        <v>1346</v>
      </c>
      <c r="N457">
        <v>1009</v>
      </c>
      <c r="O457" t="s">
        <v>147</v>
      </c>
      <c r="P457" t="s">
        <v>147</v>
      </c>
      <c r="Q457">
        <v>1</v>
      </c>
      <c r="X457">
        <v>0.45</v>
      </c>
      <c r="Y457">
        <v>6.09</v>
      </c>
      <c r="Z457">
        <v>0</v>
      </c>
      <c r="AA457">
        <v>0</v>
      </c>
      <c r="AB457">
        <v>0</v>
      </c>
      <c r="AC457">
        <v>0</v>
      </c>
      <c r="AD457">
        <v>1</v>
      </c>
      <c r="AE457">
        <v>0</v>
      </c>
      <c r="AF457" t="s">
        <v>44</v>
      </c>
      <c r="AG457">
        <v>0</v>
      </c>
      <c r="AH457">
        <v>2</v>
      </c>
      <c r="AI457">
        <v>27711573</v>
      </c>
      <c r="AJ457">
        <v>441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</row>
    <row r="458" spans="1:44" x14ac:dyDescent="0.2">
      <c r="A458">
        <f>ROW(Source!A277)</f>
        <v>277</v>
      </c>
      <c r="B458">
        <v>27711592</v>
      </c>
      <c r="C458">
        <v>27711564</v>
      </c>
      <c r="D458">
        <v>25151428</v>
      </c>
      <c r="E458">
        <v>1</v>
      </c>
      <c r="F458">
        <v>1</v>
      </c>
      <c r="G458">
        <v>1</v>
      </c>
      <c r="H458">
        <v>3</v>
      </c>
      <c r="I458" t="s">
        <v>527</v>
      </c>
      <c r="J458" t="s">
        <v>528</v>
      </c>
      <c r="K458" t="s">
        <v>529</v>
      </c>
      <c r="L458">
        <v>1348</v>
      </c>
      <c r="N458">
        <v>1009</v>
      </c>
      <c r="O458" t="s">
        <v>30</v>
      </c>
      <c r="P458" t="s">
        <v>30</v>
      </c>
      <c r="Q458">
        <v>1000</v>
      </c>
      <c r="X458">
        <v>1.4E-3</v>
      </c>
      <c r="Y458">
        <v>10749</v>
      </c>
      <c r="Z458">
        <v>0</v>
      </c>
      <c r="AA458">
        <v>0</v>
      </c>
      <c r="AB458">
        <v>0</v>
      </c>
      <c r="AC458">
        <v>0</v>
      </c>
      <c r="AD458">
        <v>1</v>
      </c>
      <c r="AE458">
        <v>0</v>
      </c>
      <c r="AF458" t="s">
        <v>44</v>
      </c>
      <c r="AG458">
        <v>0</v>
      </c>
      <c r="AH458">
        <v>2</v>
      </c>
      <c r="AI458">
        <v>27711574</v>
      </c>
      <c r="AJ458">
        <v>442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</row>
    <row r="459" spans="1:44" x14ac:dyDescent="0.2">
      <c r="A459">
        <f>ROW(Source!A277)</f>
        <v>277</v>
      </c>
      <c r="B459">
        <v>27711593</v>
      </c>
      <c r="C459">
        <v>27711564</v>
      </c>
      <c r="D459">
        <v>25152615</v>
      </c>
      <c r="E459">
        <v>1</v>
      </c>
      <c r="F459">
        <v>1</v>
      </c>
      <c r="G459">
        <v>1</v>
      </c>
      <c r="H459">
        <v>3</v>
      </c>
      <c r="I459" t="s">
        <v>530</v>
      </c>
      <c r="J459" t="s">
        <v>531</v>
      </c>
      <c r="K459" t="s">
        <v>532</v>
      </c>
      <c r="L459">
        <v>1348</v>
      </c>
      <c r="N459">
        <v>1009</v>
      </c>
      <c r="O459" t="s">
        <v>30</v>
      </c>
      <c r="P459" t="s">
        <v>30</v>
      </c>
      <c r="Q459">
        <v>1000</v>
      </c>
      <c r="X459">
        <v>3.3E-3</v>
      </c>
      <c r="Y459">
        <v>9040.01</v>
      </c>
      <c r="Z459">
        <v>0</v>
      </c>
      <c r="AA459">
        <v>0</v>
      </c>
      <c r="AB459">
        <v>0</v>
      </c>
      <c r="AC459">
        <v>0</v>
      </c>
      <c r="AD459">
        <v>1</v>
      </c>
      <c r="AE459">
        <v>0</v>
      </c>
      <c r="AF459" t="s">
        <v>44</v>
      </c>
      <c r="AG459">
        <v>0</v>
      </c>
      <c r="AH459">
        <v>2</v>
      </c>
      <c r="AI459">
        <v>27711575</v>
      </c>
      <c r="AJ459">
        <v>443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</row>
    <row r="460" spans="1:44" x14ac:dyDescent="0.2">
      <c r="A460">
        <f>ROW(Source!A277)</f>
        <v>277</v>
      </c>
      <c r="B460">
        <v>27711594</v>
      </c>
      <c r="C460">
        <v>27711564</v>
      </c>
      <c r="D460">
        <v>25152713</v>
      </c>
      <c r="E460">
        <v>1</v>
      </c>
      <c r="F460">
        <v>1</v>
      </c>
      <c r="G460">
        <v>1</v>
      </c>
      <c r="H460">
        <v>3</v>
      </c>
      <c r="I460" t="s">
        <v>500</v>
      </c>
      <c r="J460" t="s">
        <v>501</v>
      </c>
      <c r="K460" t="s">
        <v>502</v>
      </c>
      <c r="L460">
        <v>1348</v>
      </c>
      <c r="N460">
        <v>1009</v>
      </c>
      <c r="O460" t="s">
        <v>30</v>
      </c>
      <c r="P460" t="s">
        <v>30</v>
      </c>
      <c r="Q460">
        <v>1000</v>
      </c>
      <c r="X460">
        <v>1.0000000000000001E-5</v>
      </c>
      <c r="Y460">
        <v>11978</v>
      </c>
      <c r="Z460">
        <v>0</v>
      </c>
      <c r="AA460">
        <v>0</v>
      </c>
      <c r="AB460">
        <v>0</v>
      </c>
      <c r="AC460">
        <v>0</v>
      </c>
      <c r="AD460">
        <v>1</v>
      </c>
      <c r="AE460">
        <v>0</v>
      </c>
      <c r="AF460" t="s">
        <v>44</v>
      </c>
      <c r="AG460">
        <v>0</v>
      </c>
      <c r="AH460">
        <v>2</v>
      </c>
      <c r="AI460">
        <v>27711576</v>
      </c>
      <c r="AJ460">
        <v>444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</row>
    <row r="461" spans="1:44" x14ac:dyDescent="0.2">
      <c r="A461">
        <f>ROW(Source!A277)</f>
        <v>277</v>
      </c>
      <c r="B461">
        <v>27711595</v>
      </c>
      <c r="C461">
        <v>27711564</v>
      </c>
      <c r="D461">
        <v>25153693</v>
      </c>
      <c r="E461">
        <v>1</v>
      </c>
      <c r="F461">
        <v>1</v>
      </c>
      <c r="G461">
        <v>1</v>
      </c>
      <c r="H461">
        <v>3</v>
      </c>
      <c r="I461" t="s">
        <v>533</v>
      </c>
      <c r="J461" t="s">
        <v>534</v>
      </c>
      <c r="K461" t="s">
        <v>535</v>
      </c>
      <c r="L461">
        <v>1348</v>
      </c>
      <c r="N461">
        <v>1009</v>
      </c>
      <c r="O461" t="s">
        <v>30</v>
      </c>
      <c r="P461" t="s">
        <v>30</v>
      </c>
      <c r="Q461">
        <v>1000</v>
      </c>
      <c r="X461">
        <v>1E-4</v>
      </c>
      <c r="Y461">
        <v>37900</v>
      </c>
      <c r="Z461">
        <v>0</v>
      </c>
      <c r="AA461">
        <v>0</v>
      </c>
      <c r="AB461">
        <v>0</v>
      </c>
      <c r="AC461">
        <v>0</v>
      </c>
      <c r="AD461">
        <v>1</v>
      </c>
      <c r="AE461">
        <v>0</v>
      </c>
      <c r="AF461" t="s">
        <v>44</v>
      </c>
      <c r="AG461">
        <v>0</v>
      </c>
      <c r="AH461">
        <v>2</v>
      </c>
      <c r="AI461">
        <v>27711577</v>
      </c>
      <c r="AJ461">
        <v>445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</row>
    <row r="462" spans="1:44" x14ac:dyDescent="0.2">
      <c r="A462">
        <f>ROW(Source!A277)</f>
        <v>277</v>
      </c>
      <c r="B462">
        <v>27711596</v>
      </c>
      <c r="C462">
        <v>27711564</v>
      </c>
      <c r="D462">
        <v>25144588</v>
      </c>
      <c r="E462">
        <v>17</v>
      </c>
      <c r="F462">
        <v>1</v>
      </c>
      <c r="G462">
        <v>1</v>
      </c>
      <c r="H462">
        <v>3</v>
      </c>
      <c r="I462" t="s">
        <v>667</v>
      </c>
      <c r="J462" t="s">
        <v>6</v>
      </c>
      <c r="K462" t="s">
        <v>668</v>
      </c>
      <c r="L462">
        <v>1348</v>
      </c>
      <c r="N462">
        <v>1009</v>
      </c>
      <c r="O462" t="s">
        <v>30</v>
      </c>
      <c r="P462" t="s">
        <v>30</v>
      </c>
      <c r="Q462">
        <v>1000</v>
      </c>
      <c r="X462">
        <v>1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 t="s">
        <v>44</v>
      </c>
      <c r="AG462">
        <v>0</v>
      </c>
      <c r="AH462">
        <v>3</v>
      </c>
      <c r="AI462">
        <v>-1</v>
      </c>
      <c r="AJ462" t="s">
        <v>6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</row>
    <row r="463" spans="1:44" x14ac:dyDescent="0.2">
      <c r="A463">
        <f>ROW(Source!A277)</f>
        <v>277</v>
      </c>
      <c r="B463">
        <v>27711597</v>
      </c>
      <c r="C463">
        <v>27711564</v>
      </c>
      <c r="D463">
        <v>25173443</v>
      </c>
      <c r="E463">
        <v>1</v>
      </c>
      <c r="F463">
        <v>1</v>
      </c>
      <c r="G463">
        <v>1</v>
      </c>
      <c r="H463">
        <v>3</v>
      </c>
      <c r="I463" t="s">
        <v>536</v>
      </c>
      <c r="J463" t="s">
        <v>537</v>
      </c>
      <c r="K463" t="s">
        <v>538</v>
      </c>
      <c r="L463">
        <v>1302</v>
      </c>
      <c r="N463">
        <v>1003</v>
      </c>
      <c r="O463" t="s">
        <v>539</v>
      </c>
      <c r="P463" t="s">
        <v>539</v>
      </c>
      <c r="Q463">
        <v>10</v>
      </c>
      <c r="X463">
        <v>1.8700000000000001E-2</v>
      </c>
      <c r="Y463">
        <v>50.24</v>
      </c>
      <c r="Z463">
        <v>0</v>
      </c>
      <c r="AA463">
        <v>0</v>
      </c>
      <c r="AB463">
        <v>0</v>
      </c>
      <c r="AC463">
        <v>0</v>
      </c>
      <c r="AD463">
        <v>1</v>
      </c>
      <c r="AE463">
        <v>0</v>
      </c>
      <c r="AF463" t="s">
        <v>44</v>
      </c>
      <c r="AG463">
        <v>0</v>
      </c>
      <c r="AH463">
        <v>2</v>
      </c>
      <c r="AI463">
        <v>27711578</v>
      </c>
      <c r="AJ463">
        <v>446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</row>
    <row r="464" spans="1:44" x14ac:dyDescent="0.2">
      <c r="A464">
        <f>ROW(Source!A277)</f>
        <v>277</v>
      </c>
      <c r="B464">
        <v>27711598</v>
      </c>
      <c r="C464">
        <v>27711564</v>
      </c>
      <c r="D464">
        <v>25173801</v>
      </c>
      <c r="E464">
        <v>1</v>
      </c>
      <c r="F464">
        <v>1</v>
      </c>
      <c r="G464">
        <v>1</v>
      </c>
      <c r="H464">
        <v>3</v>
      </c>
      <c r="I464" t="s">
        <v>540</v>
      </c>
      <c r="J464" t="s">
        <v>541</v>
      </c>
      <c r="K464" t="s">
        <v>542</v>
      </c>
      <c r="L464">
        <v>1348</v>
      </c>
      <c r="N464">
        <v>1009</v>
      </c>
      <c r="O464" t="s">
        <v>30</v>
      </c>
      <c r="P464" t="s">
        <v>30</v>
      </c>
      <c r="Q464">
        <v>1000</v>
      </c>
      <c r="X464">
        <v>3.0000000000000001E-5</v>
      </c>
      <c r="Y464">
        <v>4455.2</v>
      </c>
      <c r="Z464">
        <v>0</v>
      </c>
      <c r="AA464">
        <v>0</v>
      </c>
      <c r="AB464">
        <v>0</v>
      </c>
      <c r="AC464">
        <v>0</v>
      </c>
      <c r="AD464">
        <v>1</v>
      </c>
      <c r="AE464">
        <v>0</v>
      </c>
      <c r="AF464" t="s">
        <v>44</v>
      </c>
      <c r="AG464">
        <v>0</v>
      </c>
      <c r="AH464">
        <v>2</v>
      </c>
      <c r="AI464">
        <v>27711579</v>
      </c>
      <c r="AJ464">
        <v>447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</row>
    <row r="465" spans="1:44" x14ac:dyDescent="0.2">
      <c r="A465">
        <f>ROW(Source!A277)</f>
        <v>277</v>
      </c>
      <c r="B465">
        <v>27711599</v>
      </c>
      <c r="C465">
        <v>27711564</v>
      </c>
      <c r="D465">
        <v>25174560</v>
      </c>
      <c r="E465">
        <v>1</v>
      </c>
      <c r="F465">
        <v>1</v>
      </c>
      <c r="G465">
        <v>1</v>
      </c>
      <c r="H465">
        <v>3</v>
      </c>
      <c r="I465" t="s">
        <v>543</v>
      </c>
      <c r="J465" t="s">
        <v>544</v>
      </c>
      <c r="K465" t="s">
        <v>545</v>
      </c>
      <c r="L465">
        <v>1348</v>
      </c>
      <c r="N465">
        <v>1009</v>
      </c>
      <c r="O465" t="s">
        <v>30</v>
      </c>
      <c r="P465" t="s">
        <v>30</v>
      </c>
      <c r="Q465">
        <v>1000</v>
      </c>
      <c r="X465">
        <v>1.9400000000000001E-3</v>
      </c>
      <c r="Y465">
        <v>4920</v>
      </c>
      <c r="Z465">
        <v>0</v>
      </c>
      <c r="AA465">
        <v>0</v>
      </c>
      <c r="AB465">
        <v>0</v>
      </c>
      <c r="AC465">
        <v>0</v>
      </c>
      <c r="AD465">
        <v>1</v>
      </c>
      <c r="AE465">
        <v>0</v>
      </c>
      <c r="AF465" t="s">
        <v>44</v>
      </c>
      <c r="AG465">
        <v>0</v>
      </c>
      <c r="AH465">
        <v>2</v>
      </c>
      <c r="AI465">
        <v>27711580</v>
      </c>
      <c r="AJ465">
        <v>448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</row>
    <row r="466" spans="1:44" x14ac:dyDescent="0.2">
      <c r="A466">
        <f>ROW(Source!A277)</f>
        <v>277</v>
      </c>
      <c r="B466">
        <v>27711600</v>
      </c>
      <c r="C466">
        <v>27711564</v>
      </c>
      <c r="D466">
        <v>25186091</v>
      </c>
      <c r="E466">
        <v>1</v>
      </c>
      <c r="F466">
        <v>1</v>
      </c>
      <c r="G466">
        <v>1</v>
      </c>
      <c r="H466">
        <v>3</v>
      </c>
      <c r="I466" t="s">
        <v>546</v>
      </c>
      <c r="J466" t="s">
        <v>547</v>
      </c>
      <c r="K466" t="s">
        <v>548</v>
      </c>
      <c r="L466">
        <v>1348</v>
      </c>
      <c r="N466">
        <v>1009</v>
      </c>
      <c r="O466" t="s">
        <v>30</v>
      </c>
      <c r="P466" t="s">
        <v>30</v>
      </c>
      <c r="Q466">
        <v>1000</v>
      </c>
      <c r="X466">
        <v>3.1E-4</v>
      </c>
      <c r="Y466">
        <v>15620</v>
      </c>
      <c r="Z466">
        <v>0</v>
      </c>
      <c r="AA466">
        <v>0</v>
      </c>
      <c r="AB466">
        <v>0</v>
      </c>
      <c r="AC466">
        <v>0</v>
      </c>
      <c r="AD466">
        <v>1</v>
      </c>
      <c r="AE466">
        <v>0</v>
      </c>
      <c r="AF466" t="s">
        <v>44</v>
      </c>
      <c r="AG466">
        <v>0</v>
      </c>
      <c r="AH466">
        <v>2</v>
      </c>
      <c r="AI466">
        <v>27711581</v>
      </c>
      <c r="AJ466">
        <v>449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</row>
    <row r="467" spans="1:44" x14ac:dyDescent="0.2">
      <c r="A467">
        <f>ROW(Source!A277)</f>
        <v>277</v>
      </c>
      <c r="B467">
        <v>27711601</v>
      </c>
      <c r="C467">
        <v>27711564</v>
      </c>
      <c r="D467">
        <v>25187286</v>
      </c>
      <c r="E467">
        <v>1</v>
      </c>
      <c r="F467">
        <v>1</v>
      </c>
      <c r="G467">
        <v>1</v>
      </c>
      <c r="H467">
        <v>3</v>
      </c>
      <c r="I467" t="s">
        <v>549</v>
      </c>
      <c r="J467" t="s">
        <v>550</v>
      </c>
      <c r="K467" t="s">
        <v>551</v>
      </c>
      <c r="L467">
        <v>1348</v>
      </c>
      <c r="N467">
        <v>1009</v>
      </c>
      <c r="O467" t="s">
        <v>30</v>
      </c>
      <c r="P467" t="s">
        <v>30</v>
      </c>
      <c r="Q467">
        <v>1000</v>
      </c>
      <c r="X467">
        <v>5.9999999999999995E-4</v>
      </c>
      <c r="Y467">
        <v>9420</v>
      </c>
      <c r="Z467">
        <v>0</v>
      </c>
      <c r="AA467">
        <v>0</v>
      </c>
      <c r="AB467">
        <v>0</v>
      </c>
      <c r="AC467">
        <v>0</v>
      </c>
      <c r="AD467">
        <v>1</v>
      </c>
      <c r="AE467">
        <v>0</v>
      </c>
      <c r="AF467" t="s">
        <v>44</v>
      </c>
      <c r="AG467">
        <v>0</v>
      </c>
      <c r="AH467">
        <v>2</v>
      </c>
      <c r="AI467">
        <v>27711582</v>
      </c>
      <c r="AJ467">
        <v>450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</row>
    <row r="468" spans="1:44" x14ac:dyDescent="0.2">
      <c r="A468">
        <f>ROW(Source!A278)</f>
        <v>278</v>
      </c>
      <c r="B468">
        <v>27711583</v>
      </c>
      <c r="C468">
        <v>27711564</v>
      </c>
      <c r="D468">
        <v>25413300</v>
      </c>
      <c r="E468">
        <v>1</v>
      </c>
      <c r="F468">
        <v>1</v>
      </c>
      <c r="G468">
        <v>1</v>
      </c>
      <c r="H468">
        <v>1</v>
      </c>
      <c r="I468" t="s">
        <v>484</v>
      </c>
      <c r="J468" t="s">
        <v>6</v>
      </c>
      <c r="K468" t="s">
        <v>485</v>
      </c>
      <c r="L468">
        <v>1191</v>
      </c>
      <c r="N468">
        <v>1013</v>
      </c>
      <c r="O468" t="s">
        <v>486</v>
      </c>
      <c r="P468" t="s">
        <v>486</v>
      </c>
      <c r="Q468">
        <v>1</v>
      </c>
      <c r="X468">
        <v>50.79</v>
      </c>
      <c r="Y468">
        <v>0</v>
      </c>
      <c r="Z468">
        <v>0</v>
      </c>
      <c r="AA468">
        <v>0</v>
      </c>
      <c r="AB468">
        <v>8.5299999999999994</v>
      </c>
      <c r="AC468">
        <v>0</v>
      </c>
      <c r="AD468">
        <v>1</v>
      </c>
      <c r="AE468">
        <v>1</v>
      </c>
      <c r="AF468" t="s">
        <v>65</v>
      </c>
      <c r="AG468">
        <v>47.996549999999999</v>
      </c>
      <c r="AH468">
        <v>2</v>
      </c>
      <c r="AI468">
        <v>27711565</v>
      </c>
      <c r="AJ468">
        <v>451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</row>
    <row r="469" spans="1:44" x14ac:dyDescent="0.2">
      <c r="A469">
        <f>ROW(Source!A278)</f>
        <v>278</v>
      </c>
      <c r="B469">
        <v>27711584</v>
      </c>
      <c r="C469">
        <v>27711564</v>
      </c>
      <c r="D469">
        <v>25412928</v>
      </c>
      <c r="E469">
        <v>1</v>
      </c>
      <c r="F469">
        <v>1</v>
      </c>
      <c r="G469">
        <v>1</v>
      </c>
      <c r="H469">
        <v>1</v>
      </c>
      <c r="I469" t="s">
        <v>487</v>
      </c>
      <c r="J469" t="s">
        <v>6</v>
      </c>
      <c r="K469" t="s">
        <v>488</v>
      </c>
      <c r="L469">
        <v>1191</v>
      </c>
      <c r="N469">
        <v>1013</v>
      </c>
      <c r="O469" t="s">
        <v>486</v>
      </c>
      <c r="P469" t="s">
        <v>486</v>
      </c>
      <c r="Q469">
        <v>1</v>
      </c>
      <c r="X469">
        <v>0.31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1</v>
      </c>
      <c r="AE469">
        <v>2</v>
      </c>
      <c r="AF469" t="s">
        <v>65</v>
      </c>
      <c r="AG469">
        <v>0.29295000000000004</v>
      </c>
      <c r="AH469">
        <v>2</v>
      </c>
      <c r="AI469">
        <v>27711566</v>
      </c>
      <c r="AJ469">
        <v>452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</row>
    <row r="470" spans="1:44" x14ac:dyDescent="0.2">
      <c r="A470">
        <f>ROW(Source!A278)</f>
        <v>278</v>
      </c>
      <c r="B470">
        <v>27711585</v>
      </c>
      <c r="C470">
        <v>27711564</v>
      </c>
      <c r="D470">
        <v>25230220</v>
      </c>
      <c r="E470">
        <v>1</v>
      </c>
      <c r="F470">
        <v>1</v>
      </c>
      <c r="G470">
        <v>1</v>
      </c>
      <c r="H470">
        <v>2</v>
      </c>
      <c r="I470" t="s">
        <v>509</v>
      </c>
      <c r="J470" t="s">
        <v>510</v>
      </c>
      <c r="K470" t="s">
        <v>511</v>
      </c>
      <c r="L470">
        <v>1368</v>
      </c>
      <c r="N470">
        <v>1011</v>
      </c>
      <c r="O470" t="s">
        <v>492</v>
      </c>
      <c r="P470" t="s">
        <v>492</v>
      </c>
      <c r="Q470">
        <v>1</v>
      </c>
      <c r="X470">
        <v>0.12</v>
      </c>
      <c r="Y470">
        <v>0</v>
      </c>
      <c r="Z470">
        <v>111.99</v>
      </c>
      <c r="AA470">
        <v>13.5</v>
      </c>
      <c r="AB470">
        <v>0</v>
      </c>
      <c r="AC470">
        <v>0</v>
      </c>
      <c r="AD470">
        <v>1</v>
      </c>
      <c r="AE470">
        <v>0</v>
      </c>
      <c r="AF470" t="s">
        <v>65</v>
      </c>
      <c r="AG470">
        <v>0.1134</v>
      </c>
      <c r="AH470">
        <v>2</v>
      </c>
      <c r="AI470">
        <v>27711567</v>
      </c>
      <c r="AJ470">
        <v>453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</row>
    <row r="471" spans="1:44" x14ac:dyDescent="0.2">
      <c r="A471">
        <f>ROW(Source!A278)</f>
        <v>278</v>
      </c>
      <c r="B471">
        <v>27711586</v>
      </c>
      <c r="C471">
        <v>27711564</v>
      </c>
      <c r="D471">
        <v>25230420</v>
      </c>
      <c r="E471">
        <v>1</v>
      </c>
      <c r="F471">
        <v>1</v>
      </c>
      <c r="G471">
        <v>1</v>
      </c>
      <c r="H471">
        <v>2</v>
      </c>
      <c r="I471" t="s">
        <v>512</v>
      </c>
      <c r="J471" t="s">
        <v>513</v>
      </c>
      <c r="K471" t="s">
        <v>514</v>
      </c>
      <c r="L471">
        <v>1368</v>
      </c>
      <c r="N471">
        <v>1011</v>
      </c>
      <c r="O471" t="s">
        <v>492</v>
      </c>
      <c r="P471" t="s">
        <v>492</v>
      </c>
      <c r="Q471">
        <v>1</v>
      </c>
      <c r="X471">
        <v>10.53</v>
      </c>
      <c r="Y471">
        <v>0</v>
      </c>
      <c r="Z471">
        <v>6.9</v>
      </c>
      <c r="AA471">
        <v>0</v>
      </c>
      <c r="AB471">
        <v>0</v>
      </c>
      <c r="AC471">
        <v>0</v>
      </c>
      <c r="AD471">
        <v>1</v>
      </c>
      <c r="AE471">
        <v>0</v>
      </c>
      <c r="AF471" t="s">
        <v>65</v>
      </c>
      <c r="AG471">
        <v>9.9508499999999991</v>
      </c>
      <c r="AH471">
        <v>2</v>
      </c>
      <c r="AI471">
        <v>27711568</v>
      </c>
      <c r="AJ471">
        <v>454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</row>
    <row r="472" spans="1:44" x14ac:dyDescent="0.2">
      <c r="A472">
        <f>ROW(Source!A278)</f>
        <v>278</v>
      </c>
      <c r="B472">
        <v>27711587</v>
      </c>
      <c r="C472">
        <v>27711564</v>
      </c>
      <c r="D472">
        <v>25231607</v>
      </c>
      <c r="E472">
        <v>1</v>
      </c>
      <c r="F472">
        <v>1</v>
      </c>
      <c r="G472">
        <v>1</v>
      </c>
      <c r="H472">
        <v>2</v>
      </c>
      <c r="I472" t="s">
        <v>497</v>
      </c>
      <c r="J472" t="s">
        <v>498</v>
      </c>
      <c r="K472" t="s">
        <v>499</v>
      </c>
      <c r="L472">
        <v>1368</v>
      </c>
      <c r="N472">
        <v>1011</v>
      </c>
      <c r="O472" t="s">
        <v>492</v>
      </c>
      <c r="P472" t="s">
        <v>492</v>
      </c>
      <c r="Q472">
        <v>1</v>
      </c>
      <c r="X472">
        <v>0.19</v>
      </c>
      <c r="Y472">
        <v>0</v>
      </c>
      <c r="Z472">
        <v>65.709999999999994</v>
      </c>
      <c r="AA472">
        <v>11.6</v>
      </c>
      <c r="AB472">
        <v>0</v>
      </c>
      <c r="AC472">
        <v>0</v>
      </c>
      <c r="AD472">
        <v>1</v>
      </c>
      <c r="AE472">
        <v>0</v>
      </c>
      <c r="AF472" t="s">
        <v>65</v>
      </c>
      <c r="AG472">
        <v>0.17954999999999999</v>
      </c>
      <c r="AH472">
        <v>2</v>
      </c>
      <c r="AI472">
        <v>27711569</v>
      </c>
      <c r="AJ472">
        <v>455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</row>
    <row r="473" spans="1:44" x14ac:dyDescent="0.2">
      <c r="A473">
        <f>ROW(Source!A278)</f>
        <v>278</v>
      </c>
      <c r="B473">
        <v>27711588</v>
      </c>
      <c r="C473">
        <v>27711564</v>
      </c>
      <c r="D473">
        <v>25231842</v>
      </c>
      <c r="E473">
        <v>1</v>
      </c>
      <c r="F473">
        <v>1</v>
      </c>
      <c r="G473">
        <v>1</v>
      </c>
      <c r="H473">
        <v>2</v>
      </c>
      <c r="I473" t="s">
        <v>515</v>
      </c>
      <c r="J473" t="s">
        <v>516</v>
      </c>
      <c r="K473" t="s">
        <v>517</v>
      </c>
      <c r="L473">
        <v>1368</v>
      </c>
      <c r="N473">
        <v>1011</v>
      </c>
      <c r="O473" t="s">
        <v>492</v>
      </c>
      <c r="P473" t="s">
        <v>492</v>
      </c>
      <c r="Q473">
        <v>1</v>
      </c>
      <c r="X473">
        <v>1.86</v>
      </c>
      <c r="Y473">
        <v>0</v>
      </c>
      <c r="Z473">
        <v>1.2</v>
      </c>
      <c r="AA473">
        <v>0</v>
      </c>
      <c r="AB473">
        <v>0</v>
      </c>
      <c r="AC473">
        <v>0</v>
      </c>
      <c r="AD473">
        <v>1</v>
      </c>
      <c r="AE473">
        <v>0</v>
      </c>
      <c r="AF473" t="s">
        <v>65</v>
      </c>
      <c r="AG473">
        <v>1.7577000000000003</v>
      </c>
      <c r="AH473">
        <v>2</v>
      </c>
      <c r="AI473">
        <v>27711570</v>
      </c>
      <c r="AJ473">
        <v>456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</row>
    <row r="474" spans="1:44" x14ac:dyDescent="0.2">
      <c r="A474">
        <f>ROW(Source!A278)</f>
        <v>278</v>
      </c>
      <c r="B474">
        <v>27711589</v>
      </c>
      <c r="C474">
        <v>27711564</v>
      </c>
      <c r="D474">
        <v>25231889</v>
      </c>
      <c r="E474">
        <v>1</v>
      </c>
      <c r="F474">
        <v>1</v>
      </c>
      <c r="G474">
        <v>1</v>
      </c>
      <c r="H474">
        <v>2</v>
      </c>
      <c r="I474" t="s">
        <v>518</v>
      </c>
      <c r="J474" t="s">
        <v>519</v>
      </c>
      <c r="K474" t="s">
        <v>520</v>
      </c>
      <c r="L474">
        <v>1368</v>
      </c>
      <c r="N474">
        <v>1011</v>
      </c>
      <c r="O474" t="s">
        <v>492</v>
      </c>
      <c r="P474" t="s">
        <v>492</v>
      </c>
      <c r="Q474">
        <v>1</v>
      </c>
      <c r="X474">
        <v>2.0299999999999998</v>
      </c>
      <c r="Y474">
        <v>0</v>
      </c>
      <c r="Z474">
        <v>12.31</v>
      </c>
      <c r="AA474">
        <v>0</v>
      </c>
      <c r="AB474">
        <v>0</v>
      </c>
      <c r="AC474">
        <v>0</v>
      </c>
      <c r="AD474">
        <v>1</v>
      </c>
      <c r="AE474">
        <v>0</v>
      </c>
      <c r="AF474" t="s">
        <v>65</v>
      </c>
      <c r="AG474">
        <v>1.9183499999999998</v>
      </c>
      <c r="AH474">
        <v>2</v>
      </c>
      <c r="AI474">
        <v>27711571</v>
      </c>
      <c r="AJ474">
        <v>457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</row>
    <row r="475" spans="1:44" x14ac:dyDescent="0.2">
      <c r="A475">
        <f>ROW(Source!A278)</f>
        <v>278</v>
      </c>
      <c r="B475">
        <v>27711590</v>
      </c>
      <c r="C475">
        <v>27711564</v>
      </c>
      <c r="D475">
        <v>25148328</v>
      </c>
      <c r="E475">
        <v>1</v>
      </c>
      <c r="F475">
        <v>1</v>
      </c>
      <c r="G475">
        <v>1</v>
      </c>
      <c r="H475">
        <v>3</v>
      </c>
      <c r="I475" t="s">
        <v>521</v>
      </c>
      <c r="J475" t="s">
        <v>522</v>
      </c>
      <c r="K475" t="s">
        <v>523</v>
      </c>
      <c r="L475">
        <v>1339</v>
      </c>
      <c r="N475">
        <v>1007</v>
      </c>
      <c r="O475" t="s">
        <v>92</v>
      </c>
      <c r="P475" t="s">
        <v>92</v>
      </c>
      <c r="Q475">
        <v>1</v>
      </c>
      <c r="X475">
        <v>1.5</v>
      </c>
      <c r="Y475">
        <v>6.22</v>
      </c>
      <c r="Z475">
        <v>0</v>
      </c>
      <c r="AA475">
        <v>0</v>
      </c>
      <c r="AB475">
        <v>0</v>
      </c>
      <c r="AC475">
        <v>0</v>
      </c>
      <c r="AD475">
        <v>1</v>
      </c>
      <c r="AE475">
        <v>0</v>
      </c>
      <c r="AF475" t="s">
        <v>44</v>
      </c>
      <c r="AG475">
        <v>0</v>
      </c>
      <c r="AH475">
        <v>2</v>
      </c>
      <c r="AI475">
        <v>27711572</v>
      </c>
      <c r="AJ475">
        <v>458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</row>
    <row r="476" spans="1:44" x14ac:dyDescent="0.2">
      <c r="A476">
        <f>ROW(Source!A278)</f>
        <v>278</v>
      </c>
      <c r="B476">
        <v>27711591</v>
      </c>
      <c r="C476">
        <v>27711564</v>
      </c>
      <c r="D476">
        <v>25148335</v>
      </c>
      <c r="E476">
        <v>1</v>
      </c>
      <c r="F476">
        <v>1</v>
      </c>
      <c r="G476">
        <v>1</v>
      </c>
      <c r="H476">
        <v>3</v>
      </c>
      <c r="I476" t="s">
        <v>524</v>
      </c>
      <c r="J476" t="s">
        <v>525</v>
      </c>
      <c r="K476" t="s">
        <v>526</v>
      </c>
      <c r="L476">
        <v>1346</v>
      </c>
      <c r="N476">
        <v>1009</v>
      </c>
      <c r="O476" t="s">
        <v>147</v>
      </c>
      <c r="P476" t="s">
        <v>147</v>
      </c>
      <c r="Q476">
        <v>1</v>
      </c>
      <c r="X476">
        <v>0.45</v>
      </c>
      <c r="Y476">
        <v>6.09</v>
      </c>
      <c r="Z476">
        <v>0</v>
      </c>
      <c r="AA476">
        <v>0</v>
      </c>
      <c r="AB476">
        <v>0</v>
      </c>
      <c r="AC476">
        <v>0</v>
      </c>
      <c r="AD476">
        <v>1</v>
      </c>
      <c r="AE476">
        <v>0</v>
      </c>
      <c r="AF476" t="s">
        <v>44</v>
      </c>
      <c r="AG476">
        <v>0</v>
      </c>
      <c r="AH476">
        <v>2</v>
      </c>
      <c r="AI476">
        <v>27711573</v>
      </c>
      <c r="AJ476">
        <v>459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</row>
    <row r="477" spans="1:44" x14ac:dyDescent="0.2">
      <c r="A477">
        <f>ROW(Source!A278)</f>
        <v>278</v>
      </c>
      <c r="B477">
        <v>27711592</v>
      </c>
      <c r="C477">
        <v>27711564</v>
      </c>
      <c r="D477">
        <v>25151428</v>
      </c>
      <c r="E477">
        <v>1</v>
      </c>
      <c r="F477">
        <v>1</v>
      </c>
      <c r="G477">
        <v>1</v>
      </c>
      <c r="H477">
        <v>3</v>
      </c>
      <c r="I477" t="s">
        <v>527</v>
      </c>
      <c r="J477" t="s">
        <v>528</v>
      </c>
      <c r="K477" t="s">
        <v>529</v>
      </c>
      <c r="L477">
        <v>1348</v>
      </c>
      <c r="N477">
        <v>1009</v>
      </c>
      <c r="O477" t="s">
        <v>30</v>
      </c>
      <c r="P477" t="s">
        <v>30</v>
      </c>
      <c r="Q477">
        <v>1000</v>
      </c>
      <c r="X477">
        <v>1.4E-3</v>
      </c>
      <c r="Y477">
        <v>10749</v>
      </c>
      <c r="Z477">
        <v>0</v>
      </c>
      <c r="AA477">
        <v>0</v>
      </c>
      <c r="AB477">
        <v>0</v>
      </c>
      <c r="AC477">
        <v>0</v>
      </c>
      <c r="AD477">
        <v>1</v>
      </c>
      <c r="AE477">
        <v>0</v>
      </c>
      <c r="AF477" t="s">
        <v>44</v>
      </c>
      <c r="AG477">
        <v>0</v>
      </c>
      <c r="AH477">
        <v>2</v>
      </c>
      <c r="AI477">
        <v>27711574</v>
      </c>
      <c r="AJ477">
        <v>460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</row>
    <row r="478" spans="1:44" x14ac:dyDescent="0.2">
      <c r="A478">
        <f>ROW(Source!A278)</f>
        <v>278</v>
      </c>
      <c r="B478">
        <v>27711593</v>
      </c>
      <c r="C478">
        <v>27711564</v>
      </c>
      <c r="D478">
        <v>25152615</v>
      </c>
      <c r="E478">
        <v>1</v>
      </c>
      <c r="F478">
        <v>1</v>
      </c>
      <c r="G478">
        <v>1</v>
      </c>
      <c r="H478">
        <v>3</v>
      </c>
      <c r="I478" t="s">
        <v>530</v>
      </c>
      <c r="J478" t="s">
        <v>531</v>
      </c>
      <c r="K478" t="s">
        <v>532</v>
      </c>
      <c r="L478">
        <v>1348</v>
      </c>
      <c r="N478">
        <v>1009</v>
      </c>
      <c r="O478" t="s">
        <v>30</v>
      </c>
      <c r="P478" t="s">
        <v>30</v>
      </c>
      <c r="Q478">
        <v>1000</v>
      </c>
      <c r="X478">
        <v>3.3E-3</v>
      </c>
      <c r="Y478">
        <v>9040.01</v>
      </c>
      <c r="Z478">
        <v>0</v>
      </c>
      <c r="AA478">
        <v>0</v>
      </c>
      <c r="AB478">
        <v>0</v>
      </c>
      <c r="AC478">
        <v>0</v>
      </c>
      <c r="AD478">
        <v>1</v>
      </c>
      <c r="AE478">
        <v>0</v>
      </c>
      <c r="AF478" t="s">
        <v>44</v>
      </c>
      <c r="AG478">
        <v>0</v>
      </c>
      <c r="AH478">
        <v>2</v>
      </c>
      <c r="AI478">
        <v>27711575</v>
      </c>
      <c r="AJ478">
        <v>461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</row>
    <row r="479" spans="1:44" x14ac:dyDescent="0.2">
      <c r="A479">
        <f>ROW(Source!A278)</f>
        <v>278</v>
      </c>
      <c r="B479">
        <v>27711594</v>
      </c>
      <c r="C479">
        <v>27711564</v>
      </c>
      <c r="D479">
        <v>25152713</v>
      </c>
      <c r="E479">
        <v>1</v>
      </c>
      <c r="F479">
        <v>1</v>
      </c>
      <c r="G479">
        <v>1</v>
      </c>
      <c r="H479">
        <v>3</v>
      </c>
      <c r="I479" t="s">
        <v>500</v>
      </c>
      <c r="J479" t="s">
        <v>501</v>
      </c>
      <c r="K479" t="s">
        <v>502</v>
      </c>
      <c r="L479">
        <v>1348</v>
      </c>
      <c r="N479">
        <v>1009</v>
      </c>
      <c r="O479" t="s">
        <v>30</v>
      </c>
      <c r="P479" t="s">
        <v>30</v>
      </c>
      <c r="Q479">
        <v>1000</v>
      </c>
      <c r="X479">
        <v>1.0000000000000001E-5</v>
      </c>
      <c r="Y479">
        <v>11978</v>
      </c>
      <c r="Z479">
        <v>0</v>
      </c>
      <c r="AA479">
        <v>0</v>
      </c>
      <c r="AB479">
        <v>0</v>
      </c>
      <c r="AC479">
        <v>0</v>
      </c>
      <c r="AD479">
        <v>1</v>
      </c>
      <c r="AE479">
        <v>0</v>
      </c>
      <c r="AF479" t="s">
        <v>44</v>
      </c>
      <c r="AG479">
        <v>0</v>
      </c>
      <c r="AH479">
        <v>2</v>
      </c>
      <c r="AI479">
        <v>27711576</v>
      </c>
      <c r="AJ479">
        <v>462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</row>
    <row r="480" spans="1:44" x14ac:dyDescent="0.2">
      <c r="A480">
        <f>ROW(Source!A278)</f>
        <v>278</v>
      </c>
      <c r="B480">
        <v>27711595</v>
      </c>
      <c r="C480">
        <v>27711564</v>
      </c>
      <c r="D480">
        <v>25153693</v>
      </c>
      <c r="E480">
        <v>1</v>
      </c>
      <c r="F480">
        <v>1</v>
      </c>
      <c r="G480">
        <v>1</v>
      </c>
      <c r="H480">
        <v>3</v>
      </c>
      <c r="I480" t="s">
        <v>533</v>
      </c>
      <c r="J480" t="s">
        <v>534</v>
      </c>
      <c r="K480" t="s">
        <v>535</v>
      </c>
      <c r="L480">
        <v>1348</v>
      </c>
      <c r="N480">
        <v>1009</v>
      </c>
      <c r="O480" t="s">
        <v>30</v>
      </c>
      <c r="P480" t="s">
        <v>30</v>
      </c>
      <c r="Q480">
        <v>1000</v>
      </c>
      <c r="X480">
        <v>1E-4</v>
      </c>
      <c r="Y480">
        <v>37900</v>
      </c>
      <c r="Z480">
        <v>0</v>
      </c>
      <c r="AA480">
        <v>0</v>
      </c>
      <c r="AB480">
        <v>0</v>
      </c>
      <c r="AC480">
        <v>0</v>
      </c>
      <c r="AD480">
        <v>1</v>
      </c>
      <c r="AE480">
        <v>0</v>
      </c>
      <c r="AF480" t="s">
        <v>44</v>
      </c>
      <c r="AG480">
        <v>0</v>
      </c>
      <c r="AH480">
        <v>2</v>
      </c>
      <c r="AI480">
        <v>27711577</v>
      </c>
      <c r="AJ480">
        <v>463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</row>
    <row r="481" spans="1:44" x14ac:dyDescent="0.2">
      <c r="A481">
        <f>ROW(Source!A278)</f>
        <v>278</v>
      </c>
      <c r="B481">
        <v>27711596</v>
      </c>
      <c r="C481">
        <v>27711564</v>
      </c>
      <c r="D481">
        <v>25144588</v>
      </c>
      <c r="E481">
        <v>17</v>
      </c>
      <c r="F481">
        <v>1</v>
      </c>
      <c r="G481">
        <v>1</v>
      </c>
      <c r="H481">
        <v>3</v>
      </c>
      <c r="I481" t="s">
        <v>667</v>
      </c>
      <c r="J481" t="s">
        <v>6</v>
      </c>
      <c r="K481" t="s">
        <v>668</v>
      </c>
      <c r="L481">
        <v>1348</v>
      </c>
      <c r="N481">
        <v>1009</v>
      </c>
      <c r="O481" t="s">
        <v>30</v>
      </c>
      <c r="P481" t="s">
        <v>30</v>
      </c>
      <c r="Q481">
        <v>1000</v>
      </c>
      <c r="X481">
        <v>1</v>
      </c>
      <c r="Y481">
        <v>0</v>
      </c>
      <c r="Z481">
        <v>0</v>
      </c>
      <c r="AA481">
        <v>0</v>
      </c>
      <c r="AB481">
        <v>0</v>
      </c>
      <c r="AC481">
        <v>0</v>
      </c>
      <c r="AD481">
        <v>0</v>
      </c>
      <c r="AE481">
        <v>0</v>
      </c>
      <c r="AF481" t="s">
        <v>44</v>
      </c>
      <c r="AG481">
        <v>0</v>
      </c>
      <c r="AH481">
        <v>3</v>
      </c>
      <c r="AI481">
        <v>-1</v>
      </c>
      <c r="AJ481" t="s">
        <v>6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</row>
    <row r="482" spans="1:44" x14ac:dyDescent="0.2">
      <c r="A482">
        <f>ROW(Source!A278)</f>
        <v>278</v>
      </c>
      <c r="B482">
        <v>27711597</v>
      </c>
      <c r="C482">
        <v>27711564</v>
      </c>
      <c r="D482">
        <v>25173443</v>
      </c>
      <c r="E482">
        <v>1</v>
      </c>
      <c r="F482">
        <v>1</v>
      </c>
      <c r="G482">
        <v>1</v>
      </c>
      <c r="H482">
        <v>3</v>
      </c>
      <c r="I482" t="s">
        <v>536</v>
      </c>
      <c r="J482" t="s">
        <v>537</v>
      </c>
      <c r="K482" t="s">
        <v>538</v>
      </c>
      <c r="L482">
        <v>1302</v>
      </c>
      <c r="N482">
        <v>1003</v>
      </c>
      <c r="O482" t="s">
        <v>539</v>
      </c>
      <c r="P482" t="s">
        <v>539</v>
      </c>
      <c r="Q482">
        <v>10</v>
      </c>
      <c r="X482">
        <v>1.8700000000000001E-2</v>
      </c>
      <c r="Y482">
        <v>50.24</v>
      </c>
      <c r="Z482">
        <v>0</v>
      </c>
      <c r="AA482">
        <v>0</v>
      </c>
      <c r="AB482">
        <v>0</v>
      </c>
      <c r="AC482">
        <v>0</v>
      </c>
      <c r="AD482">
        <v>1</v>
      </c>
      <c r="AE482">
        <v>0</v>
      </c>
      <c r="AF482" t="s">
        <v>44</v>
      </c>
      <c r="AG482">
        <v>0</v>
      </c>
      <c r="AH482">
        <v>2</v>
      </c>
      <c r="AI482">
        <v>27711578</v>
      </c>
      <c r="AJ482">
        <v>464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</row>
    <row r="483" spans="1:44" x14ac:dyDescent="0.2">
      <c r="A483">
        <f>ROW(Source!A278)</f>
        <v>278</v>
      </c>
      <c r="B483">
        <v>27711598</v>
      </c>
      <c r="C483">
        <v>27711564</v>
      </c>
      <c r="D483">
        <v>25173801</v>
      </c>
      <c r="E483">
        <v>1</v>
      </c>
      <c r="F483">
        <v>1</v>
      </c>
      <c r="G483">
        <v>1</v>
      </c>
      <c r="H483">
        <v>3</v>
      </c>
      <c r="I483" t="s">
        <v>540</v>
      </c>
      <c r="J483" t="s">
        <v>541</v>
      </c>
      <c r="K483" t="s">
        <v>542</v>
      </c>
      <c r="L483">
        <v>1348</v>
      </c>
      <c r="N483">
        <v>1009</v>
      </c>
      <c r="O483" t="s">
        <v>30</v>
      </c>
      <c r="P483" t="s">
        <v>30</v>
      </c>
      <c r="Q483">
        <v>1000</v>
      </c>
      <c r="X483">
        <v>3.0000000000000001E-5</v>
      </c>
      <c r="Y483">
        <v>4455.2</v>
      </c>
      <c r="Z483">
        <v>0</v>
      </c>
      <c r="AA483">
        <v>0</v>
      </c>
      <c r="AB483">
        <v>0</v>
      </c>
      <c r="AC483">
        <v>0</v>
      </c>
      <c r="AD483">
        <v>1</v>
      </c>
      <c r="AE483">
        <v>0</v>
      </c>
      <c r="AF483" t="s">
        <v>44</v>
      </c>
      <c r="AG483">
        <v>0</v>
      </c>
      <c r="AH483">
        <v>2</v>
      </c>
      <c r="AI483">
        <v>27711579</v>
      </c>
      <c r="AJ483">
        <v>465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</row>
    <row r="484" spans="1:44" x14ac:dyDescent="0.2">
      <c r="A484">
        <f>ROW(Source!A278)</f>
        <v>278</v>
      </c>
      <c r="B484">
        <v>27711599</v>
      </c>
      <c r="C484">
        <v>27711564</v>
      </c>
      <c r="D484">
        <v>25174560</v>
      </c>
      <c r="E484">
        <v>1</v>
      </c>
      <c r="F484">
        <v>1</v>
      </c>
      <c r="G484">
        <v>1</v>
      </c>
      <c r="H484">
        <v>3</v>
      </c>
      <c r="I484" t="s">
        <v>543</v>
      </c>
      <c r="J484" t="s">
        <v>544</v>
      </c>
      <c r="K484" t="s">
        <v>545</v>
      </c>
      <c r="L484">
        <v>1348</v>
      </c>
      <c r="N484">
        <v>1009</v>
      </c>
      <c r="O484" t="s">
        <v>30</v>
      </c>
      <c r="P484" t="s">
        <v>30</v>
      </c>
      <c r="Q484">
        <v>1000</v>
      </c>
      <c r="X484">
        <v>1.9400000000000001E-3</v>
      </c>
      <c r="Y484">
        <v>4920</v>
      </c>
      <c r="Z484">
        <v>0</v>
      </c>
      <c r="AA484">
        <v>0</v>
      </c>
      <c r="AB484">
        <v>0</v>
      </c>
      <c r="AC484">
        <v>0</v>
      </c>
      <c r="AD484">
        <v>1</v>
      </c>
      <c r="AE484">
        <v>0</v>
      </c>
      <c r="AF484" t="s">
        <v>44</v>
      </c>
      <c r="AG484">
        <v>0</v>
      </c>
      <c r="AH484">
        <v>2</v>
      </c>
      <c r="AI484">
        <v>27711580</v>
      </c>
      <c r="AJ484">
        <v>466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</row>
    <row r="485" spans="1:44" x14ac:dyDescent="0.2">
      <c r="A485">
        <f>ROW(Source!A278)</f>
        <v>278</v>
      </c>
      <c r="B485">
        <v>27711600</v>
      </c>
      <c r="C485">
        <v>27711564</v>
      </c>
      <c r="D485">
        <v>25186091</v>
      </c>
      <c r="E485">
        <v>1</v>
      </c>
      <c r="F485">
        <v>1</v>
      </c>
      <c r="G485">
        <v>1</v>
      </c>
      <c r="H485">
        <v>3</v>
      </c>
      <c r="I485" t="s">
        <v>546</v>
      </c>
      <c r="J485" t="s">
        <v>547</v>
      </c>
      <c r="K485" t="s">
        <v>548</v>
      </c>
      <c r="L485">
        <v>1348</v>
      </c>
      <c r="N485">
        <v>1009</v>
      </c>
      <c r="O485" t="s">
        <v>30</v>
      </c>
      <c r="P485" t="s">
        <v>30</v>
      </c>
      <c r="Q485">
        <v>1000</v>
      </c>
      <c r="X485">
        <v>3.1E-4</v>
      </c>
      <c r="Y485">
        <v>15620</v>
      </c>
      <c r="Z485">
        <v>0</v>
      </c>
      <c r="AA485">
        <v>0</v>
      </c>
      <c r="AB485">
        <v>0</v>
      </c>
      <c r="AC485">
        <v>0</v>
      </c>
      <c r="AD485">
        <v>1</v>
      </c>
      <c r="AE485">
        <v>0</v>
      </c>
      <c r="AF485" t="s">
        <v>44</v>
      </c>
      <c r="AG485">
        <v>0</v>
      </c>
      <c r="AH485">
        <v>2</v>
      </c>
      <c r="AI485">
        <v>27711581</v>
      </c>
      <c r="AJ485">
        <v>467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</row>
    <row r="486" spans="1:44" x14ac:dyDescent="0.2">
      <c r="A486">
        <f>ROW(Source!A278)</f>
        <v>278</v>
      </c>
      <c r="B486">
        <v>27711601</v>
      </c>
      <c r="C486">
        <v>27711564</v>
      </c>
      <c r="D486">
        <v>25187286</v>
      </c>
      <c r="E486">
        <v>1</v>
      </c>
      <c r="F486">
        <v>1</v>
      </c>
      <c r="G486">
        <v>1</v>
      </c>
      <c r="H486">
        <v>3</v>
      </c>
      <c r="I486" t="s">
        <v>549</v>
      </c>
      <c r="J486" t="s">
        <v>550</v>
      </c>
      <c r="K486" t="s">
        <v>551</v>
      </c>
      <c r="L486">
        <v>1348</v>
      </c>
      <c r="N486">
        <v>1009</v>
      </c>
      <c r="O486" t="s">
        <v>30</v>
      </c>
      <c r="P486" t="s">
        <v>30</v>
      </c>
      <c r="Q486">
        <v>1000</v>
      </c>
      <c r="X486">
        <v>5.9999999999999995E-4</v>
      </c>
      <c r="Y486">
        <v>9420</v>
      </c>
      <c r="Z486">
        <v>0</v>
      </c>
      <c r="AA486">
        <v>0</v>
      </c>
      <c r="AB486">
        <v>0</v>
      </c>
      <c r="AC486">
        <v>0</v>
      </c>
      <c r="AD486">
        <v>1</v>
      </c>
      <c r="AE486">
        <v>0</v>
      </c>
      <c r="AF486" t="s">
        <v>44</v>
      </c>
      <c r="AG486">
        <v>0</v>
      </c>
      <c r="AH486">
        <v>2</v>
      </c>
      <c r="AI486">
        <v>27711582</v>
      </c>
      <c r="AJ486">
        <v>468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</row>
    <row r="487" spans="1:44" x14ac:dyDescent="0.2">
      <c r="A487">
        <f>ROW(Source!A279)</f>
        <v>279</v>
      </c>
      <c r="B487">
        <v>27711606</v>
      </c>
      <c r="C487">
        <v>27711602</v>
      </c>
      <c r="D487">
        <v>25416200</v>
      </c>
      <c r="E487">
        <v>1</v>
      </c>
      <c r="F487">
        <v>1</v>
      </c>
      <c r="G487">
        <v>1</v>
      </c>
      <c r="H487">
        <v>1</v>
      </c>
      <c r="I487" t="s">
        <v>552</v>
      </c>
      <c r="J487" t="s">
        <v>6</v>
      </c>
      <c r="K487" t="s">
        <v>553</v>
      </c>
      <c r="L487">
        <v>1191</v>
      </c>
      <c r="N487">
        <v>1013</v>
      </c>
      <c r="O487" t="s">
        <v>486</v>
      </c>
      <c r="P487" t="s">
        <v>486</v>
      </c>
      <c r="Q487">
        <v>1</v>
      </c>
      <c r="X487">
        <v>103.91</v>
      </c>
      <c r="Y487">
        <v>0</v>
      </c>
      <c r="Z487">
        <v>0</v>
      </c>
      <c r="AA487">
        <v>0</v>
      </c>
      <c r="AB487">
        <v>8.09</v>
      </c>
      <c r="AC487">
        <v>0</v>
      </c>
      <c r="AD487">
        <v>1</v>
      </c>
      <c r="AE487">
        <v>1</v>
      </c>
      <c r="AF487" t="s">
        <v>22</v>
      </c>
      <c r="AG487">
        <v>119.49649999999998</v>
      </c>
      <c r="AH487">
        <v>2</v>
      </c>
      <c r="AI487">
        <v>27711603</v>
      </c>
      <c r="AJ487">
        <v>469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</row>
    <row r="488" spans="1:44" x14ac:dyDescent="0.2">
      <c r="A488">
        <f>ROW(Source!A279)</f>
        <v>279</v>
      </c>
      <c r="B488">
        <v>27711607</v>
      </c>
      <c r="C488">
        <v>27711602</v>
      </c>
      <c r="D488">
        <v>25412928</v>
      </c>
      <c r="E488">
        <v>1</v>
      </c>
      <c r="F488">
        <v>1</v>
      </c>
      <c r="G488">
        <v>1</v>
      </c>
      <c r="H488">
        <v>1</v>
      </c>
      <c r="I488" t="s">
        <v>487</v>
      </c>
      <c r="J488" t="s">
        <v>6</v>
      </c>
      <c r="K488" t="s">
        <v>488</v>
      </c>
      <c r="L488">
        <v>1191</v>
      </c>
      <c r="N488">
        <v>1013</v>
      </c>
      <c r="O488" t="s">
        <v>486</v>
      </c>
      <c r="P488" t="s">
        <v>486</v>
      </c>
      <c r="Q488">
        <v>1</v>
      </c>
      <c r="X488">
        <v>7.74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1</v>
      </c>
      <c r="AE488">
        <v>2</v>
      </c>
      <c r="AF488" t="s">
        <v>22</v>
      </c>
      <c r="AG488">
        <v>8.9009999999999998</v>
      </c>
      <c r="AH488">
        <v>2</v>
      </c>
      <c r="AI488">
        <v>27711604</v>
      </c>
      <c r="AJ488">
        <v>470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</row>
    <row r="489" spans="1:44" x14ac:dyDescent="0.2">
      <c r="A489">
        <f>ROW(Source!A279)</f>
        <v>279</v>
      </c>
      <c r="B489">
        <v>27711608</v>
      </c>
      <c r="C489">
        <v>27711602</v>
      </c>
      <c r="D489">
        <v>25230514</v>
      </c>
      <c r="E489">
        <v>1</v>
      </c>
      <c r="F489">
        <v>1</v>
      </c>
      <c r="G489">
        <v>1</v>
      </c>
      <c r="H489">
        <v>2</v>
      </c>
      <c r="I489" t="s">
        <v>489</v>
      </c>
      <c r="J489" t="s">
        <v>490</v>
      </c>
      <c r="K489" t="s">
        <v>491</v>
      </c>
      <c r="L489">
        <v>1368</v>
      </c>
      <c r="N489">
        <v>1011</v>
      </c>
      <c r="O489" t="s">
        <v>492</v>
      </c>
      <c r="P489" t="s">
        <v>492</v>
      </c>
      <c r="Q489">
        <v>1</v>
      </c>
      <c r="X489">
        <v>7.74</v>
      </c>
      <c r="Y489">
        <v>0</v>
      </c>
      <c r="Z489">
        <v>31.26</v>
      </c>
      <c r="AA489">
        <v>13.5</v>
      </c>
      <c r="AB489">
        <v>0</v>
      </c>
      <c r="AC489">
        <v>0</v>
      </c>
      <c r="AD489">
        <v>1</v>
      </c>
      <c r="AE489">
        <v>0</v>
      </c>
      <c r="AF489" t="s">
        <v>22</v>
      </c>
      <c r="AG489">
        <v>8.9009999999999998</v>
      </c>
      <c r="AH489">
        <v>2</v>
      </c>
      <c r="AI489">
        <v>27711605</v>
      </c>
      <c r="AJ489">
        <v>471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</row>
    <row r="490" spans="1:44" x14ac:dyDescent="0.2">
      <c r="A490">
        <f>ROW(Source!A280)</f>
        <v>280</v>
      </c>
      <c r="B490">
        <v>27711606</v>
      </c>
      <c r="C490">
        <v>27711602</v>
      </c>
      <c r="D490">
        <v>25416200</v>
      </c>
      <c r="E490">
        <v>1</v>
      </c>
      <c r="F490">
        <v>1</v>
      </c>
      <c r="G490">
        <v>1</v>
      </c>
      <c r="H490">
        <v>1</v>
      </c>
      <c r="I490" t="s">
        <v>552</v>
      </c>
      <c r="J490" t="s">
        <v>6</v>
      </c>
      <c r="K490" t="s">
        <v>553</v>
      </c>
      <c r="L490">
        <v>1191</v>
      </c>
      <c r="N490">
        <v>1013</v>
      </c>
      <c r="O490" t="s">
        <v>486</v>
      </c>
      <c r="P490" t="s">
        <v>486</v>
      </c>
      <c r="Q490">
        <v>1</v>
      </c>
      <c r="X490">
        <v>103.91</v>
      </c>
      <c r="Y490">
        <v>0</v>
      </c>
      <c r="Z490">
        <v>0</v>
      </c>
      <c r="AA490">
        <v>0</v>
      </c>
      <c r="AB490">
        <v>8.09</v>
      </c>
      <c r="AC490">
        <v>0</v>
      </c>
      <c r="AD490">
        <v>1</v>
      </c>
      <c r="AE490">
        <v>1</v>
      </c>
      <c r="AF490" t="s">
        <v>22</v>
      </c>
      <c r="AG490">
        <v>119.49649999999998</v>
      </c>
      <c r="AH490">
        <v>2</v>
      </c>
      <c r="AI490">
        <v>27711603</v>
      </c>
      <c r="AJ490">
        <v>472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</row>
    <row r="491" spans="1:44" x14ac:dyDescent="0.2">
      <c r="A491">
        <f>ROW(Source!A280)</f>
        <v>280</v>
      </c>
      <c r="B491">
        <v>27711607</v>
      </c>
      <c r="C491">
        <v>27711602</v>
      </c>
      <c r="D491">
        <v>25412928</v>
      </c>
      <c r="E491">
        <v>1</v>
      </c>
      <c r="F491">
        <v>1</v>
      </c>
      <c r="G491">
        <v>1</v>
      </c>
      <c r="H491">
        <v>1</v>
      </c>
      <c r="I491" t="s">
        <v>487</v>
      </c>
      <c r="J491" t="s">
        <v>6</v>
      </c>
      <c r="K491" t="s">
        <v>488</v>
      </c>
      <c r="L491">
        <v>1191</v>
      </c>
      <c r="N491">
        <v>1013</v>
      </c>
      <c r="O491" t="s">
        <v>486</v>
      </c>
      <c r="P491" t="s">
        <v>486</v>
      </c>
      <c r="Q491">
        <v>1</v>
      </c>
      <c r="X491">
        <v>7.74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1</v>
      </c>
      <c r="AE491">
        <v>2</v>
      </c>
      <c r="AF491" t="s">
        <v>22</v>
      </c>
      <c r="AG491">
        <v>8.9009999999999998</v>
      </c>
      <c r="AH491">
        <v>2</v>
      </c>
      <c r="AI491">
        <v>27711604</v>
      </c>
      <c r="AJ491">
        <v>473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</row>
    <row r="492" spans="1:44" x14ac:dyDescent="0.2">
      <c r="A492">
        <f>ROW(Source!A280)</f>
        <v>280</v>
      </c>
      <c r="B492">
        <v>27711608</v>
      </c>
      <c r="C492">
        <v>27711602</v>
      </c>
      <c r="D492">
        <v>25230514</v>
      </c>
      <c r="E492">
        <v>1</v>
      </c>
      <c r="F492">
        <v>1</v>
      </c>
      <c r="G492">
        <v>1</v>
      </c>
      <c r="H492">
        <v>2</v>
      </c>
      <c r="I492" t="s">
        <v>489</v>
      </c>
      <c r="J492" t="s">
        <v>490</v>
      </c>
      <c r="K492" t="s">
        <v>491</v>
      </c>
      <c r="L492">
        <v>1368</v>
      </c>
      <c r="N492">
        <v>1011</v>
      </c>
      <c r="O492" t="s">
        <v>492</v>
      </c>
      <c r="P492" t="s">
        <v>492</v>
      </c>
      <c r="Q492">
        <v>1</v>
      </c>
      <c r="X492">
        <v>7.74</v>
      </c>
      <c r="Y492">
        <v>0</v>
      </c>
      <c r="Z492">
        <v>31.26</v>
      </c>
      <c r="AA492">
        <v>13.5</v>
      </c>
      <c r="AB492">
        <v>0</v>
      </c>
      <c r="AC492">
        <v>0</v>
      </c>
      <c r="AD492">
        <v>1</v>
      </c>
      <c r="AE492">
        <v>0</v>
      </c>
      <c r="AF492" t="s">
        <v>22</v>
      </c>
      <c r="AG492">
        <v>8.9009999999999998</v>
      </c>
      <c r="AH492">
        <v>2</v>
      </c>
      <c r="AI492">
        <v>27711605</v>
      </c>
      <c r="AJ492">
        <v>474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</row>
    <row r="493" spans="1:44" x14ac:dyDescent="0.2">
      <c r="A493">
        <f>ROW(Source!A281)</f>
        <v>281</v>
      </c>
      <c r="B493">
        <v>27711617</v>
      </c>
      <c r="C493">
        <v>27711609</v>
      </c>
      <c r="D493">
        <v>25428833</v>
      </c>
      <c r="E493">
        <v>1</v>
      </c>
      <c r="F493">
        <v>1</v>
      </c>
      <c r="G493">
        <v>1</v>
      </c>
      <c r="H493">
        <v>1</v>
      </c>
      <c r="I493" t="s">
        <v>554</v>
      </c>
      <c r="J493" t="s">
        <v>6</v>
      </c>
      <c r="K493" t="s">
        <v>555</v>
      </c>
      <c r="L493">
        <v>1191</v>
      </c>
      <c r="N493">
        <v>1013</v>
      </c>
      <c r="O493" t="s">
        <v>486</v>
      </c>
      <c r="P493" t="s">
        <v>486</v>
      </c>
      <c r="Q493">
        <v>1</v>
      </c>
      <c r="X493">
        <v>2.4</v>
      </c>
      <c r="Y493">
        <v>0</v>
      </c>
      <c r="Z493">
        <v>0</v>
      </c>
      <c r="AA493">
        <v>0</v>
      </c>
      <c r="AB493">
        <v>9.92</v>
      </c>
      <c r="AC493">
        <v>0</v>
      </c>
      <c r="AD493">
        <v>1</v>
      </c>
      <c r="AE493">
        <v>1</v>
      </c>
      <c r="AF493" t="s">
        <v>65</v>
      </c>
      <c r="AG493">
        <v>2.2680000000000002</v>
      </c>
      <c r="AH493">
        <v>2</v>
      </c>
      <c r="AI493">
        <v>27711610</v>
      </c>
      <c r="AJ493">
        <v>475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</row>
    <row r="494" spans="1:44" x14ac:dyDescent="0.2">
      <c r="A494">
        <f>ROW(Source!A281)</f>
        <v>281</v>
      </c>
      <c r="B494">
        <v>27711618</v>
      </c>
      <c r="C494">
        <v>27711609</v>
      </c>
      <c r="D494">
        <v>25412928</v>
      </c>
      <c r="E494">
        <v>1</v>
      </c>
      <c r="F494">
        <v>1</v>
      </c>
      <c r="G494">
        <v>1</v>
      </c>
      <c r="H494">
        <v>1</v>
      </c>
      <c r="I494" t="s">
        <v>487</v>
      </c>
      <c r="J494" t="s">
        <v>6</v>
      </c>
      <c r="K494" t="s">
        <v>488</v>
      </c>
      <c r="L494">
        <v>1191</v>
      </c>
      <c r="N494">
        <v>1013</v>
      </c>
      <c r="O494" t="s">
        <v>486</v>
      </c>
      <c r="P494" t="s">
        <v>486</v>
      </c>
      <c r="Q494">
        <v>1</v>
      </c>
      <c r="X494">
        <v>0.17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1</v>
      </c>
      <c r="AE494">
        <v>2</v>
      </c>
      <c r="AF494" t="s">
        <v>65</v>
      </c>
      <c r="AG494">
        <v>0.16065000000000002</v>
      </c>
      <c r="AH494">
        <v>2</v>
      </c>
      <c r="AI494">
        <v>27711611</v>
      </c>
      <c r="AJ494">
        <v>476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</row>
    <row r="495" spans="1:44" x14ac:dyDescent="0.2">
      <c r="A495">
        <f>ROW(Source!A281)</f>
        <v>281</v>
      </c>
      <c r="B495">
        <v>27711619</v>
      </c>
      <c r="C495">
        <v>27711609</v>
      </c>
      <c r="D495">
        <v>25231607</v>
      </c>
      <c r="E495">
        <v>1</v>
      </c>
      <c r="F495">
        <v>1</v>
      </c>
      <c r="G495">
        <v>1</v>
      </c>
      <c r="H495">
        <v>2</v>
      </c>
      <c r="I495" t="s">
        <v>497</v>
      </c>
      <c r="J495" t="s">
        <v>498</v>
      </c>
      <c r="K495" t="s">
        <v>499</v>
      </c>
      <c r="L495">
        <v>1368</v>
      </c>
      <c r="N495">
        <v>1011</v>
      </c>
      <c r="O495" t="s">
        <v>492</v>
      </c>
      <c r="P495" t="s">
        <v>492</v>
      </c>
      <c r="Q495">
        <v>1</v>
      </c>
      <c r="X495">
        <v>0.17</v>
      </c>
      <c r="Y495">
        <v>0</v>
      </c>
      <c r="Z495">
        <v>65.709999999999994</v>
      </c>
      <c r="AA495">
        <v>11.6</v>
      </c>
      <c r="AB495">
        <v>0</v>
      </c>
      <c r="AC495">
        <v>0</v>
      </c>
      <c r="AD495">
        <v>1</v>
      </c>
      <c r="AE495">
        <v>0</v>
      </c>
      <c r="AF495" t="s">
        <v>65</v>
      </c>
      <c r="AG495">
        <v>0.16065000000000002</v>
      </c>
      <c r="AH495">
        <v>2</v>
      </c>
      <c r="AI495">
        <v>27711612</v>
      </c>
      <c r="AJ495">
        <v>477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</row>
    <row r="496" spans="1:44" x14ac:dyDescent="0.2">
      <c r="A496">
        <f>ROW(Source!A281)</f>
        <v>281</v>
      </c>
      <c r="B496">
        <v>27711620</v>
      </c>
      <c r="C496">
        <v>27711609</v>
      </c>
      <c r="D496">
        <v>25231911</v>
      </c>
      <c r="E496">
        <v>1</v>
      </c>
      <c r="F496">
        <v>1</v>
      </c>
      <c r="G496">
        <v>1</v>
      </c>
      <c r="H496">
        <v>2</v>
      </c>
      <c r="I496" t="s">
        <v>556</v>
      </c>
      <c r="J496" t="s">
        <v>557</v>
      </c>
      <c r="K496" t="s">
        <v>558</v>
      </c>
      <c r="L496">
        <v>1368</v>
      </c>
      <c r="N496">
        <v>1011</v>
      </c>
      <c r="O496" t="s">
        <v>492</v>
      </c>
      <c r="P496" t="s">
        <v>492</v>
      </c>
      <c r="Q496">
        <v>1</v>
      </c>
      <c r="X496">
        <v>0.4</v>
      </c>
      <c r="Y496">
        <v>0</v>
      </c>
      <c r="Z496">
        <v>8.1</v>
      </c>
      <c r="AA496">
        <v>0</v>
      </c>
      <c r="AB496">
        <v>0</v>
      </c>
      <c r="AC496">
        <v>0</v>
      </c>
      <c r="AD496">
        <v>1</v>
      </c>
      <c r="AE496">
        <v>0</v>
      </c>
      <c r="AF496" t="s">
        <v>65</v>
      </c>
      <c r="AG496">
        <v>0.378</v>
      </c>
      <c r="AH496">
        <v>2</v>
      </c>
      <c r="AI496">
        <v>27711613</v>
      </c>
      <c r="AJ496">
        <v>478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</row>
    <row r="497" spans="1:44" x14ac:dyDescent="0.2">
      <c r="A497">
        <f>ROW(Source!A281)</f>
        <v>281</v>
      </c>
      <c r="B497">
        <v>27711621</v>
      </c>
      <c r="C497">
        <v>27711609</v>
      </c>
      <c r="D497">
        <v>25145057</v>
      </c>
      <c r="E497">
        <v>17</v>
      </c>
      <c r="F497">
        <v>1</v>
      </c>
      <c r="G497">
        <v>1</v>
      </c>
      <c r="H497">
        <v>3</v>
      </c>
      <c r="I497" t="s">
        <v>669</v>
      </c>
      <c r="J497" t="s">
        <v>6</v>
      </c>
      <c r="K497" t="s">
        <v>670</v>
      </c>
      <c r="L497">
        <v>1035</v>
      </c>
      <c r="N497">
        <v>1013</v>
      </c>
      <c r="O497" t="s">
        <v>103</v>
      </c>
      <c r="P497" t="s">
        <v>103</v>
      </c>
      <c r="Q497">
        <v>1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1</v>
      </c>
      <c r="AD497">
        <v>0</v>
      </c>
      <c r="AE497">
        <v>0</v>
      </c>
      <c r="AF497" t="s">
        <v>44</v>
      </c>
      <c r="AG497">
        <v>0</v>
      </c>
      <c r="AH497">
        <v>3</v>
      </c>
      <c r="AI497">
        <v>-1</v>
      </c>
      <c r="AJ497" t="s">
        <v>6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</row>
    <row r="498" spans="1:44" x14ac:dyDescent="0.2">
      <c r="A498">
        <f>ROW(Source!A281)</f>
        <v>281</v>
      </c>
      <c r="B498">
        <v>27711622</v>
      </c>
      <c r="C498">
        <v>27711609</v>
      </c>
      <c r="D498">
        <v>25151425</v>
      </c>
      <c r="E498">
        <v>1</v>
      </c>
      <c r="F498">
        <v>1</v>
      </c>
      <c r="G498">
        <v>1</v>
      </c>
      <c r="H498">
        <v>3</v>
      </c>
      <c r="I498" t="s">
        <v>559</v>
      </c>
      <c r="J498" t="s">
        <v>560</v>
      </c>
      <c r="K498" t="s">
        <v>561</v>
      </c>
      <c r="L498">
        <v>1348</v>
      </c>
      <c r="N498">
        <v>1009</v>
      </c>
      <c r="O498" t="s">
        <v>30</v>
      </c>
      <c r="P498" t="s">
        <v>30</v>
      </c>
      <c r="Q498">
        <v>1000</v>
      </c>
      <c r="X498">
        <v>1E-4</v>
      </c>
      <c r="Y498">
        <v>10315.01</v>
      </c>
      <c r="Z498">
        <v>0</v>
      </c>
      <c r="AA498">
        <v>0</v>
      </c>
      <c r="AB498">
        <v>0</v>
      </c>
      <c r="AC498">
        <v>0</v>
      </c>
      <c r="AD498">
        <v>1</v>
      </c>
      <c r="AE498">
        <v>0</v>
      </c>
      <c r="AF498" t="s">
        <v>44</v>
      </c>
      <c r="AG498">
        <v>0</v>
      </c>
      <c r="AH498">
        <v>2</v>
      </c>
      <c r="AI498">
        <v>27711614</v>
      </c>
      <c r="AJ498">
        <v>479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</row>
    <row r="499" spans="1:44" x14ac:dyDescent="0.2">
      <c r="A499">
        <f>ROW(Source!A281)</f>
        <v>281</v>
      </c>
      <c r="B499">
        <v>27711623</v>
      </c>
      <c r="C499">
        <v>27711609</v>
      </c>
      <c r="D499">
        <v>25145062</v>
      </c>
      <c r="E499">
        <v>17</v>
      </c>
      <c r="F499">
        <v>1</v>
      </c>
      <c r="G499">
        <v>1</v>
      </c>
      <c r="H499">
        <v>3</v>
      </c>
      <c r="I499" t="s">
        <v>671</v>
      </c>
      <c r="J499" t="s">
        <v>6</v>
      </c>
      <c r="K499" t="s">
        <v>672</v>
      </c>
      <c r="L499">
        <v>1327</v>
      </c>
      <c r="N499">
        <v>1005</v>
      </c>
      <c r="O499" t="s">
        <v>54</v>
      </c>
      <c r="P499" t="s">
        <v>54</v>
      </c>
      <c r="Q499">
        <v>1</v>
      </c>
      <c r="X499">
        <v>1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 t="s">
        <v>44</v>
      </c>
      <c r="AG499">
        <v>0</v>
      </c>
      <c r="AH499">
        <v>3</v>
      </c>
      <c r="AI499">
        <v>-1</v>
      </c>
      <c r="AJ499" t="s">
        <v>6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</row>
    <row r="500" spans="1:44" x14ac:dyDescent="0.2">
      <c r="A500">
        <f>ROW(Source!A281)</f>
        <v>281</v>
      </c>
      <c r="B500">
        <v>27711624</v>
      </c>
      <c r="C500">
        <v>27711609</v>
      </c>
      <c r="D500">
        <v>25174666</v>
      </c>
      <c r="E500">
        <v>1</v>
      </c>
      <c r="F500">
        <v>1</v>
      </c>
      <c r="G500">
        <v>1</v>
      </c>
      <c r="H500">
        <v>3</v>
      </c>
      <c r="I500" t="s">
        <v>562</v>
      </c>
      <c r="J500" t="s">
        <v>563</v>
      </c>
      <c r="K500" t="s">
        <v>564</v>
      </c>
      <c r="L500">
        <v>1348</v>
      </c>
      <c r="N500">
        <v>1009</v>
      </c>
      <c r="O500" t="s">
        <v>30</v>
      </c>
      <c r="P500" t="s">
        <v>30</v>
      </c>
      <c r="Q500">
        <v>1000</v>
      </c>
      <c r="X500">
        <v>3.0000000000000001E-3</v>
      </c>
      <c r="Y500">
        <v>5804</v>
      </c>
      <c r="Z500">
        <v>0</v>
      </c>
      <c r="AA500">
        <v>0</v>
      </c>
      <c r="AB500">
        <v>0</v>
      </c>
      <c r="AC500">
        <v>0</v>
      </c>
      <c r="AD500">
        <v>1</v>
      </c>
      <c r="AE500">
        <v>0</v>
      </c>
      <c r="AF500" t="s">
        <v>44</v>
      </c>
      <c r="AG500">
        <v>0</v>
      </c>
      <c r="AH500">
        <v>2</v>
      </c>
      <c r="AI500">
        <v>27711615</v>
      </c>
      <c r="AJ500">
        <v>480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</row>
    <row r="501" spans="1:44" x14ac:dyDescent="0.2">
      <c r="A501">
        <f>ROW(Source!A281)</f>
        <v>281</v>
      </c>
      <c r="B501">
        <v>27711625</v>
      </c>
      <c r="C501">
        <v>27711609</v>
      </c>
      <c r="D501">
        <v>25186953</v>
      </c>
      <c r="E501">
        <v>1</v>
      </c>
      <c r="F501">
        <v>1</v>
      </c>
      <c r="G501">
        <v>1</v>
      </c>
      <c r="H501">
        <v>3</v>
      </c>
      <c r="I501" t="s">
        <v>565</v>
      </c>
      <c r="J501" t="s">
        <v>566</v>
      </c>
      <c r="K501" t="s">
        <v>567</v>
      </c>
      <c r="L501">
        <v>1354</v>
      </c>
      <c r="N501">
        <v>1010</v>
      </c>
      <c r="O501" t="s">
        <v>136</v>
      </c>
      <c r="P501" t="s">
        <v>136</v>
      </c>
      <c r="Q501">
        <v>1</v>
      </c>
      <c r="X501">
        <v>0.1</v>
      </c>
      <c r="Y501">
        <v>72.8</v>
      </c>
      <c r="Z501">
        <v>0</v>
      </c>
      <c r="AA501">
        <v>0</v>
      </c>
      <c r="AB501">
        <v>0</v>
      </c>
      <c r="AC501">
        <v>0</v>
      </c>
      <c r="AD501">
        <v>1</v>
      </c>
      <c r="AE501">
        <v>0</v>
      </c>
      <c r="AF501" t="s">
        <v>44</v>
      </c>
      <c r="AG501">
        <v>0</v>
      </c>
      <c r="AH501">
        <v>2</v>
      </c>
      <c r="AI501">
        <v>27711616</v>
      </c>
      <c r="AJ501">
        <v>481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</row>
    <row r="502" spans="1:44" x14ac:dyDescent="0.2">
      <c r="A502">
        <f>ROW(Source!A282)</f>
        <v>282</v>
      </c>
      <c r="B502">
        <v>27711617</v>
      </c>
      <c r="C502">
        <v>27711609</v>
      </c>
      <c r="D502">
        <v>25428833</v>
      </c>
      <c r="E502">
        <v>1</v>
      </c>
      <c r="F502">
        <v>1</v>
      </c>
      <c r="G502">
        <v>1</v>
      </c>
      <c r="H502">
        <v>1</v>
      </c>
      <c r="I502" t="s">
        <v>554</v>
      </c>
      <c r="J502" t="s">
        <v>6</v>
      </c>
      <c r="K502" t="s">
        <v>555</v>
      </c>
      <c r="L502">
        <v>1191</v>
      </c>
      <c r="N502">
        <v>1013</v>
      </c>
      <c r="O502" t="s">
        <v>486</v>
      </c>
      <c r="P502" t="s">
        <v>486</v>
      </c>
      <c r="Q502">
        <v>1</v>
      </c>
      <c r="X502">
        <v>2.4</v>
      </c>
      <c r="Y502">
        <v>0</v>
      </c>
      <c r="Z502">
        <v>0</v>
      </c>
      <c r="AA502">
        <v>0</v>
      </c>
      <c r="AB502">
        <v>9.92</v>
      </c>
      <c r="AC502">
        <v>0</v>
      </c>
      <c r="AD502">
        <v>1</v>
      </c>
      <c r="AE502">
        <v>1</v>
      </c>
      <c r="AF502" t="s">
        <v>65</v>
      </c>
      <c r="AG502">
        <v>2.2680000000000002</v>
      </c>
      <c r="AH502">
        <v>2</v>
      </c>
      <c r="AI502">
        <v>27711610</v>
      </c>
      <c r="AJ502">
        <v>482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</row>
    <row r="503" spans="1:44" x14ac:dyDescent="0.2">
      <c r="A503">
        <f>ROW(Source!A282)</f>
        <v>282</v>
      </c>
      <c r="B503">
        <v>27711618</v>
      </c>
      <c r="C503">
        <v>27711609</v>
      </c>
      <c r="D503">
        <v>25412928</v>
      </c>
      <c r="E503">
        <v>1</v>
      </c>
      <c r="F503">
        <v>1</v>
      </c>
      <c r="G503">
        <v>1</v>
      </c>
      <c r="H503">
        <v>1</v>
      </c>
      <c r="I503" t="s">
        <v>487</v>
      </c>
      <c r="J503" t="s">
        <v>6</v>
      </c>
      <c r="K503" t="s">
        <v>488</v>
      </c>
      <c r="L503">
        <v>1191</v>
      </c>
      <c r="N503">
        <v>1013</v>
      </c>
      <c r="O503" t="s">
        <v>486</v>
      </c>
      <c r="P503" t="s">
        <v>486</v>
      </c>
      <c r="Q503">
        <v>1</v>
      </c>
      <c r="X503">
        <v>0.17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1</v>
      </c>
      <c r="AE503">
        <v>2</v>
      </c>
      <c r="AF503" t="s">
        <v>65</v>
      </c>
      <c r="AG503">
        <v>0.16065000000000002</v>
      </c>
      <c r="AH503">
        <v>2</v>
      </c>
      <c r="AI503">
        <v>27711611</v>
      </c>
      <c r="AJ503">
        <v>483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</row>
    <row r="504" spans="1:44" x14ac:dyDescent="0.2">
      <c r="A504">
        <f>ROW(Source!A282)</f>
        <v>282</v>
      </c>
      <c r="B504">
        <v>27711619</v>
      </c>
      <c r="C504">
        <v>27711609</v>
      </c>
      <c r="D504">
        <v>25231607</v>
      </c>
      <c r="E504">
        <v>1</v>
      </c>
      <c r="F504">
        <v>1</v>
      </c>
      <c r="G504">
        <v>1</v>
      </c>
      <c r="H504">
        <v>2</v>
      </c>
      <c r="I504" t="s">
        <v>497</v>
      </c>
      <c r="J504" t="s">
        <v>498</v>
      </c>
      <c r="K504" t="s">
        <v>499</v>
      </c>
      <c r="L504">
        <v>1368</v>
      </c>
      <c r="N504">
        <v>1011</v>
      </c>
      <c r="O504" t="s">
        <v>492</v>
      </c>
      <c r="P504" t="s">
        <v>492</v>
      </c>
      <c r="Q504">
        <v>1</v>
      </c>
      <c r="X504">
        <v>0.17</v>
      </c>
      <c r="Y504">
        <v>0</v>
      </c>
      <c r="Z504">
        <v>65.709999999999994</v>
      </c>
      <c r="AA504">
        <v>11.6</v>
      </c>
      <c r="AB504">
        <v>0</v>
      </c>
      <c r="AC504">
        <v>0</v>
      </c>
      <c r="AD504">
        <v>1</v>
      </c>
      <c r="AE504">
        <v>0</v>
      </c>
      <c r="AF504" t="s">
        <v>65</v>
      </c>
      <c r="AG504">
        <v>0.16065000000000002</v>
      </c>
      <c r="AH504">
        <v>2</v>
      </c>
      <c r="AI504">
        <v>27711612</v>
      </c>
      <c r="AJ504">
        <v>484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</row>
    <row r="505" spans="1:44" x14ac:dyDescent="0.2">
      <c r="A505">
        <f>ROW(Source!A282)</f>
        <v>282</v>
      </c>
      <c r="B505">
        <v>27711620</v>
      </c>
      <c r="C505">
        <v>27711609</v>
      </c>
      <c r="D505">
        <v>25231911</v>
      </c>
      <c r="E505">
        <v>1</v>
      </c>
      <c r="F505">
        <v>1</v>
      </c>
      <c r="G505">
        <v>1</v>
      </c>
      <c r="H505">
        <v>2</v>
      </c>
      <c r="I505" t="s">
        <v>556</v>
      </c>
      <c r="J505" t="s">
        <v>557</v>
      </c>
      <c r="K505" t="s">
        <v>558</v>
      </c>
      <c r="L505">
        <v>1368</v>
      </c>
      <c r="N505">
        <v>1011</v>
      </c>
      <c r="O505" t="s">
        <v>492</v>
      </c>
      <c r="P505" t="s">
        <v>492</v>
      </c>
      <c r="Q505">
        <v>1</v>
      </c>
      <c r="X505">
        <v>0.4</v>
      </c>
      <c r="Y505">
        <v>0</v>
      </c>
      <c r="Z505">
        <v>8.1</v>
      </c>
      <c r="AA505">
        <v>0</v>
      </c>
      <c r="AB505">
        <v>0</v>
      </c>
      <c r="AC505">
        <v>0</v>
      </c>
      <c r="AD505">
        <v>1</v>
      </c>
      <c r="AE505">
        <v>0</v>
      </c>
      <c r="AF505" t="s">
        <v>65</v>
      </c>
      <c r="AG505">
        <v>0.378</v>
      </c>
      <c r="AH505">
        <v>2</v>
      </c>
      <c r="AI505">
        <v>27711613</v>
      </c>
      <c r="AJ505">
        <v>485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</row>
    <row r="506" spans="1:44" x14ac:dyDescent="0.2">
      <c r="A506">
        <f>ROW(Source!A282)</f>
        <v>282</v>
      </c>
      <c r="B506">
        <v>27711621</v>
      </c>
      <c r="C506">
        <v>27711609</v>
      </c>
      <c r="D506">
        <v>25145057</v>
      </c>
      <c r="E506">
        <v>17</v>
      </c>
      <c r="F506">
        <v>1</v>
      </c>
      <c r="G506">
        <v>1</v>
      </c>
      <c r="H506">
        <v>3</v>
      </c>
      <c r="I506" t="s">
        <v>669</v>
      </c>
      <c r="J506" t="s">
        <v>6</v>
      </c>
      <c r="K506" t="s">
        <v>670</v>
      </c>
      <c r="L506">
        <v>1035</v>
      </c>
      <c r="N506">
        <v>1013</v>
      </c>
      <c r="O506" t="s">
        <v>103</v>
      </c>
      <c r="P506" t="s">
        <v>103</v>
      </c>
      <c r="Q506">
        <v>1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1</v>
      </c>
      <c r="AD506">
        <v>0</v>
      </c>
      <c r="AE506">
        <v>0</v>
      </c>
      <c r="AF506" t="s">
        <v>44</v>
      </c>
      <c r="AG506">
        <v>0</v>
      </c>
      <c r="AH506">
        <v>3</v>
      </c>
      <c r="AI506">
        <v>-1</v>
      </c>
      <c r="AJ506" t="s">
        <v>6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</row>
    <row r="507" spans="1:44" x14ac:dyDescent="0.2">
      <c r="A507">
        <f>ROW(Source!A282)</f>
        <v>282</v>
      </c>
      <c r="B507">
        <v>27711622</v>
      </c>
      <c r="C507">
        <v>27711609</v>
      </c>
      <c r="D507">
        <v>25151425</v>
      </c>
      <c r="E507">
        <v>1</v>
      </c>
      <c r="F507">
        <v>1</v>
      </c>
      <c r="G507">
        <v>1</v>
      </c>
      <c r="H507">
        <v>3</v>
      </c>
      <c r="I507" t="s">
        <v>559</v>
      </c>
      <c r="J507" t="s">
        <v>560</v>
      </c>
      <c r="K507" t="s">
        <v>561</v>
      </c>
      <c r="L507">
        <v>1348</v>
      </c>
      <c r="N507">
        <v>1009</v>
      </c>
      <c r="O507" t="s">
        <v>30</v>
      </c>
      <c r="P507" t="s">
        <v>30</v>
      </c>
      <c r="Q507">
        <v>1000</v>
      </c>
      <c r="X507">
        <v>1E-4</v>
      </c>
      <c r="Y507">
        <v>10315.01</v>
      </c>
      <c r="Z507">
        <v>0</v>
      </c>
      <c r="AA507">
        <v>0</v>
      </c>
      <c r="AB507">
        <v>0</v>
      </c>
      <c r="AC507">
        <v>0</v>
      </c>
      <c r="AD507">
        <v>1</v>
      </c>
      <c r="AE507">
        <v>0</v>
      </c>
      <c r="AF507" t="s">
        <v>44</v>
      </c>
      <c r="AG507">
        <v>0</v>
      </c>
      <c r="AH507">
        <v>2</v>
      </c>
      <c r="AI507">
        <v>27711614</v>
      </c>
      <c r="AJ507">
        <v>486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</row>
    <row r="508" spans="1:44" x14ac:dyDescent="0.2">
      <c r="A508">
        <f>ROW(Source!A282)</f>
        <v>282</v>
      </c>
      <c r="B508">
        <v>27711623</v>
      </c>
      <c r="C508">
        <v>27711609</v>
      </c>
      <c r="D508">
        <v>25145062</v>
      </c>
      <c r="E508">
        <v>17</v>
      </c>
      <c r="F508">
        <v>1</v>
      </c>
      <c r="G508">
        <v>1</v>
      </c>
      <c r="H508">
        <v>3</v>
      </c>
      <c r="I508" t="s">
        <v>671</v>
      </c>
      <c r="J508" t="s">
        <v>6</v>
      </c>
      <c r="K508" t="s">
        <v>672</v>
      </c>
      <c r="L508">
        <v>1327</v>
      </c>
      <c r="N508">
        <v>1005</v>
      </c>
      <c r="O508" t="s">
        <v>54</v>
      </c>
      <c r="P508" t="s">
        <v>54</v>
      </c>
      <c r="Q508">
        <v>1</v>
      </c>
      <c r="X508">
        <v>1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 t="s">
        <v>44</v>
      </c>
      <c r="AG508">
        <v>0</v>
      </c>
      <c r="AH508">
        <v>3</v>
      </c>
      <c r="AI508">
        <v>-1</v>
      </c>
      <c r="AJ508" t="s">
        <v>6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</row>
    <row r="509" spans="1:44" x14ac:dyDescent="0.2">
      <c r="A509">
        <f>ROW(Source!A282)</f>
        <v>282</v>
      </c>
      <c r="B509">
        <v>27711624</v>
      </c>
      <c r="C509">
        <v>27711609</v>
      </c>
      <c r="D509">
        <v>25174666</v>
      </c>
      <c r="E509">
        <v>1</v>
      </c>
      <c r="F509">
        <v>1</v>
      </c>
      <c r="G509">
        <v>1</v>
      </c>
      <c r="H509">
        <v>3</v>
      </c>
      <c r="I509" t="s">
        <v>562</v>
      </c>
      <c r="J509" t="s">
        <v>563</v>
      </c>
      <c r="K509" t="s">
        <v>564</v>
      </c>
      <c r="L509">
        <v>1348</v>
      </c>
      <c r="N509">
        <v>1009</v>
      </c>
      <c r="O509" t="s">
        <v>30</v>
      </c>
      <c r="P509" t="s">
        <v>30</v>
      </c>
      <c r="Q509">
        <v>1000</v>
      </c>
      <c r="X509">
        <v>3.0000000000000001E-3</v>
      </c>
      <c r="Y509">
        <v>5804</v>
      </c>
      <c r="Z509">
        <v>0</v>
      </c>
      <c r="AA509">
        <v>0</v>
      </c>
      <c r="AB509">
        <v>0</v>
      </c>
      <c r="AC509">
        <v>0</v>
      </c>
      <c r="AD509">
        <v>1</v>
      </c>
      <c r="AE509">
        <v>0</v>
      </c>
      <c r="AF509" t="s">
        <v>44</v>
      </c>
      <c r="AG509">
        <v>0</v>
      </c>
      <c r="AH509">
        <v>2</v>
      </c>
      <c r="AI509">
        <v>27711615</v>
      </c>
      <c r="AJ509">
        <v>487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</row>
    <row r="510" spans="1:44" x14ac:dyDescent="0.2">
      <c r="A510">
        <f>ROW(Source!A282)</f>
        <v>282</v>
      </c>
      <c r="B510">
        <v>27711625</v>
      </c>
      <c r="C510">
        <v>27711609</v>
      </c>
      <c r="D510">
        <v>25186953</v>
      </c>
      <c r="E510">
        <v>1</v>
      </c>
      <c r="F510">
        <v>1</v>
      </c>
      <c r="G510">
        <v>1</v>
      </c>
      <c r="H510">
        <v>3</v>
      </c>
      <c r="I510" t="s">
        <v>565</v>
      </c>
      <c r="J510" t="s">
        <v>566</v>
      </c>
      <c r="K510" t="s">
        <v>567</v>
      </c>
      <c r="L510">
        <v>1354</v>
      </c>
      <c r="N510">
        <v>1010</v>
      </c>
      <c r="O510" t="s">
        <v>136</v>
      </c>
      <c r="P510" t="s">
        <v>136</v>
      </c>
      <c r="Q510">
        <v>1</v>
      </c>
      <c r="X510">
        <v>0.1</v>
      </c>
      <c r="Y510">
        <v>72.8</v>
      </c>
      <c r="Z510">
        <v>0</v>
      </c>
      <c r="AA510">
        <v>0</v>
      </c>
      <c r="AB510">
        <v>0</v>
      </c>
      <c r="AC510">
        <v>0</v>
      </c>
      <c r="AD510">
        <v>1</v>
      </c>
      <c r="AE510">
        <v>0</v>
      </c>
      <c r="AF510" t="s">
        <v>44</v>
      </c>
      <c r="AG510">
        <v>0</v>
      </c>
      <c r="AH510">
        <v>2</v>
      </c>
      <c r="AI510">
        <v>27711616</v>
      </c>
      <c r="AJ510">
        <v>488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</row>
    <row r="511" spans="1:44" x14ac:dyDescent="0.2">
      <c r="A511">
        <f>ROW(Source!A283)</f>
        <v>283</v>
      </c>
      <c r="B511">
        <v>27711628</v>
      </c>
      <c r="C511">
        <v>27711626</v>
      </c>
      <c r="D511">
        <v>25413050</v>
      </c>
      <c r="E511">
        <v>1</v>
      </c>
      <c r="F511">
        <v>1</v>
      </c>
      <c r="G511">
        <v>1</v>
      </c>
      <c r="H511">
        <v>1</v>
      </c>
      <c r="I511" t="s">
        <v>568</v>
      </c>
      <c r="J511" t="s">
        <v>6</v>
      </c>
      <c r="K511" t="s">
        <v>569</v>
      </c>
      <c r="L511">
        <v>1191</v>
      </c>
      <c r="N511">
        <v>1013</v>
      </c>
      <c r="O511" t="s">
        <v>486</v>
      </c>
      <c r="P511" t="s">
        <v>486</v>
      </c>
      <c r="Q511">
        <v>1</v>
      </c>
      <c r="X511">
        <v>22.82</v>
      </c>
      <c r="Y511">
        <v>0</v>
      </c>
      <c r="Z511">
        <v>0</v>
      </c>
      <c r="AA511">
        <v>0</v>
      </c>
      <c r="AB511">
        <v>7.8</v>
      </c>
      <c r="AC511">
        <v>0</v>
      </c>
      <c r="AD511">
        <v>1</v>
      </c>
      <c r="AE511">
        <v>1</v>
      </c>
      <c r="AF511" t="s">
        <v>22</v>
      </c>
      <c r="AG511">
        <v>26.242999999999999</v>
      </c>
      <c r="AH511">
        <v>2</v>
      </c>
      <c r="AI511">
        <v>27711627</v>
      </c>
      <c r="AJ511">
        <v>489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</row>
    <row r="512" spans="1:44" x14ac:dyDescent="0.2">
      <c r="A512">
        <f>ROW(Source!A284)</f>
        <v>284</v>
      </c>
      <c r="B512">
        <v>27711628</v>
      </c>
      <c r="C512">
        <v>27711626</v>
      </c>
      <c r="D512">
        <v>25413050</v>
      </c>
      <c r="E512">
        <v>1</v>
      </c>
      <c r="F512">
        <v>1</v>
      </c>
      <c r="G512">
        <v>1</v>
      </c>
      <c r="H512">
        <v>1</v>
      </c>
      <c r="I512" t="s">
        <v>568</v>
      </c>
      <c r="J512" t="s">
        <v>6</v>
      </c>
      <c r="K512" t="s">
        <v>569</v>
      </c>
      <c r="L512">
        <v>1191</v>
      </c>
      <c r="N512">
        <v>1013</v>
      </c>
      <c r="O512" t="s">
        <v>486</v>
      </c>
      <c r="P512" t="s">
        <v>486</v>
      </c>
      <c r="Q512">
        <v>1</v>
      </c>
      <c r="X512">
        <v>22.82</v>
      </c>
      <c r="Y512">
        <v>0</v>
      </c>
      <c r="Z512">
        <v>0</v>
      </c>
      <c r="AA512">
        <v>0</v>
      </c>
      <c r="AB512">
        <v>7.8</v>
      </c>
      <c r="AC512">
        <v>0</v>
      </c>
      <c r="AD512">
        <v>1</v>
      </c>
      <c r="AE512">
        <v>1</v>
      </c>
      <c r="AF512" t="s">
        <v>22</v>
      </c>
      <c r="AG512">
        <v>26.242999999999999</v>
      </c>
      <c r="AH512">
        <v>2</v>
      </c>
      <c r="AI512">
        <v>27711627</v>
      </c>
      <c r="AJ512">
        <v>490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</row>
    <row r="513" spans="1:44" x14ac:dyDescent="0.2">
      <c r="A513">
        <f>ROW(Source!A285)</f>
        <v>285</v>
      </c>
      <c r="B513">
        <v>27711636</v>
      </c>
      <c r="C513">
        <v>27711629</v>
      </c>
      <c r="D513">
        <v>25417632</v>
      </c>
      <c r="E513">
        <v>1</v>
      </c>
      <c r="F513">
        <v>1</v>
      </c>
      <c r="G513">
        <v>1</v>
      </c>
      <c r="H513">
        <v>1</v>
      </c>
      <c r="I513" t="s">
        <v>570</v>
      </c>
      <c r="J513" t="s">
        <v>6</v>
      </c>
      <c r="K513" t="s">
        <v>571</v>
      </c>
      <c r="L513">
        <v>1191</v>
      </c>
      <c r="N513">
        <v>1013</v>
      </c>
      <c r="O513" t="s">
        <v>486</v>
      </c>
      <c r="P513" t="s">
        <v>486</v>
      </c>
      <c r="Q513">
        <v>1</v>
      </c>
      <c r="X513">
        <v>70.2</v>
      </c>
      <c r="Y513">
        <v>0</v>
      </c>
      <c r="Z513">
        <v>0</v>
      </c>
      <c r="AA513">
        <v>0</v>
      </c>
      <c r="AB513">
        <v>8.64</v>
      </c>
      <c r="AC513">
        <v>0</v>
      </c>
      <c r="AD513">
        <v>1</v>
      </c>
      <c r="AE513">
        <v>1</v>
      </c>
      <c r="AF513" t="s">
        <v>57</v>
      </c>
      <c r="AG513">
        <v>108.98550000000002</v>
      </c>
      <c r="AH513">
        <v>2</v>
      </c>
      <c r="AI513">
        <v>27711630</v>
      </c>
      <c r="AJ513">
        <v>491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</row>
    <row r="514" spans="1:44" x14ac:dyDescent="0.2">
      <c r="A514">
        <f>ROW(Source!A285)</f>
        <v>285</v>
      </c>
      <c r="B514">
        <v>27711637</v>
      </c>
      <c r="C514">
        <v>27711629</v>
      </c>
      <c r="D514">
        <v>25412928</v>
      </c>
      <c r="E514">
        <v>1</v>
      </c>
      <c r="F514">
        <v>1</v>
      </c>
      <c r="G514">
        <v>1</v>
      </c>
      <c r="H514">
        <v>1</v>
      </c>
      <c r="I514" t="s">
        <v>487</v>
      </c>
      <c r="J514" t="s">
        <v>6</v>
      </c>
      <c r="K514" t="s">
        <v>488</v>
      </c>
      <c r="L514">
        <v>1191</v>
      </c>
      <c r="N514">
        <v>1013</v>
      </c>
      <c r="O514" t="s">
        <v>486</v>
      </c>
      <c r="P514" t="s">
        <v>486</v>
      </c>
      <c r="Q514">
        <v>1</v>
      </c>
      <c r="X514">
        <v>0.18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1</v>
      </c>
      <c r="AE514">
        <v>2</v>
      </c>
      <c r="AF514" t="s">
        <v>56</v>
      </c>
      <c r="AG514">
        <v>0.30374999999999996</v>
      </c>
      <c r="AH514">
        <v>2</v>
      </c>
      <c r="AI514">
        <v>27711631</v>
      </c>
      <c r="AJ514">
        <v>492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</row>
    <row r="515" spans="1:44" x14ac:dyDescent="0.2">
      <c r="A515">
        <f>ROW(Source!A285)</f>
        <v>285</v>
      </c>
      <c r="B515">
        <v>27711638</v>
      </c>
      <c r="C515">
        <v>27711629</v>
      </c>
      <c r="D515">
        <v>25231607</v>
      </c>
      <c r="E515">
        <v>1</v>
      </c>
      <c r="F515">
        <v>1</v>
      </c>
      <c r="G515">
        <v>1</v>
      </c>
      <c r="H515">
        <v>2</v>
      </c>
      <c r="I515" t="s">
        <v>497</v>
      </c>
      <c r="J515" t="s">
        <v>498</v>
      </c>
      <c r="K515" t="s">
        <v>499</v>
      </c>
      <c r="L515">
        <v>1368</v>
      </c>
      <c r="N515">
        <v>1011</v>
      </c>
      <c r="O515" t="s">
        <v>492</v>
      </c>
      <c r="P515" t="s">
        <v>492</v>
      </c>
      <c r="Q515">
        <v>1</v>
      </c>
      <c r="X515">
        <v>0.18</v>
      </c>
      <c r="Y515">
        <v>0</v>
      </c>
      <c r="Z515">
        <v>65.709999999999994</v>
      </c>
      <c r="AA515">
        <v>11.6</v>
      </c>
      <c r="AB515">
        <v>0</v>
      </c>
      <c r="AC515">
        <v>0</v>
      </c>
      <c r="AD515">
        <v>1</v>
      </c>
      <c r="AE515">
        <v>0</v>
      </c>
      <c r="AF515" t="s">
        <v>56</v>
      </c>
      <c r="AG515">
        <v>0.30374999999999996</v>
      </c>
      <c r="AH515">
        <v>2</v>
      </c>
      <c r="AI515">
        <v>27711632</v>
      </c>
      <c r="AJ515">
        <v>493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</row>
    <row r="516" spans="1:44" x14ac:dyDescent="0.2">
      <c r="A516">
        <f>ROW(Source!A285)</f>
        <v>285</v>
      </c>
      <c r="B516">
        <v>27711639</v>
      </c>
      <c r="C516">
        <v>27711629</v>
      </c>
      <c r="D516">
        <v>25144952</v>
      </c>
      <c r="E516">
        <v>17</v>
      </c>
      <c r="F516">
        <v>1</v>
      </c>
      <c r="G516">
        <v>1</v>
      </c>
      <c r="H516">
        <v>3</v>
      </c>
      <c r="I516" t="s">
        <v>673</v>
      </c>
      <c r="J516" t="s">
        <v>6</v>
      </c>
      <c r="K516" t="s">
        <v>674</v>
      </c>
      <c r="L516">
        <v>1339</v>
      </c>
      <c r="N516">
        <v>1007</v>
      </c>
      <c r="O516" t="s">
        <v>92</v>
      </c>
      <c r="P516" t="s">
        <v>92</v>
      </c>
      <c r="Q516">
        <v>1</v>
      </c>
      <c r="X516">
        <v>8.0000000000000002E-3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 t="s">
        <v>6</v>
      </c>
      <c r="AG516">
        <v>8.0000000000000002E-3</v>
      </c>
      <c r="AH516">
        <v>3</v>
      </c>
      <c r="AI516">
        <v>-1</v>
      </c>
      <c r="AJ516" t="s">
        <v>6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</row>
    <row r="517" spans="1:44" x14ac:dyDescent="0.2">
      <c r="A517">
        <f>ROW(Source!A285)</f>
        <v>285</v>
      </c>
      <c r="B517">
        <v>27711640</v>
      </c>
      <c r="C517">
        <v>27711629</v>
      </c>
      <c r="D517">
        <v>25144953</v>
      </c>
      <c r="E517">
        <v>17</v>
      </c>
      <c r="F517">
        <v>1</v>
      </c>
      <c r="G517">
        <v>1</v>
      </c>
      <c r="H517">
        <v>3</v>
      </c>
      <c r="I517" t="s">
        <v>673</v>
      </c>
      <c r="J517" t="s">
        <v>6</v>
      </c>
      <c r="K517" t="s">
        <v>675</v>
      </c>
      <c r="L517">
        <v>1348</v>
      </c>
      <c r="N517">
        <v>1009</v>
      </c>
      <c r="O517" t="s">
        <v>30</v>
      </c>
      <c r="P517" t="s">
        <v>30</v>
      </c>
      <c r="Q517">
        <v>1000</v>
      </c>
      <c r="X517">
        <v>2.9000000000000001E-2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 t="s">
        <v>6</v>
      </c>
      <c r="AG517">
        <v>2.9000000000000001E-2</v>
      </c>
      <c r="AH517">
        <v>3</v>
      </c>
      <c r="AI517">
        <v>-1</v>
      </c>
      <c r="AJ517" t="s">
        <v>6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</row>
    <row r="518" spans="1:44" x14ac:dyDescent="0.2">
      <c r="A518">
        <f>ROW(Source!A285)</f>
        <v>285</v>
      </c>
      <c r="B518">
        <v>27711641</v>
      </c>
      <c r="C518">
        <v>27711629</v>
      </c>
      <c r="D518">
        <v>25179891</v>
      </c>
      <c r="E518">
        <v>1</v>
      </c>
      <c r="F518">
        <v>1</v>
      </c>
      <c r="G518">
        <v>1</v>
      </c>
      <c r="H518">
        <v>3</v>
      </c>
      <c r="I518" t="s">
        <v>572</v>
      </c>
      <c r="J518" t="s">
        <v>573</v>
      </c>
      <c r="K518" t="s">
        <v>574</v>
      </c>
      <c r="L518">
        <v>1327</v>
      </c>
      <c r="N518">
        <v>1005</v>
      </c>
      <c r="O518" t="s">
        <v>54</v>
      </c>
      <c r="P518" t="s">
        <v>54</v>
      </c>
      <c r="Q518">
        <v>1</v>
      </c>
      <c r="X518">
        <v>5.5</v>
      </c>
      <c r="Y518">
        <v>35.22</v>
      </c>
      <c r="Z518">
        <v>0</v>
      </c>
      <c r="AA518">
        <v>0</v>
      </c>
      <c r="AB518">
        <v>0</v>
      </c>
      <c r="AC518">
        <v>0</v>
      </c>
      <c r="AD518">
        <v>1</v>
      </c>
      <c r="AE518">
        <v>0</v>
      </c>
      <c r="AF518" t="s">
        <v>6</v>
      </c>
      <c r="AG518">
        <v>5.5</v>
      </c>
      <c r="AH518">
        <v>2</v>
      </c>
      <c r="AI518">
        <v>27711635</v>
      </c>
      <c r="AJ518">
        <v>496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</row>
    <row r="519" spans="1:44" x14ac:dyDescent="0.2">
      <c r="A519">
        <f>ROW(Source!A286)</f>
        <v>286</v>
      </c>
      <c r="B519">
        <v>27711636</v>
      </c>
      <c r="C519">
        <v>27711629</v>
      </c>
      <c r="D519">
        <v>25417632</v>
      </c>
      <c r="E519">
        <v>1</v>
      </c>
      <c r="F519">
        <v>1</v>
      </c>
      <c r="G519">
        <v>1</v>
      </c>
      <c r="H519">
        <v>1</v>
      </c>
      <c r="I519" t="s">
        <v>570</v>
      </c>
      <c r="J519" t="s">
        <v>6</v>
      </c>
      <c r="K519" t="s">
        <v>571</v>
      </c>
      <c r="L519">
        <v>1191</v>
      </c>
      <c r="N519">
        <v>1013</v>
      </c>
      <c r="O519" t="s">
        <v>486</v>
      </c>
      <c r="P519" t="s">
        <v>486</v>
      </c>
      <c r="Q519">
        <v>1</v>
      </c>
      <c r="X519">
        <v>70.2</v>
      </c>
      <c r="Y519">
        <v>0</v>
      </c>
      <c r="Z519">
        <v>0</v>
      </c>
      <c r="AA519">
        <v>0</v>
      </c>
      <c r="AB519">
        <v>8.64</v>
      </c>
      <c r="AC519">
        <v>0</v>
      </c>
      <c r="AD519">
        <v>1</v>
      </c>
      <c r="AE519">
        <v>1</v>
      </c>
      <c r="AF519" t="s">
        <v>57</v>
      </c>
      <c r="AG519">
        <v>108.98550000000002</v>
      </c>
      <c r="AH519">
        <v>2</v>
      </c>
      <c r="AI519">
        <v>27711630</v>
      </c>
      <c r="AJ519">
        <v>497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</row>
    <row r="520" spans="1:44" x14ac:dyDescent="0.2">
      <c r="A520">
        <f>ROW(Source!A286)</f>
        <v>286</v>
      </c>
      <c r="B520">
        <v>27711637</v>
      </c>
      <c r="C520">
        <v>27711629</v>
      </c>
      <c r="D520">
        <v>25412928</v>
      </c>
      <c r="E520">
        <v>1</v>
      </c>
      <c r="F520">
        <v>1</v>
      </c>
      <c r="G520">
        <v>1</v>
      </c>
      <c r="H520">
        <v>1</v>
      </c>
      <c r="I520" t="s">
        <v>487</v>
      </c>
      <c r="J520" t="s">
        <v>6</v>
      </c>
      <c r="K520" t="s">
        <v>488</v>
      </c>
      <c r="L520">
        <v>1191</v>
      </c>
      <c r="N520">
        <v>1013</v>
      </c>
      <c r="O520" t="s">
        <v>486</v>
      </c>
      <c r="P520" t="s">
        <v>486</v>
      </c>
      <c r="Q520">
        <v>1</v>
      </c>
      <c r="X520">
        <v>0.18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1</v>
      </c>
      <c r="AE520">
        <v>2</v>
      </c>
      <c r="AF520" t="s">
        <v>56</v>
      </c>
      <c r="AG520">
        <v>0.30374999999999996</v>
      </c>
      <c r="AH520">
        <v>2</v>
      </c>
      <c r="AI520">
        <v>27711631</v>
      </c>
      <c r="AJ520">
        <v>498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</row>
    <row r="521" spans="1:44" x14ac:dyDescent="0.2">
      <c r="A521">
        <f>ROW(Source!A286)</f>
        <v>286</v>
      </c>
      <c r="B521">
        <v>27711638</v>
      </c>
      <c r="C521">
        <v>27711629</v>
      </c>
      <c r="D521">
        <v>25231607</v>
      </c>
      <c r="E521">
        <v>1</v>
      </c>
      <c r="F521">
        <v>1</v>
      </c>
      <c r="G521">
        <v>1</v>
      </c>
      <c r="H521">
        <v>2</v>
      </c>
      <c r="I521" t="s">
        <v>497</v>
      </c>
      <c r="J521" t="s">
        <v>498</v>
      </c>
      <c r="K521" t="s">
        <v>499</v>
      </c>
      <c r="L521">
        <v>1368</v>
      </c>
      <c r="N521">
        <v>1011</v>
      </c>
      <c r="O521" t="s">
        <v>492</v>
      </c>
      <c r="P521" t="s">
        <v>492</v>
      </c>
      <c r="Q521">
        <v>1</v>
      </c>
      <c r="X521">
        <v>0.18</v>
      </c>
      <c r="Y521">
        <v>0</v>
      </c>
      <c r="Z521">
        <v>65.709999999999994</v>
      </c>
      <c r="AA521">
        <v>11.6</v>
      </c>
      <c r="AB521">
        <v>0</v>
      </c>
      <c r="AC521">
        <v>0</v>
      </c>
      <c r="AD521">
        <v>1</v>
      </c>
      <c r="AE521">
        <v>0</v>
      </c>
      <c r="AF521" t="s">
        <v>56</v>
      </c>
      <c r="AG521">
        <v>0.30374999999999996</v>
      </c>
      <c r="AH521">
        <v>2</v>
      </c>
      <c r="AI521">
        <v>27711632</v>
      </c>
      <c r="AJ521">
        <v>499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</row>
    <row r="522" spans="1:44" x14ac:dyDescent="0.2">
      <c r="A522">
        <f>ROW(Source!A286)</f>
        <v>286</v>
      </c>
      <c r="B522">
        <v>27711639</v>
      </c>
      <c r="C522">
        <v>27711629</v>
      </c>
      <c r="D522">
        <v>25144952</v>
      </c>
      <c r="E522">
        <v>17</v>
      </c>
      <c r="F522">
        <v>1</v>
      </c>
      <c r="G522">
        <v>1</v>
      </c>
      <c r="H522">
        <v>3</v>
      </c>
      <c r="I522" t="s">
        <v>673</v>
      </c>
      <c r="J522" t="s">
        <v>6</v>
      </c>
      <c r="K522" t="s">
        <v>674</v>
      </c>
      <c r="L522">
        <v>1339</v>
      </c>
      <c r="N522">
        <v>1007</v>
      </c>
      <c r="O522" t="s">
        <v>92</v>
      </c>
      <c r="P522" t="s">
        <v>92</v>
      </c>
      <c r="Q522">
        <v>1</v>
      </c>
      <c r="X522">
        <v>8.0000000000000002E-3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 t="s">
        <v>6</v>
      </c>
      <c r="AG522">
        <v>8.0000000000000002E-3</v>
      </c>
      <c r="AH522">
        <v>3</v>
      </c>
      <c r="AI522">
        <v>-1</v>
      </c>
      <c r="AJ522" t="s">
        <v>6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</row>
    <row r="523" spans="1:44" x14ac:dyDescent="0.2">
      <c r="A523">
        <f>ROW(Source!A286)</f>
        <v>286</v>
      </c>
      <c r="B523">
        <v>27711640</v>
      </c>
      <c r="C523">
        <v>27711629</v>
      </c>
      <c r="D523">
        <v>25144953</v>
      </c>
      <c r="E523">
        <v>17</v>
      </c>
      <c r="F523">
        <v>1</v>
      </c>
      <c r="G523">
        <v>1</v>
      </c>
      <c r="H523">
        <v>3</v>
      </c>
      <c r="I523" t="s">
        <v>673</v>
      </c>
      <c r="J523" t="s">
        <v>6</v>
      </c>
      <c r="K523" t="s">
        <v>675</v>
      </c>
      <c r="L523">
        <v>1348</v>
      </c>
      <c r="N523">
        <v>1009</v>
      </c>
      <c r="O523" t="s">
        <v>30</v>
      </c>
      <c r="P523" t="s">
        <v>30</v>
      </c>
      <c r="Q523">
        <v>1000</v>
      </c>
      <c r="X523">
        <v>2.9000000000000001E-2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 t="s">
        <v>6</v>
      </c>
      <c r="AG523">
        <v>2.9000000000000001E-2</v>
      </c>
      <c r="AH523">
        <v>3</v>
      </c>
      <c r="AI523">
        <v>-1</v>
      </c>
      <c r="AJ523" t="s">
        <v>6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</row>
    <row r="524" spans="1:44" x14ac:dyDescent="0.2">
      <c r="A524">
        <f>ROW(Source!A286)</f>
        <v>286</v>
      </c>
      <c r="B524">
        <v>27711641</v>
      </c>
      <c r="C524">
        <v>27711629</v>
      </c>
      <c r="D524">
        <v>25179891</v>
      </c>
      <c r="E524">
        <v>1</v>
      </c>
      <c r="F524">
        <v>1</v>
      </c>
      <c r="G524">
        <v>1</v>
      </c>
      <c r="H524">
        <v>3</v>
      </c>
      <c r="I524" t="s">
        <v>572</v>
      </c>
      <c r="J524" t="s">
        <v>573</v>
      </c>
      <c r="K524" t="s">
        <v>574</v>
      </c>
      <c r="L524">
        <v>1327</v>
      </c>
      <c r="N524">
        <v>1005</v>
      </c>
      <c r="O524" t="s">
        <v>54</v>
      </c>
      <c r="P524" t="s">
        <v>54</v>
      </c>
      <c r="Q524">
        <v>1</v>
      </c>
      <c r="X524">
        <v>5.5</v>
      </c>
      <c r="Y524">
        <v>35.22</v>
      </c>
      <c r="Z524">
        <v>0</v>
      </c>
      <c r="AA524">
        <v>0</v>
      </c>
      <c r="AB524">
        <v>0</v>
      </c>
      <c r="AC524">
        <v>0</v>
      </c>
      <c r="AD524">
        <v>1</v>
      </c>
      <c r="AE524">
        <v>0</v>
      </c>
      <c r="AF524" t="s">
        <v>6</v>
      </c>
      <c r="AG524">
        <v>5.5</v>
      </c>
      <c r="AH524">
        <v>2</v>
      </c>
      <c r="AI524">
        <v>27711635</v>
      </c>
      <c r="AJ524">
        <v>502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</row>
    <row r="525" spans="1:44" x14ac:dyDescent="0.2">
      <c r="A525">
        <f>ROW(Source!A291)</f>
        <v>291</v>
      </c>
      <c r="B525">
        <v>27711657</v>
      </c>
      <c r="C525">
        <v>27711644</v>
      </c>
      <c r="D525">
        <v>25428833</v>
      </c>
      <c r="E525">
        <v>1</v>
      </c>
      <c r="F525">
        <v>1</v>
      </c>
      <c r="G525">
        <v>1</v>
      </c>
      <c r="H525">
        <v>1</v>
      </c>
      <c r="I525" t="s">
        <v>554</v>
      </c>
      <c r="J525" t="s">
        <v>6</v>
      </c>
      <c r="K525" t="s">
        <v>555</v>
      </c>
      <c r="L525">
        <v>1191</v>
      </c>
      <c r="N525">
        <v>1013</v>
      </c>
      <c r="O525" t="s">
        <v>486</v>
      </c>
      <c r="P525" t="s">
        <v>486</v>
      </c>
      <c r="Q525">
        <v>1</v>
      </c>
      <c r="X525">
        <v>2.4</v>
      </c>
      <c r="Y525">
        <v>0</v>
      </c>
      <c r="Z525">
        <v>0</v>
      </c>
      <c r="AA525">
        <v>0</v>
      </c>
      <c r="AB525">
        <v>9.92</v>
      </c>
      <c r="AC525">
        <v>0</v>
      </c>
      <c r="AD525">
        <v>1</v>
      </c>
      <c r="AE525">
        <v>1</v>
      </c>
      <c r="AF525" t="s">
        <v>57</v>
      </c>
      <c r="AG525">
        <v>3.726</v>
      </c>
      <c r="AH525">
        <v>2</v>
      </c>
      <c r="AI525">
        <v>27711645</v>
      </c>
      <c r="AJ525">
        <v>503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</row>
    <row r="526" spans="1:44" x14ac:dyDescent="0.2">
      <c r="A526">
        <f>ROW(Source!A291)</f>
        <v>291</v>
      </c>
      <c r="B526">
        <v>27711658</v>
      </c>
      <c r="C526">
        <v>27711644</v>
      </c>
      <c r="D526">
        <v>25412928</v>
      </c>
      <c r="E526">
        <v>1</v>
      </c>
      <c r="F526">
        <v>1</v>
      </c>
      <c r="G526">
        <v>1</v>
      </c>
      <c r="H526">
        <v>1</v>
      </c>
      <c r="I526" t="s">
        <v>487</v>
      </c>
      <c r="J526" t="s">
        <v>6</v>
      </c>
      <c r="K526" t="s">
        <v>488</v>
      </c>
      <c r="L526">
        <v>1191</v>
      </c>
      <c r="N526">
        <v>1013</v>
      </c>
      <c r="O526" t="s">
        <v>486</v>
      </c>
      <c r="P526" t="s">
        <v>486</v>
      </c>
      <c r="Q526">
        <v>1</v>
      </c>
      <c r="X526">
        <v>0.17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1</v>
      </c>
      <c r="AE526">
        <v>2</v>
      </c>
      <c r="AF526" t="s">
        <v>56</v>
      </c>
      <c r="AG526">
        <v>0.28687500000000005</v>
      </c>
      <c r="AH526">
        <v>2</v>
      </c>
      <c r="AI526">
        <v>27711646</v>
      </c>
      <c r="AJ526">
        <v>504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</row>
    <row r="527" spans="1:44" x14ac:dyDescent="0.2">
      <c r="A527">
        <f>ROW(Source!A291)</f>
        <v>291</v>
      </c>
      <c r="B527">
        <v>27711659</v>
      </c>
      <c r="C527">
        <v>27711644</v>
      </c>
      <c r="D527">
        <v>25231607</v>
      </c>
      <c r="E527">
        <v>1</v>
      </c>
      <c r="F527">
        <v>1</v>
      </c>
      <c r="G527">
        <v>1</v>
      </c>
      <c r="H527">
        <v>2</v>
      </c>
      <c r="I527" t="s">
        <v>497</v>
      </c>
      <c r="J527" t="s">
        <v>498</v>
      </c>
      <c r="K527" t="s">
        <v>499</v>
      </c>
      <c r="L527">
        <v>1368</v>
      </c>
      <c r="N527">
        <v>1011</v>
      </c>
      <c r="O527" t="s">
        <v>492</v>
      </c>
      <c r="P527" t="s">
        <v>492</v>
      </c>
      <c r="Q527">
        <v>1</v>
      </c>
      <c r="X527">
        <v>0.17</v>
      </c>
      <c r="Y527">
        <v>0</v>
      </c>
      <c r="Z527">
        <v>65.709999999999994</v>
      </c>
      <c r="AA527">
        <v>11.6</v>
      </c>
      <c r="AB527">
        <v>0</v>
      </c>
      <c r="AC527">
        <v>0</v>
      </c>
      <c r="AD527">
        <v>1</v>
      </c>
      <c r="AE527">
        <v>0</v>
      </c>
      <c r="AF527" t="s">
        <v>56</v>
      </c>
      <c r="AG527">
        <v>0.28687500000000005</v>
      </c>
      <c r="AH527">
        <v>2</v>
      </c>
      <c r="AI527">
        <v>27711647</v>
      </c>
      <c r="AJ527">
        <v>505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</row>
    <row r="528" spans="1:44" x14ac:dyDescent="0.2">
      <c r="A528">
        <f>ROW(Source!A291)</f>
        <v>291</v>
      </c>
      <c r="B528">
        <v>27711660</v>
      </c>
      <c r="C528">
        <v>27711644</v>
      </c>
      <c r="D528">
        <v>25231911</v>
      </c>
      <c r="E528">
        <v>1</v>
      </c>
      <c r="F528">
        <v>1</v>
      </c>
      <c r="G528">
        <v>1</v>
      </c>
      <c r="H528">
        <v>2</v>
      </c>
      <c r="I528" t="s">
        <v>556</v>
      </c>
      <c r="J528" t="s">
        <v>557</v>
      </c>
      <c r="K528" t="s">
        <v>558</v>
      </c>
      <c r="L528">
        <v>1368</v>
      </c>
      <c r="N528">
        <v>1011</v>
      </c>
      <c r="O528" t="s">
        <v>492</v>
      </c>
      <c r="P528" t="s">
        <v>492</v>
      </c>
      <c r="Q528">
        <v>1</v>
      </c>
      <c r="X528">
        <v>0.4</v>
      </c>
      <c r="Y528">
        <v>0</v>
      </c>
      <c r="Z528">
        <v>8.1</v>
      </c>
      <c r="AA528">
        <v>0</v>
      </c>
      <c r="AB528">
        <v>0</v>
      </c>
      <c r="AC528">
        <v>0</v>
      </c>
      <c r="AD528">
        <v>1</v>
      </c>
      <c r="AE528">
        <v>0</v>
      </c>
      <c r="AF528" t="s">
        <v>56</v>
      </c>
      <c r="AG528">
        <v>0.67500000000000004</v>
      </c>
      <c r="AH528">
        <v>2</v>
      </c>
      <c r="AI528">
        <v>27711648</v>
      </c>
      <c r="AJ528">
        <v>506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</row>
    <row r="529" spans="1:44" x14ac:dyDescent="0.2">
      <c r="A529">
        <f>ROW(Source!A291)</f>
        <v>291</v>
      </c>
      <c r="B529">
        <v>27711661</v>
      </c>
      <c r="C529">
        <v>27711644</v>
      </c>
      <c r="D529">
        <v>25145057</v>
      </c>
      <c r="E529">
        <v>17</v>
      </c>
      <c r="F529">
        <v>1</v>
      </c>
      <c r="G529">
        <v>1</v>
      </c>
      <c r="H529">
        <v>3</v>
      </c>
      <c r="I529" t="s">
        <v>669</v>
      </c>
      <c r="J529" t="s">
        <v>6</v>
      </c>
      <c r="K529" t="s">
        <v>670</v>
      </c>
      <c r="L529">
        <v>1035</v>
      </c>
      <c r="N529">
        <v>1013</v>
      </c>
      <c r="O529" t="s">
        <v>103</v>
      </c>
      <c r="P529" t="s">
        <v>103</v>
      </c>
      <c r="Q529">
        <v>1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1</v>
      </c>
      <c r="AD529">
        <v>0</v>
      </c>
      <c r="AE529">
        <v>0</v>
      </c>
      <c r="AF529" t="s">
        <v>6</v>
      </c>
      <c r="AG529">
        <v>0</v>
      </c>
      <c r="AH529">
        <v>3</v>
      </c>
      <c r="AI529">
        <v>-1</v>
      </c>
      <c r="AJ529" t="s">
        <v>6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</row>
    <row r="530" spans="1:44" x14ac:dyDescent="0.2">
      <c r="A530">
        <f>ROW(Source!A291)</f>
        <v>291</v>
      </c>
      <c r="B530">
        <v>27711662</v>
      </c>
      <c r="C530">
        <v>27711644</v>
      </c>
      <c r="D530">
        <v>25151425</v>
      </c>
      <c r="E530">
        <v>1</v>
      </c>
      <c r="F530">
        <v>1</v>
      </c>
      <c r="G530">
        <v>1</v>
      </c>
      <c r="H530">
        <v>3</v>
      </c>
      <c r="I530" t="s">
        <v>559</v>
      </c>
      <c r="J530" t="s">
        <v>560</v>
      </c>
      <c r="K530" t="s">
        <v>561</v>
      </c>
      <c r="L530">
        <v>1348</v>
      </c>
      <c r="N530">
        <v>1009</v>
      </c>
      <c r="O530" t="s">
        <v>30</v>
      </c>
      <c r="P530" t="s">
        <v>30</v>
      </c>
      <c r="Q530">
        <v>1000</v>
      </c>
      <c r="X530">
        <v>1E-4</v>
      </c>
      <c r="Y530">
        <v>10315.01</v>
      </c>
      <c r="Z530">
        <v>0</v>
      </c>
      <c r="AA530">
        <v>0</v>
      </c>
      <c r="AB530">
        <v>0</v>
      </c>
      <c r="AC530">
        <v>0</v>
      </c>
      <c r="AD530">
        <v>1</v>
      </c>
      <c r="AE530">
        <v>0</v>
      </c>
      <c r="AF530" t="s">
        <v>6</v>
      </c>
      <c r="AG530">
        <v>1E-4</v>
      </c>
      <c r="AH530">
        <v>2</v>
      </c>
      <c r="AI530">
        <v>27711652</v>
      </c>
      <c r="AJ530">
        <v>510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</row>
    <row r="531" spans="1:44" x14ac:dyDescent="0.2">
      <c r="A531">
        <f>ROW(Source!A291)</f>
        <v>291</v>
      </c>
      <c r="B531">
        <v>27711663</v>
      </c>
      <c r="C531">
        <v>27711644</v>
      </c>
      <c r="D531">
        <v>25145062</v>
      </c>
      <c r="E531">
        <v>17</v>
      </c>
      <c r="F531">
        <v>1</v>
      </c>
      <c r="G531">
        <v>1</v>
      </c>
      <c r="H531">
        <v>3</v>
      </c>
      <c r="I531" t="s">
        <v>671</v>
      </c>
      <c r="J531" t="s">
        <v>6</v>
      </c>
      <c r="K531" t="s">
        <v>672</v>
      </c>
      <c r="L531">
        <v>1327</v>
      </c>
      <c r="N531">
        <v>1005</v>
      </c>
      <c r="O531" t="s">
        <v>54</v>
      </c>
      <c r="P531" t="s">
        <v>54</v>
      </c>
      <c r="Q531">
        <v>1</v>
      </c>
      <c r="X531">
        <v>1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 t="s">
        <v>6</v>
      </c>
      <c r="AG531">
        <v>1</v>
      </c>
      <c r="AH531">
        <v>3</v>
      </c>
      <c r="AI531">
        <v>-1</v>
      </c>
      <c r="AJ531" t="s">
        <v>6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</row>
    <row r="532" spans="1:44" x14ac:dyDescent="0.2">
      <c r="A532">
        <f>ROW(Source!A291)</f>
        <v>291</v>
      </c>
      <c r="B532">
        <v>27711664</v>
      </c>
      <c r="C532">
        <v>27711644</v>
      </c>
      <c r="D532">
        <v>25174666</v>
      </c>
      <c r="E532">
        <v>1</v>
      </c>
      <c r="F532">
        <v>1</v>
      </c>
      <c r="G532">
        <v>1</v>
      </c>
      <c r="H532">
        <v>3</v>
      </c>
      <c r="I532" t="s">
        <v>562</v>
      </c>
      <c r="J532" t="s">
        <v>563</v>
      </c>
      <c r="K532" t="s">
        <v>564</v>
      </c>
      <c r="L532">
        <v>1348</v>
      </c>
      <c r="N532">
        <v>1009</v>
      </c>
      <c r="O532" t="s">
        <v>30</v>
      </c>
      <c r="P532" t="s">
        <v>30</v>
      </c>
      <c r="Q532">
        <v>1000</v>
      </c>
      <c r="X532">
        <v>3.0000000000000001E-3</v>
      </c>
      <c r="Y532">
        <v>5804</v>
      </c>
      <c r="Z532">
        <v>0</v>
      </c>
      <c r="AA532">
        <v>0</v>
      </c>
      <c r="AB532">
        <v>0</v>
      </c>
      <c r="AC532">
        <v>0</v>
      </c>
      <c r="AD532">
        <v>1</v>
      </c>
      <c r="AE532">
        <v>0</v>
      </c>
      <c r="AF532" t="s">
        <v>6</v>
      </c>
      <c r="AG532">
        <v>3.0000000000000001E-3</v>
      </c>
      <c r="AH532">
        <v>2</v>
      </c>
      <c r="AI532">
        <v>27711655</v>
      </c>
      <c r="AJ532">
        <v>513</v>
      </c>
      <c r="AK532">
        <v>0</v>
      </c>
      <c r="AL532">
        <v>0</v>
      </c>
      <c r="AM532">
        <v>0</v>
      </c>
      <c r="AN532">
        <v>0</v>
      </c>
      <c r="AO532">
        <v>0</v>
      </c>
      <c r="AP532">
        <v>0</v>
      </c>
      <c r="AQ532">
        <v>0</v>
      </c>
      <c r="AR532">
        <v>0</v>
      </c>
    </row>
    <row r="533" spans="1:44" x14ac:dyDescent="0.2">
      <c r="A533">
        <f>ROW(Source!A291)</f>
        <v>291</v>
      </c>
      <c r="B533">
        <v>27711665</v>
      </c>
      <c r="C533">
        <v>27711644</v>
      </c>
      <c r="D533">
        <v>25186953</v>
      </c>
      <c r="E533">
        <v>1</v>
      </c>
      <c r="F533">
        <v>1</v>
      </c>
      <c r="G533">
        <v>1</v>
      </c>
      <c r="H533">
        <v>3</v>
      </c>
      <c r="I533" t="s">
        <v>565</v>
      </c>
      <c r="J533" t="s">
        <v>566</v>
      </c>
      <c r="K533" t="s">
        <v>567</v>
      </c>
      <c r="L533">
        <v>1354</v>
      </c>
      <c r="N533">
        <v>1010</v>
      </c>
      <c r="O533" t="s">
        <v>136</v>
      </c>
      <c r="P533" t="s">
        <v>136</v>
      </c>
      <c r="Q533">
        <v>1</v>
      </c>
      <c r="X533">
        <v>0.1</v>
      </c>
      <c r="Y533">
        <v>72.8</v>
      </c>
      <c r="Z533">
        <v>0</v>
      </c>
      <c r="AA533">
        <v>0</v>
      </c>
      <c r="AB533">
        <v>0</v>
      </c>
      <c r="AC533">
        <v>0</v>
      </c>
      <c r="AD533">
        <v>1</v>
      </c>
      <c r="AE533">
        <v>0</v>
      </c>
      <c r="AF533" t="s">
        <v>6</v>
      </c>
      <c r="AG533">
        <v>0.1</v>
      </c>
      <c r="AH533">
        <v>2</v>
      </c>
      <c r="AI533">
        <v>27711656</v>
      </c>
      <c r="AJ533">
        <v>514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</row>
    <row r="534" spans="1:44" x14ac:dyDescent="0.2">
      <c r="A534">
        <f>ROW(Source!A292)</f>
        <v>292</v>
      </c>
      <c r="B534">
        <v>27711657</v>
      </c>
      <c r="C534">
        <v>27711644</v>
      </c>
      <c r="D534">
        <v>25428833</v>
      </c>
      <c r="E534">
        <v>1</v>
      </c>
      <c r="F534">
        <v>1</v>
      </c>
      <c r="G534">
        <v>1</v>
      </c>
      <c r="H534">
        <v>1</v>
      </c>
      <c r="I534" t="s">
        <v>554</v>
      </c>
      <c r="J534" t="s">
        <v>6</v>
      </c>
      <c r="K534" t="s">
        <v>555</v>
      </c>
      <c r="L534">
        <v>1191</v>
      </c>
      <c r="N534">
        <v>1013</v>
      </c>
      <c r="O534" t="s">
        <v>486</v>
      </c>
      <c r="P534" t="s">
        <v>486</v>
      </c>
      <c r="Q534">
        <v>1</v>
      </c>
      <c r="X534">
        <v>2.4</v>
      </c>
      <c r="Y534">
        <v>0</v>
      </c>
      <c r="Z534">
        <v>0</v>
      </c>
      <c r="AA534">
        <v>0</v>
      </c>
      <c r="AB534">
        <v>9.92</v>
      </c>
      <c r="AC534">
        <v>0</v>
      </c>
      <c r="AD534">
        <v>1</v>
      </c>
      <c r="AE534">
        <v>1</v>
      </c>
      <c r="AF534" t="s">
        <v>57</v>
      </c>
      <c r="AG534">
        <v>3.726</v>
      </c>
      <c r="AH534">
        <v>2</v>
      </c>
      <c r="AI534">
        <v>27711645</v>
      </c>
      <c r="AJ534">
        <v>515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</row>
    <row r="535" spans="1:44" x14ac:dyDescent="0.2">
      <c r="A535">
        <f>ROW(Source!A292)</f>
        <v>292</v>
      </c>
      <c r="B535">
        <v>27711658</v>
      </c>
      <c r="C535">
        <v>27711644</v>
      </c>
      <c r="D535">
        <v>25412928</v>
      </c>
      <c r="E535">
        <v>1</v>
      </c>
      <c r="F535">
        <v>1</v>
      </c>
      <c r="G535">
        <v>1</v>
      </c>
      <c r="H535">
        <v>1</v>
      </c>
      <c r="I535" t="s">
        <v>487</v>
      </c>
      <c r="J535" t="s">
        <v>6</v>
      </c>
      <c r="K535" t="s">
        <v>488</v>
      </c>
      <c r="L535">
        <v>1191</v>
      </c>
      <c r="N535">
        <v>1013</v>
      </c>
      <c r="O535" t="s">
        <v>486</v>
      </c>
      <c r="P535" t="s">
        <v>486</v>
      </c>
      <c r="Q535">
        <v>1</v>
      </c>
      <c r="X535">
        <v>0.17</v>
      </c>
      <c r="Y535">
        <v>0</v>
      </c>
      <c r="Z535">
        <v>0</v>
      </c>
      <c r="AA535">
        <v>0</v>
      </c>
      <c r="AB535">
        <v>0</v>
      </c>
      <c r="AC535">
        <v>0</v>
      </c>
      <c r="AD535">
        <v>1</v>
      </c>
      <c r="AE535">
        <v>2</v>
      </c>
      <c r="AF535" t="s">
        <v>56</v>
      </c>
      <c r="AG535">
        <v>0.28687500000000005</v>
      </c>
      <c r="AH535">
        <v>2</v>
      </c>
      <c r="AI535">
        <v>27711646</v>
      </c>
      <c r="AJ535">
        <v>516</v>
      </c>
      <c r="AK535">
        <v>0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0</v>
      </c>
    </row>
    <row r="536" spans="1:44" x14ac:dyDescent="0.2">
      <c r="A536">
        <f>ROW(Source!A292)</f>
        <v>292</v>
      </c>
      <c r="B536">
        <v>27711659</v>
      </c>
      <c r="C536">
        <v>27711644</v>
      </c>
      <c r="D536">
        <v>25231607</v>
      </c>
      <c r="E536">
        <v>1</v>
      </c>
      <c r="F536">
        <v>1</v>
      </c>
      <c r="G536">
        <v>1</v>
      </c>
      <c r="H536">
        <v>2</v>
      </c>
      <c r="I536" t="s">
        <v>497</v>
      </c>
      <c r="J536" t="s">
        <v>498</v>
      </c>
      <c r="K536" t="s">
        <v>499</v>
      </c>
      <c r="L536">
        <v>1368</v>
      </c>
      <c r="N536">
        <v>1011</v>
      </c>
      <c r="O536" t="s">
        <v>492</v>
      </c>
      <c r="P536" t="s">
        <v>492</v>
      </c>
      <c r="Q536">
        <v>1</v>
      </c>
      <c r="X536">
        <v>0.17</v>
      </c>
      <c r="Y536">
        <v>0</v>
      </c>
      <c r="Z536">
        <v>65.709999999999994</v>
      </c>
      <c r="AA536">
        <v>11.6</v>
      </c>
      <c r="AB536">
        <v>0</v>
      </c>
      <c r="AC536">
        <v>0</v>
      </c>
      <c r="AD536">
        <v>1</v>
      </c>
      <c r="AE536">
        <v>0</v>
      </c>
      <c r="AF536" t="s">
        <v>56</v>
      </c>
      <c r="AG536">
        <v>0.28687500000000005</v>
      </c>
      <c r="AH536">
        <v>2</v>
      </c>
      <c r="AI536">
        <v>27711647</v>
      </c>
      <c r="AJ536">
        <v>517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0</v>
      </c>
    </row>
    <row r="537" spans="1:44" x14ac:dyDescent="0.2">
      <c r="A537">
        <f>ROW(Source!A292)</f>
        <v>292</v>
      </c>
      <c r="B537">
        <v>27711660</v>
      </c>
      <c r="C537">
        <v>27711644</v>
      </c>
      <c r="D537">
        <v>25231911</v>
      </c>
      <c r="E537">
        <v>1</v>
      </c>
      <c r="F537">
        <v>1</v>
      </c>
      <c r="G537">
        <v>1</v>
      </c>
      <c r="H537">
        <v>2</v>
      </c>
      <c r="I537" t="s">
        <v>556</v>
      </c>
      <c r="J537" t="s">
        <v>557</v>
      </c>
      <c r="K537" t="s">
        <v>558</v>
      </c>
      <c r="L537">
        <v>1368</v>
      </c>
      <c r="N537">
        <v>1011</v>
      </c>
      <c r="O537" t="s">
        <v>492</v>
      </c>
      <c r="P537" t="s">
        <v>492</v>
      </c>
      <c r="Q537">
        <v>1</v>
      </c>
      <c r="X537">
        <v>0.4</v>
      </c>
      <c r="Y537">
        <v>0</v>
      </c>
      <c r="Z537">
        <v>8.1</v>
      </c>
      <c r="AA537">
        <v>0</v>
      </c>
      <c r="AB537">
        <v>0</v>
      </c>
      <c r="AC537">
        <v>0</v>
      </c>
      <c r="AD537">
        <v>1</v>
      </c>
      <c r="AE537">
        <v>0</v>
      </c>
      <c r="AF537" t="s">
        <v>56</v>
      </c>
      <c r="AG537">
        <v>0.67500000000000004</v>
      </c>
      <c r="AH537">
        <v>2</v>
      </c>
      <c r="AI537">
        <v>27711648</v>
      </c>
      <c r="AJ537">
        <v>518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0</v>
      </c>
      <c r="AQ537">
        <v>0</v>
      </c>
      <c r="AR537">
        <v>0</v>
      </c>
    </row>
    <row r="538" spans="1:44" x14ac:dyDescent="0.2">
      <c r="A538">
        <f>ROW(Source!A292)</f>
        <v>292</v>
      </c>
      <c r="B538">
        <v>27711661</v>
      </c>
      <c r="C538">
        <v>27711644</v>
      </c>
      <c r="D538">
        <v>25145057</v>
      </c>
      <c r="E538">
        <v>17</v>
      </c>
      <c r="F538">
        <v>1</v>
      </c>
      <c r="G538">
        <v>1</v>
      </c>
      <c r="H538">
        <v>3</v>
      </c>
      <c r="I538" t="s">
        <v>669</v>
      </c>
      <c r="J538" t="s">
        <v>6</v>
      </c>
      <c r="K538" t="s">
        <v>670</v>
      </c>
      <c r="L538">
        <v>1035</v>
      </c>
      <c r="N538">
        <v>1013</v>
      </c>
      <c r="O538" t="s">
        <v>103</v>
      </c>
      <c r="P538" t="s">
        <v>103</v>
      </c>
      <c r="Q538">
        <v>1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1</v>
      </c>
      <c r="AD538">
        <v>0</v>
      </c>
      <c r="AE538">
        <v>0</v>
      </c>
      <c r="AF538" t="s">
        <v>6</v>
      </c>
      <c r="AG538">
        <v>0</v>
      </c>
      <c r="AH538">
        <v>3</v>
      </c>
      <c r="AI538">
        <v>-1</v>
      </c>
      <c r="AJ538" t="s">
        <v>6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</row>
    <row r="539" spans="1:44" x14ac:dyDescent="0.2">
      <c r="A539">
        <f>ROW(Source!A292)</f>
        <v>292</v>
      </c>
      <c r="B539">
        <v>27711662</v>
      </c>
      <c r="C539">
        <v>27711644</v>
      </c>
      <c r="D539">
        <v>25151425</v>
      </c>
      <c r="E539">
        <v>1</v>
      </c>
      <c r="F539">
        <v>1</v>
      </c>
      <c r="G539">
        <v>1</v>
      </c>
      <c r="H539">
        <v>3</v>
      </c>
      <c r="I539" t="s">
        <v>559</v>
      </c>
      <c r="J539" t="s">
        <v>560</v>
      </c>
      <c r="K539" t="s">
        <v>561</v>
      </c>
      <c r="L539">
        <v>1348</v>
      </c>
      <c r="N539">
        <v>1009</v>
      </c>
      <c r="O539" t="s">
        <v>30</v>
      </c>
      <c r="P539" t="s">
        <v>30</v>
      </c>
      <c r="Q539">
        <v>1000</v>
      </c>
      <c r="X539">
        <v>1E-4</v>
      </c>
      <c r="Y539">
        <v>10315.01</v>
      </c>
      <c r="Z539">
        <v>0</v>
      </c>
      <c r="AA539">
        <v>0</v>
      </c>
      <c r="AB539">
        <v>0</v>
      </c>
      <c r="AC539">
        <v>0</v>
      </c>
      <c r="AD539">
        <v>1</v>
      </c>
      <c r="AE539">
        <v>0</v>
      </c>
      <c r="AF539" t="s">
        <v>6</v>
      </c>
      <c r="AG539">
        <v>1E-4</v>
      </c>
      <c r="AH539">
        <v>2</v>
      </c>
      <c r="AI539">
        <v>27711652</v>
      </c>
      <c r="AJ539">
        <v>522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0</v>
      </c>
    </row>
    <row r="540" spans="1:44" x14ac:dyDescent="0.2">
      <c r="A540">
        <f>ROW(Source!A292)</f>
        <v>292</v>
      </c>
      <c r="B540">
        <v>27711663</v>
      </c>
      <c r="C540">
        <v>27711644</v>
      </c>
      <c r="D540">
        <v>25145062</v>
      </c>
      <c r="E540">
        <v>17</v>
      </c>
      <c r="F540">
        <v>1</v>
      </c>
      <c r="G540">
        <v>1</v>
      </c>
      <c r="H540">
        <v>3</v>
      </c>
      <c r="I540" t="s">
        <v>671</v>
      </c>
      <c r="J540" t="s">
        <v>6</v>
      </c>
      <c r="K540" t="s">
        <v>672</v>
      </c>
      <c r="L540">
        <v>1327</v>
      </c>
      <c r="N540">
        <v>1005</v>
      </c>
      <c r="O540" t="s">
        <v>54</v>
      </c>
      <c r="P540" t="s">
        <v>54</v>
      </c>
      <c r="Q540">
        <v>1</v>
      </c>
      <c r="X540">
        <v>1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 t="s">
        <v>6</v>
      </c>
      <c r="AG540">
        <v>1</v>
      </c>
      <c r="AH540">
        <v>3</v>
      </c>
      <c r="AI540">
        <v>-1</v>
      </c>
      <c r="AJ540" t="s">
        <v>6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</row>
    <row r="541" spans="1:44" x14ac:dyDescent="0.2">
      <c r="A541">
        <f>ROW(Source!A292)</f>
        <v>292</v>
      </c>
      <c r="B541">
        <v>27711664</v>
      </c>
      <c r="C541">
        <v>27711644</v>
      </c>
      <c r="D541">
        <v>25174666</v>
      </c>
      <c r="E541">
        <v>1</v>
      </c>
      <c r="F541">
        <v>1</v>
      </c>
      <c r="G541">
        <v>1</v>
      </c>
      <c r="H541">
        <v>3</v>
      </c>
      <c r="I541" t="s">
        <v>562</v>
      </c>
      <c r="J541" t="s">
        <v>563</v>
      </c>
      <c r="K541" t="s">
        <v>564</v>
      </c>
      <c r="L541">
        <v>1348</v>
      </c>
      <c r="N541">
        <v>1009</v>
      </c>
      <c r="O541" t="s">
        <v>30</v>
      </c>
      <c r="P541" t="s">
        <v>30</v>
      </c>
      <c r="Q541">
        <v>1000</v>
      </c>
      <c r="X541">
        <v>3.0000000000000001E-3</v>
      </c>
      <c r="Y541">
        <v>5804</v>
      </c>
      <c r="Z541">
        <v>0</v>
      </c>
      <c r="AA541">
        <v>0</v>
      </c>
      <c r="AB541">
        <v>0</v>
      </c>
      <c r="AC541">
        <v>0</v>
      </c>
      <c r="AD541">
        <v>1</v>
      </c>
      <c r="AE541">
        <v>0</v>
      </c>
      <c r="AF541" t="s">
        <v>6</v>
      </c>
      <c r="AG541">
        <v>3.0000000000000001E-3</v>
      </c>
      <c r="AH541">
        <v>2</v>
      </c>
      <c r="AI541">
        <v>27711655</v>
      </c>
      <c r="AJ541">
        <v>525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</row>
    <row r="542" spans="1:44" x14ac:dyDescent="0.2">
      <c r="A542">
        <f>ROW(Source!A292)</f>
        <v>292</v>
      </c>
      <c r="B542">
        <v>27711665</v>
      </c>
      <c r="C542">
        <v>27711644</v>
      </c>
      <c r="D542">
        <v>25186953</v>
      </c>
      <c r="E542">
        <v>1</v>
      </c>
      <c r="F542">
        <v>1</v>
      </c>
      <c r="G542">
        <v>1</v>
      </c>
      <c r="H542">
        <v>3</v>
      </c>
      <c r="I542" t="s">
        <v>565</v>
      </c>
      <c r="J542" t="s">
        <v>566</v>
      </c>
      <c r="K542" t="s">
        <v>567</v>
      </c>
      <c r="L542">
        <v>1354</v>
      </c>
      <c r="N542">
        <v>1010</v>
      </c>
      <c r="O542" t="s">
        <v>136</v>
      </c>
      <c r="P542" t="s">
        <v>136</v>
      </c>
      <c r="Q542">
        <v>1</v>
      </c>
      <c r="X542">
        <v>0.1</v>
      </c>
      <c r="Y542">
        <v>72.8</v>
      </c>
      <c r="Z542">
        <v>0</v>
      </c>
      <c r="AA542">
        <v>0</v>
      </c>
      <c r="AB542">
        <v>0</v>
      </c>
      <c r="AC542">
        <v>0</v>
      </c>
      <c r="AD542">
        <v>1</v>
      </c>
      <c r="AE542">
        <v>0</v>
      </c>
      <c r="AF542" t="s">
        <v>6</v>
      </c>
      <c r="AG542">
        <v>0.1</v>
      </c>
      <c r="AH542">
        <v>2</v>
      </c>
      <c r="AI542">
        <v>27711656</v>
      </c>
      <c r="AJ542">
        <v>526</v>
      </c>
      <c r="AK542">
        <v>0</v>
      </c>
      <c r="AL542">
        <v>0</v>
      </c>
      <c r="AM542">
        <v>0</v>
      </c>
      <c r="AN542">
        <v>0</v>
      </c>
      <c r="AO542">
        <v>0</v>
      </c>
      <c r="AP542">
        <v>0</v>
      </c>
      <c r="AQ542">
        <v>0</v>
      </c>
      <c r="AR542">
        <v>0</v>
      </c>
    </row>
    <row r="543" spans="1:44" x14ac:dyDescent="0.2">
      <c r="A543">
        <f>ROW(Source!A303)</f>
        <v>303</v>
      </c>
      <c r="B543">
        <v>27711691</v>
      </c>
      <c r="C543">
        <v>27711671</v>
      </c>
      <c r="D543">
        <v>25413300</v>
      </c>
      <c r="E543">
        <v>1</v>
      </c>
      <c r="F543">
        <v>1</v>
      </c>
      <c r="G543">
        <v>1</v>
      </c>
      <c r="H543">
        <v>1</v>
      </c>
      <c r="I543" t="s">
        <v>484</v>
      </c>
      <c r="J543" t="s">
        <v>6</v>
      </c>
      <c r="K543" t="s">
        <v>485</v>
      </c>
      <c r="L543">
        <v>1191</v>
      </c>
      <c r="N543">
        <v>1013</v>
      </c>
      <c r="O543" t="s">
        <v>486</v>
      </c>
      <c r="P543" t="s">
        <v>486</v>
      </c>
      <c r="Q543">
        <v>1</v>
      </c>
      <c r="X543">
        <v>50.79</v>
      </c>
      <c r="Y543">
        <v>0</v>
      </c>
      <c r="Z543">
        <v>0</v>
      </c>
      <c r="AA543">
        <v>0</v>
      </c>
      <c r="AB543">
        <v>8.5299999999999994</v>
      </c>
      <c r="AC543">
        <v>0</v>
      </c>
      <c r="AD543">
        <v>1</v>
      </c>
      <c r="AE543">
        <v>1</v>
      </c>
      <c r="AF543" t="s">
        <v>57</v>
      </c>
      <c r="AG543">
        <v>78.851474999999994</v>
      </c>
      <c r="AH543">
        <v>2</v>
      </c>
      <c r="AI543">
        <v>27711672</v>
      </c>
      <c r="AJ543">
        <v>527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</row>
    <row r="544" spans="1:44" x14ac:dyDescent="0.2">
      <c r="A544">
        <f>ROW(Source!A303)</f>
        <v>303</v>
      </c>
      <c r="B544">
        <v>27711692</v>
      </c>
      <c r="C544">
        <v>27711671</v>
      </c>
      <c r="D544">
        <v>25412928</v>
      </c>
      <c r="E544">
        <v>1</v>
      </c>
      <c r="F544">
        <v>1</v>
      </c>
      <c r="G544">
        <v>1</v>
      </c>
      <c r="H544">
        <v>1</v>
      </c>
      <c r="I544" t="s">
        <v>487</v>
      </c>
      <c r="J544" t="s">
        <v>6</v>
      </c>
      <c r="K544" t="s">
        <v>488</v>
      </c>
      <c r="L544">
        <v>1191</v>
      </c>
      <c r="N544">
        <v>1013</v>
      </c>
      <c r="O544" t="s">
        <v>486</v>
      </c>
      <c r="P544" t="s">
        <v>486</v>
      </c>
      <c r="Q544">
        <v>1</v>
      </c>
      <c r="X544">
        <v>0.31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1</v>
      </c>
      <c r="AE544">
        <v>2</v>
      </c>
      <c r="AF544" t="s">
        <v>56</v>
      </c>
      <c r="AG544">
        <v>0.52312500000000006</v>
      </c>
      <c r="AH544">
        <v>2</v>
      </c>
      <c r="AI544">
        <v>27711673</v>
      </c>
      <c r="AJ544">
        <v>528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</row>
    <row r="545" spans="1:44" x14ac:dyDescent="0.2">
      <c r="A545">
        <f>ROW(Source!A303)</f>
        <v>303</v>
      </c>
      <c r="B545">
        <v>27711693</v>
      </c>
      <c r="C545">
        <v>27711671</v>
      </c>
      <c r="D545">
        <v>25230220</v>
      </c>
      <c r="E545">
        <v>1</v>
      </c>
      <c r="F545">
        <v>1</v>
      </c>
      <c r="G545">
        <v>1</v>
      </c>
      <c r="H545">
        <v>2</v>
      </c>
      <c r="I545" t="s">
        <v>509</v>
      </c>
      <c r="J545" t="s">
        <v>510</v>
      </c>
      <c r="K545" t="s">
        <v>511</v>
      </c>
      <c r="L545">
        <v>1368</v>
      </c>
      <c r="N545">
        <v>1011</v>
      </c>
      <c r="O545" t="s">
        <v>492</v>
      </c>
      <c r="P545" t="s">
        <v>492</v>
      </c>
      <c r="Q545">
        <v>1</v>
      </c>
      <c r="X545">
        <v>0.12</v>
      </c>
      <c r="Y545">
        <v>0</v>
      </c>
      <c r="Z545">
        <v>111.99</v>
      </c>
      <c r="AA545">
        <v>13.5</v>
      </c>
      <c r="AB545">
        <v>0</v>
      </c>
      <c r="AC545">
        <v>0</v>
      </c>
      <c r="AD545">
        <v>1</v>
      </c>
      <c r="AE545">
        <v>0</v>
      </c>
      <c r="AF545" t="s">
        <v>56</v>
      </c>
      <c r="AG545">
        <v>0.20250000000000001</v>
      </c>
      <c r="AH545">
        <v>2</v>
      </c>
      <c r="AI545">
        <v>27711674</v>
      </c>
      <c r="AJ545">
        <v>529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</row>
    <row r="546" spans="1:44" x14ac:dyDescent="0.2">
      <c r="A546">
        <f>ROW(Source!A303)</f>
        <v>303</v>
      </c>
      <c r="B546">
        <v>27711694</v>
      </c>
      <c r="C546">
        <v>27711671</v>
      </c>
      <c r="D546">
        <v>25230420</v>
      </c>
      <c r="E546">
        <v>1</v>
      </c>
      <c r="F546">
        <v>1</v>
      </c>
      <c r="G546">
        <v>1</v>
      </c>
      <c r="H546">
        <v>2</v>
      </c>
      <c r="I546" t="s">
        <v>512</v>
      </c>
      <c r="J546" t="s">
        <v>513</v>
      </c>
      <c r="K546" t="s">
        <v>514</v>
      </c>
      <c r="L546">
        <v>1368</v>
      </c>
      <c r="N546">
        <v>1011</v>
      </c>
      <c r="O546" t="s">
        <v>492</v>
      </c>
      <c r="P546" t="s">
        <v>492</v>
      </c>
      <c r="Q546">
        <v>1</v>
      </c>
      <c r="X546">
        <v>10.53</v>
      </c>
      <c r="Y546">
        <v>0</v>
      </c>
      <c r="Z546">
        <v>6.9</v>
      </c>
      <c r="AA546">
        <v>0</v>
      </c>
      <c r="AB546">
        <v>0</v>
      </c>
      <c r="AC546">
        <v>0</v>
      </c>
      <c r="AD546">
        <v>1</v>
      </c>
      <c r="AE546">
        <v>0</v>
      </c>
      <c r="AF546" t="s">
        <v>56</v>
      </c>
      <c r="AG546">
        <v>17.769375</v>
      </c>
      <c r="AH546">
        <v>2</v>
      </c>
      <c r="AI546">
        <v>27711675</v>
      </c>
      <c r="AJ546">
        <v>530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</row>
    <row r="547" spans="1:44" x14ac:dyDescent="0.2">
      <c r="A547">
        <f>ROW(Source!A303)</f>
        <v>303</v>
      </c>
      <c r="B547">
        <v>27711695</v>
      </c>
      <c r="C547">
        <v>27711671</v>
      </c>
      <c r="D547">
        <v>25231607</v>
      </c>
      <c r="E547">
        <v>1</v>
      </c>
      <c r="F547">
        <v>1</v>
      </c>
      <c r="G547">
        <v>1</v>
      </c>
      <c r="H547">
        <v>2</v>
      </c>
      <c r="I547" t="s">
        <v>497</v>
      </c>
      <c r="J547" t="s">
        <v>498</v>
      </c>
      <c r="K547" t="s">
        <v>499</v>
      </c>
      <c r="L547">
        <v>1368</v>
      </c>
      <c r="N547">
        <v>1011</v>
      </c>
      <c r="O547" t="s">
        <v>492</v>
      </c>
      <c r="P547" t="s">
        <v>492</v>
      </c>
      <c r="Q547">
        <v>1</v>
      </c>
      <c r="X547">
        <v>0.19</v>
      </c>
      <c r="Y547">
        <v>0</v>
      </c>
      <c r="Z547">
        <v>65.709999999999994</v>
      </c>
      <c r="AA547">
        <v>11.6</v>
      </c>
      <c r="AB547">
        <v>0</v>
      </c>
      <c r="AC547">
        <v>0</v>
      </c>
      <c r="AD547">
        <v>1</v>
      </c>
      <c r="AE547">
        <v>0</v>
      </c>
      <c r="AF547" t="s">
        <v>56</v>
      </c>
      <c r="AG547">
        <v>0.32062499999999999</v>
      </c>
      <c r="AH547">
        <v>2</v>
      </c>
      <c r="AI547">
        <v>27711676</v>
      </c>
      <c r="AJ547">
        <v>531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</row>
    <row r="548" spans="1:44" x14ac:dyDescent="0.2">
      <c r="A548">
        <f>ROW(Source!A303)</f>
        <v>303</v>
      </c>
      <c r="B548">
        <v>27711696</v>
      </c>
      <c r="C548">
        <v>27711671</v>
      </c>
      <c r="D548">
        <v>25231842</v>
      </c>
      <c r="E548">
        <v>1</v>
      </c>
      <c r="F548">
        <v>1</v>
      </c>
      <c r="G548">
        <v>1</v>
      </c>
      <c r="H548">
        <v>2</v>
      </c>
      <c r="I548" t="s">
        <v>515</v>
      </c>
      <c r="J548" t="s">
        <v>516</v>
      </c>
      <c r="K548" t="s">
        <v>517</v>
      </c>
      <c r="L548">
        <v>1368</v>
      </c>
      <c r="N548">
        <v>1011</v>
      </c>
      <c r="O548" t="s">
        <v>492</v>
      </c>
      <c r="P548" t="s">
        <v>492</v>
      </c>
      <c r="Q548">
        <v>1</v>
      </c>
      <c r="X548">
        <v>1.86</v>
      </c>
      <c r="Y548">
        <v>0</v>
      </c>
      <c r="Z548">
        <v>1.2</v>
      </c>
      <c r="AA548">
        <v>0</v>
      </c>
      <c r="AB548">
        <v>0</v>
      </c>
      <c r="AC548">
        <v>0</v>
      </c>
      <c r="AD548">
        <v>1</v>
      </c>
      <c r="AE548">
        <v>0</v>
      </c>
      <c r="AF548" t="s">
        <v>56</v>
      </c>
      <c r="AG548">
        <v>3.1387500000000004</v>
      </c>
      <c r="AH548">
        <v>2</v>
      </c>
      <c r="AI548">
        <v>27711677</v>
      </c>
      <c r="AJ548">
        <v>532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</row>
    <row r="549" spans="1:44" x14ac:dyDescent="0.2">
      <c r="A549">
        <f>ROW(Source!A303)</f>
        <v>303</v>
      </c>
      <c r="B549">
        <v>27711697</v>
      </c>
      <c r="C549">
        <v>27711671</v>
      </c>
      <c r="D549">
        <v>25231889</v>
      </c>
      <c r="E549">
        <v>1</v>
      </c>
      <c r="F549">
        <v>1</v>
      </c>
      <c r="G549">
        <v>1</v>
      </c>
      <c r="H549">
        <v>2</v>
      </c>
      <c r="I549" t="s">
        <v>518</v>
      </c>
      <c r="J549" t="s">
        <v>519</v>
      </c>
      <c r="K549" t="s">
        <v>520</v>
      </c>
      <c r="L549">
        <v>1368</v>
      </c>
      <c r="N549">
        <v>1011</v>
      </c>
      <c r="O549" t="s">
        <v>492</v>
      </c>
      <c r="P549" t="s">
        <v>492</v>
      </c>
      <c r="Q549">
        <v>1</v>
      </c>
      <c r="X549">
        <v>2.0299999999999998</v>
      </c>
      <c r="Y549">
        <v>0</v>
      </c>
      <c r="Z549">
        <v>12.31</v>
      </c>
      <c r="AA549">
        <v>0</v>
      </c>
      <c r="AB549">
        <v>0</v>
      </c>
      <c r="AC549">
        <v>0</v>
      </c>
      <c r="AD549">
        <v>1</v>
      </c>
      <c r="AE549">
        <v>0</v>
      </c>
      <c r="AF549" t="s">
        <v>56</v>
      </c>
      <c r="AG549">
        <v>3.4256249999999997</v>
      </c>
      <c r="AH549">
        <v>2</v>
      </c>
      <c r="AI549">
        <v>27711678</v>
      </c>
      <c r="AJ549">
        <v>533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</row>
    <row r="550" spans="1:44" x14ac:dyDescent="0.2">
      <c r="A550">
        <f>ROW(Source!A303)</f>
        <v>303</v>
      </c>
      <c r="B550">
        <v>27711698</v>
      </c>
      <c r="C550">
        <v>27711671</v>
      </c>
      <c r="D550">
        <v>25148328</v>
      </c>
      <c r="E550">
        <v>1</v>
      </c>
      <c r="F550">
        <v>1</v>
      </c>
      <c r="G550">
        <v>1</v>
      </c>
      <c r="H550">
        <v>3</v>
      </c>
      <c r="I550" t="s">
        <v>521</v>
      </c>
      <c r="J550" t="s">
        <v>522</v>
      </c>
      <c r="K550" t="s">
        <v>523</v>
      </c>
      <c r="L550">
        <v>1339</v>
      </c>
      <c r="N550">
        <v>1007</v>
      </c>
      <c r="O550" t="s">
        <v>92</v>
      </c>
      <c r="P550" t="s">
        <v>92</v>
      </c>
      <c r="Q550">
        <v>1</v>
      </c>
      <c r="X550">
        <v>1.5</v>
      </c>
      <c r="Y550">
        <v>6.22</v>
      </c>
      <c r="Z550">
        <v>0</v>
      </c>
      <c r="AA550">
        <v>0</v>
      </c>
      <c r="AB550">
        <v>0</v>
      </c>
      <c r="AC550">
        <v>0</v>
      </c>
      <c r="AD550">
        <v>1</v>
      </c>
      <c r="AE550">
        <v>0</v>
      </c>
      <c r="AF550" t="s">
        <v>6</v>
      </c>
      <c r="AG550">
        <v>1.5</v>
      </c>
      <c r="AH550">
        <v>2</v>
      </c>
      <c r="AI550">
        <v>27711679</v>
      </c>
      <c r="AJ550">
        <v>534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</row>
    <row r="551" spans="1:44" x14ac:dyDescent="0.2">
      <c r="A551">
        <f>ROW(Source!A303)</f>
        <v>303</v>
      </c>
      <c r="B551">
        <v>27711699</v>
      </c>
      <c r="C551">
        <v>27711671</v>
      </c>
      <c r="D551">
        <v>25148335</v>
      </c>
      <c r="E551">
        <v>1</v>
      </c>
      <c r="F551">
        <v>1</v>
      </c>
      <c r="G551">
        <v>1</v>
      </c>
      <c r="H551">
        <v>3</v>
      </c>
      <c r="I551" t="s">
        <v>524</v>
      </c>
      <c r="J551" t="s">
        <v>525</v>
      </c>
      <c r="K551" t="s">
        <v>526</v>
      </c>
      <c r="L551">
        <v>1346</v>
      </c>
      <c r="N551">
        <v>1009</v>
      </c>
      <c r="O551" t="s">
        <v>147</v>
      </c>
      <c r="P551" t="s">
        <v>147</v>
      </c>
      <c r="Q551">
        <v>1</v>
      </c>
      <c r="X551">
        <v>0.45</v>
      </c>
      <c r="Y551">
        <v>6.09</v>
      </c>
      <c r="Z551">
        <v>0</v>
      </c>
      <c r="AA551">
        <v>0</v>
      </c>
      <c r="AB551">
        <v>0</v>
      </c>
      <c r="AC551">
        <v>0</v>
      </c>
      <c r="AD551">
        <v>1</v>
      </c>
      <c r="AE551">
        <v>0</v>
      </c>
      <c r="AF551" t="s">
        <v>6</v>
      </c>
      <c r="AG551">
        <v>0.45</v>
      </c>
      <c r="AH551">
        <v>2</v>
      </c>
      <c r="AI551">
        <v>27711680</v>
      </c>
      <c r="AJ551">
        <v>535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</row>
    <row r="552" spans="1:44" x14ac:dyDescent="0.2">
      <c r="A552">
        <f>ROW(Source!A303)</f>
        <v>303</v>
      </c>
      <c r="B552">
        <v>27711700</v>
      </c>
      <c r="C552">
        <v>27711671</v>
      </c>
      <c r="D552">
        <v>25151428</v>
      </c>
      <c r="E552">
        <v>1</v>
      </c>
      <c r="F552">
        <v>1</v>
      </c>
      <c r="G552">
        <v>1</v>
      </c>
      <c r="H552">
        <v>3</v>
      </c>
      <c r="I552" t="s">
        <v>527</v>
      </c>
      <c r="J552" t="s">
        <v>528</v>
      </c>
      <c r="K552" t="s">
        <v>529</v>
      </c>
      <c r="L552">
        <v>1348</v>
      </c>
      <c r="N552">
        <v>1009</v>
      </c>
      <c r="O552" t="s">
        <v>30</v>
      </c>
      <c r="P552" t="s">
        <v>30</v>
      </c>
      <c r="Q552">
        <v>1000</v>
      </c>
      <c r="X552">
        <v>1.4E-3</v>
      </c>
      <c r="Y552">
        <v>10749</v>
      </c>
      <c r="Z552">
        <v>0</v>
      </c>
      <c r="AA552">
        <v>0</v>
      </c>
      <c r="AB552">
        <v>0</v>
      </c>
      <c r="AC552">
        <v>0</v>
      </c>
      <c r="AD552">
        <v>1</v>
      </c>
      <c r="AE552">
        <v>0</v>
      </c>
      <c r="AF552" t="s">
        <v>6</v>
      </c>
      <c r="AG552">
        <v>1.4E-3</v>
      </c>
      <c r="AH552">
        <v>2</v>
      </c>
      <c r="AI552">
        <v>27711681</v>
      </c>
      <c r="AJ552">
        <v>536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</row>
    <row r="553" spans="1:44" x14ac:dyDescent="0.2">
      <c r="A553">
        <f>ROW(Source!A303)</f>
        <v>303</v>
      </c>
      <c r="B553">
        <v>27711701</v>
      </c>
      <c r="C553">
        <v>27711671</v>
      </c>
      <c r="D553">
        <v>25152615</v>
      </c>
      <c r="E553">
        <v>1</v>
      </c>
      <c r="F553">
        <v>1</v>
      </c>
      <c r="G553">
        <v>1</v>
      </c>
      <c r="H553">
        <v>3</v>
      </c>
      <c r="I553" t="s">
        <v>530</v>
      </c>
      <c r="J553" t="s">
        <v>531</v>
      </c>
      <c r="K553" t="s">
        <v>532</v>
      </c>
      <c r="L553">
        <v>1348</v>
      </c>
      <c r="N553">
        <v>1009</v>
      </c>
      <c r="O553" t="s">
        <v>30</v>
      </c>
      <c r="P553" t="s">
        <v>30</v>
      </c>
      <c r="Q553">
        <v>1000</v>
      </c>
      <c r="X553">
        <v>3.3E-3</v>
      </c>
      <c r="Y553">
        <v>9040.01</v>
      </c>
      <c r="Z553">
        <v>0</v>
      </c>
      <c r="AA553">
        <v>0</v>
      </c>
      <c r="AB553">
        <v>0</v>
      </c>
      <c r="AC553">
        <v>0</v>
      </c>
      <c r="AD553">
        <v>1</v>
      </c>
      <c r="AE553">
        <v>0</v>
      </c>
      <c r="AF553" t="s">
        <v>6</v>
      </c>
      <c r="AG553">
        <v>3.3E-3</v>
      </c>
      <c r="AH553">
        <v>2</v>
      </c>
      <c r="AI553">
        <v>27711682</v>
      </c>
      <c r="AJ553">
        <v>537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</row>
    <row r="554" spans="1:44" x14ac:dyDescent="0.2">
      <c r="A554">
        <f>ROW(Source!A303)</f>
        <v>303</v>
      </c>
      <c r="B554">
        <v>27711702</v>
      </c>
      <c r="C554">
        <v>27711671</v>
      </c>
      <c r="D554">
        <v>25152713</v>
      </c>
      <c r="E554">
        <v>1</v>
      </c>
      <c r="F554">
        <v>1</v>
      </c>
      <c r="G554">
        <v>1</v>
      </c>
      <c r="H554">
        <v>3</v>
      </c>
      <c r="I554" t="s">
        <v>500</v>
      </c>
      <c r="J554" t="s">
        <v>501</v>
      </c>
      <c r="K554" t="s">
        <v>502</v>
      </c>
      <c r="L554">
        <v>1348</v>
      </c>
      <c r="N554">
        <v>1009</v>
      </c>
      <c r="O554" t="s">
        <v>30</v>
      </c>
      <c r="P554" t="s">
        <v>30</v>
      </c>
      <c r="Q554">
        <v>1000</v>
      </c>
      <c r="X554">
        <v>1.0000000000000001E-5</v>
      </c>
      <c r="Y554">
        <v>11978</v>
      </c>
      <c r="Z554">
        <v>0</v>
      </c>
      <c r="AA554">
        <v>0</v>
      </c>
      <c r="AB554">
        <v>0</v>
      </c>
      <c r="AC554">
        <v>0</v>
      </c>
      <c r="AD554">
        <v>1</v>
      </c>
      <c r="AE554">
        <v>0</v>
      </c>
      <c r="AF554" t="s">
        <v>6</v>
      </c>
      <c r="AG554">
        <v>1.0000000000000001E-5</v>
      </c>
      <c r="AH554">
        <v>2</v>
      </c>
      <c r="AI554">
        <v>27711683</v>
      </c>
      <c r="AJ554">
        <v>538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</row>
    <row r="555" spans="1:44" x14ac:dyDescent="0.2">
      <c r="A555">
        <f>ROW(Source!A303)</f>
        <v>303</v>
      </c>
      <c r="B555">
        <v>27711703</v>
      </c>
      <c r="C555">
        <v>27711671</v>
      </c>
      <c r="D555">
        <v>25153693</v>
      </c>
      <c r="E555">
        <v>1</v>
      </c>
      <c r="F555">
        <v>1</v>
      </c>
      <c r="G555">
        <v>1</v>
      </c>
      <c r="H555">
        <v>3</v>
      </c>
      <c r="I555" t="s">
        <v>533</v>
      </c>
      <c r="J555" t="s">
        <v>534</v>
      </c>
      <c r="K555" t="s">
        <v>535</v>
      </c>
      <c r="L555">
        <v>1348</v>
      </c>
      <c r="N555">
        <v>1009</v>
      </c>
      <c r="O555" t="s">
        <v>30</v>
      </c>
      <c r="P555" t="s">
        <v>30</v>
      </c>
      <c r="Q555">
        <v>1000</v>
      </c>
      <c r="X555">
        <v>1E-4</v>
      </c>
      <c r="Y555">
        <v>37900</v>
      </c>
      <c r="Z555">
        <v>0</v>
      </c>
      <c r="AA555">
        <v>0</v>
      </c>
      <c r="AB555">
        <v>0</v>
      </c>
      <c r="AC555">
        <v>0</v>
      </c>
      <c r="AD555">
        <v>1</v>
      </c>
      <c r="AE555">
        <v>0</v>
      </c>
      <c r="AF555" t="s">
        <v>6</v>
      </c>
      <c r="AG555">
        <v>1E-4</v>
      </c>
      <c r="AH555">
        <v>2</v>
      </c>
      <c r="AI555">
        <v>27711684</v>
      </c>
      <c r="AJ555">
        <v>539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</row>
    <row r="556" spans="1:44" x14ac:dyDescent="0.2">
      <c r="A556">
        <f>ROW(Source!A303)</f>
        <v>303</v>
      </c>
      <c r="B556">
        <v>27711704</v>
      </c>
      <c r="C556">
        <v>27711671</v>
      </c>
      <c r="D556">
        <v>25144588</v>
      </c>
      <c r="E556">
        <v>17</v>
      </c>
      <c r="F556">
        <v>1</v>
      </c>
      <c r="G556">
        <v>1</v>
      </c>
      <c r="H556">
        <v>3</v>
      </c>
      <c r="I556" t="s">
        <v>667</v>
      </c>
      <c r="J556" t="s">
        <v>6</v>
      </c>
      <c r="K556" t="s">
        <v>668</v>
      </c>
      <c r="L556">
        <v>1348</v>
      </c>
      <c r="N556">
        <v>1009</v>
      </c>
      <c r="O556" t="s">
        <v>30</v>
      </c>
      <c r="P556" t="s">
        <v>30</v>
      </c>
      <c r="Q556">
        <v>1000</v>
      </c>
      <c r="X556">
        <v>1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 t="s">
        <v>6</v>
      </c>
      <c r="AG556">
        <v>1</v>
      </c>
      <c r="AH556">
        <v>3</v>
      </c>
      <c r="AI556">
        <v>-1</v>
      </c>
      <c r="AJ556" t="s">
        <v>6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</row>
    <row r="557" spans="1:44" x14ac:dyDescent="0.2">
      <c r="A557">
        <f>ROW(Source!A303)</f>
        <v>303</v>
      </c>
      <c r="B557">
        <v>27711705</v>
      </c>
      <c r="C557">
        <v>27711671</v>
      </c>
      <c r="D557">
        <v>25173443</v>
      </c>
      <c r="E557">
        <v>1</v>
      </c>
      <c r="F557">
        <v>1</v>
      </c>
      <c r="G557">
        <v>1</v>
      </c>
      <c r="H557">
        <v>3</v>
      </c>
      <c r="I557" t="s">
        <v>536</v>
      </c>
      <c r="J557" t="s">
        <v>537</v>
      </c>
      <c r="K557" t="s">
        <v>538</v>
      </c>
      <c r="L557">
        <v>1302</v>
      </c>
      <c r="N557">
        <v>1003</v>
      </c>
      <c r="O557" t="s">
        <v>539</v>
      </c>
      <c r="P557" t="s">
        <v>539</v>
      </c>
      <c r="Q557">
        <v>10</v>
      </c>
      <c r="X557">
        <v>1.8700000000000001E-2</v>
      </c>
      <c r="Y557">
        <v>50.24</v>
      </c>
      <c r="Z557">
        <v>0</v>
      </c>
      <c r="AA557">
        <v>0</v>
      </c>
      <c r="AB557">
        <v>0</v>
      </c>
      <c r="AC557">
        <v>0</v>
      </c>
      <c r="AD557">
        <v>1</v>
      </c>
      <c r="AE557">
        <v>0</v>
      </c>
      <c r="AF557" t="s">
        <v>6</v>
      </c>
      <c r="AG557">
        <v>1.8700000000000001E-2</v>
      </c>
      <c r="AH557">
        <v>2</v>
      </c>
      <c r="AI557">
        <v>27711685</v>
      </c>
      <c r="AJ557">
        <v>540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</row>
    <row r="558" spans="1:44" x14ac:dyDescent="0.2">
      <c r="A558">
        <f>ROW(Source!A303)</f>
        <v>303</v>
      </c>
      <c r="B558">
        <v>27711706</v>
      </c>
      <c r="C558">
        <v>27711671</v>
      </c>
      <c r="D558">
        <v>25173801</v>
      </c>
      <c r="E558">
        <v>1</v>
      </c>
      <c r="F558">
        <v>1</v>
      </c>
      <c r="G558">
        <v>1</v>
      </c>
      <c r="H558">
        <v>3</v>
      </c>
      <c r="I558" t="s">
        <v>540</v>
      </c>
      <c r="J558" t="s">
        <v>541</v>
      </c>
      <c r="K558" t="s">
        <v>542</v>
      </c>
      <c r="L558">
        <v>1348</v>
      </c>
      <c r="N558">
        <v>1009</v>
      </c>
      <c r="O558" t="s">
        <v>30</v>
      </c>
      <c r="P558" t="s">
        <v>30</v>
      </c>
      <c r="Q558">
        <v>1000</v>
      </c>
      <c r="X558">
        <v>3.0000000000000001E-5</v>
      </c>
      <c r="Y558">
        <v>4455.2</v>
      </c>
      <c r="Z558">
        <v>0</v>
      </c>
      <c r="AA558">
        <v>0</v>
      </c>
      <c r="AB558">
        <v>0</v>
      </c>
      <c r="AC558">
        <v>0</v>
      </c>
      <c r="AD558">
        <v>1</v>
      </c>
      <c r="AE558">
        <v>0</v>
      </c>
      <c r="AF558" t="s">
        <v>6</v>
      </c>
      <c r="AG558">
        <v>3.0000000000000001E-5</v>
      </c>
      <c r="AH558">
        <v>2</v>
      </c>
      <c r="AI558">
        <v>27711686</v>
      </c>
      <c r="AJ558">
        <v>541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</row>
    <row r="559" spans="1:44" x14ac:dyDescent="0.2">
      <c r="A559">
        <f>ROW(Source!A303)</f>
        <v>303</v>
      </c>
      <c r="B559">
        <v>27711707</v>
      </c>
      <c r="C559">
        <v>27711671</v>
      </c>
      <c r="D559">
        <v>25174560</v>
      </c>
      <c r="E559">
        <v>1</v>
      </c>
      <c r="F559">
        <v>1</v>
      </c>
      <c r="G559">
        <v>1</v>
      </c>
      <c r="H559">
        <v>3</v>
      </c>
      <c r="I559" t="s">
        <v>543</v>
      </c>
      <c r="J559" t="s">
        <v>544</v>
      </c>
      <c r="K559" t="s">
        <v>545</v>
      </c>
      <c r="L559">
        <v>1348</v>
      </c>
      <c r="N559">
        <v>1009</v>
      </c>
      <c r="O559" t="s">
        <v>30</v>
      </c>
      <c r="P559" t="s">
        <v>30</v>
      </c>
      <c r="Q559">
        <v>1000</v>
      </c>
      <c r="X559">
        <v>1.9400000000000001E-3</v>
      </c>
      <c r="Y559">
        <v>4920</v>
      </c>
      <c r="Z559">
        <v>0</v>
      </c>
      <c r="AA559">
        <v>0</v>
      </c>
      <c r="AB559">
        <v>0</v>
      </c>
      <c r="AC559">
        <v>0</v>
      </c>
      <c r="AD559">
        <v>1</v>
      </c>
      <c r="AE559">
        <v>0</v>
      </c>
      <c r="AF559" t="s">
        <v>6</v>
      </c>
      <c r="AG559">
        <v>1.9400000000000001E-3</v>
      </c>
      <c r="AH559">
        <v>2</v>
      </c>
      <c r="AI559">
        <v>27711687</v>
      </c>
      <c r="AJ559">
        <v>542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</row>
    <row r="560" spans="1:44" x14ac:dyDescent="0.2">
      <c r="A560">
        <f>ROW(Source!A303)</f>
        <v>303</v>
      </c>
      <c r="B560">
        <v>27711708</v>
      </c>
      <c r="C560">
        <v>27711671</v>
      </c>
      <c r="D560">
        <v>25186091</v>
      </c>
      <c r="E560">
        <v>1</v>
      </c>
      <c r="F560">
        <v>1</v>
      </c>
      <c r="G560">
        <v>1</v>
      </c>
      <c r="H560">
        <v>3</v>
      </c>
      <c r="I560" t="s">
        <v>546</v>
      </c>
      <c r="J560" t="s">
        <v>547</v>
      </c>
      <c r="K560" t="s">
        <v>548</v>
      </c>
      <c r="L560">
        <v>1348</v>
      </c>
      <c r="N560">
        <v>1009</v>
      </c>
      <c r="O560" t="s">
        <v>30</v>
      </c>
      <c r="P560" t="s">
        <v>30</v>
      </c>
      <c r="Q560">
        <v>1000</v>
      </c>
      <c r="X560">
        <v>3.1E-4</v>
      </c>
      <c r="Y560">
        <v>15620</v>
      </c>
      <c r="Z560">
        <v>0</v>
      </c>
      <c r="AA560">
        <v>0</v>
      </c>
      <c r="AB560">
        <v>0</v>
      </c>
      <c r="AC560">
        <v>0</v>
      </c>
      <c r="AD560">
        <v>1</v>
      </c>
      <c r="AE560">
        <v>0</v>
      </c>
      <c r="AF560" t="s">
        <v>6</v>
      </c>
      <c r="AG560">
        <v>3.1E-4</v>
      </c>
      <c r="AH560">
        <v>2</v>
      </c>
      <c r="AI560">
        <v>27711688</v>
      </c>
      <c r="AJ560">
        <v>543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</row>
    <row r="561" spans="1:44" x14ac:dyDescent="0.2">
      <c r="A561">
        <f>ROW(Source!A303)</f>
        <v>303</v>
      </c>
      <c r="B561">
        <v>27711709</v>
      </c>
      <c r="C561">
        <v>27711671</v>
      </c>
      <c r="D561">
        <v>25187286</v>
      </c>
      <c r="E561">
        <v>1</v>
      </c>
      <c r="F561">
        <v>1</v>
      </c>
      <c r="G561">
        <v>1</v>
      </c>
      <c r="H561">
        <v>3</v>
      </c>
      <c r="I561" t="s">
        <v>549</v>
      </c>
      <c r="J561" t="s">
        <v>550</v>
      </c>
      <c r="K561" t="s">
        <v>551</v>
      </c>
      <c r="L561">
        <v>1348</v>
      </c>
      <c r="N561">
        <v>1009</v>
      </c>
      <c r="O561" t="s">
        <v>30</v>
      </c>
      <c r="P561" t="s">
        <v>30</v>
      </c>
      <c r="Q561">
        <v>1000</v>
      </c>
      <c r="X561">
        <v>5.9999999999999995E-4</v>
      </c>
      <c r="Y561">
        <v>9420</v>
      </c>
      <c r="Z561">
        <v>0</v>
      </c>
      <c r="AA561">
        <v>0</v>
      </c>
      <c r="AB561">
        <v>0</v>
      </c>
      <c r="AC561">
        <v>0</v>
      </c>
      <c r="AD561">
        <v>1</v>
      </c>
      <c r="AE561">
        <v>0</v>
      </c>
      <c r="AF561" t="s">
        <v>6</v>
      </c>
      <c r="AG561">
        <v>5.9999999999999995E-4</v>
      </c>
      <c r="AH561">
        <v>2</v>
      </c>
      <c r="AI561">
        <v>27711689</v>
      </c>
      <c r="AJ561">
        <v>544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</row>
    <row r="562" spans="1:44" x14ac:dyDescent="0.2">
      <c r="A562">
        <f>ROW(Source!A304)</f>
        <v>304</v>
      </c>
      <c r="B562">
        <v>27711691</v>
      </c>
      <c r="C562">
        <v>27711671</v>
      </c>
      <c r="D562">
        <v>25413300</v>
      </c>
      <c r="E562">
        <v>1</v>
      </c>
      <c r="F562">
        <v>1</v>
      </c>
      <c r="G562">
        <v>1</v>
      </c>
      <c r="H562">
        <v>1</v>
      </c>
      <c r="I562" t="s">
        <v>484</v>
      </c>
      <c r="J562" t="s">
        <v>6</v>
      </c>
      <c r="K562" t="s">
        <v>485</v>
      </c>
      <c r="L562">
        <v>1191</v>
      </c>
      <c r="N562">
        <v>1013</v>
      </c>
      <c r="O562" t="s">
        <v>486</v>
      </c>
      <c r="P562" t="s">
        <v>486</v>
      </c>
      <c r="Q562">
        <v>1</v>
      </c>
      <c r="X562">
        <v>50.79</v>
      </c>
      <c r="Y562">
        <v>0</v>
      </c>
      <c r="Z562">
        <v>0</v>
      </c>
      <c r="AA562">
        <v>0</v>
      </c>
      <c r="AB562">
        <v>8.5299999999999994</v>
      </c>
      <c r="AC562">
        <v>0</v>
      </c>
      <c r="AD562">
        <v>1</v>
      </c>
      <c r="AE562">
        <v>1</v>
      </c>
      <c r="AF562" t="s">
        <v>57</v>
      </c>
      <c r="AG562">
        <v>78.851474999999994</v>
      </c>
      <c r="AH562">
        <v>2</v>
      </c>
      <c r="AI562">
        <v>27711672</v>
      </c>
      <c r="AJ562">
        <v>546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</row>
    <row r="563" spans="1:44" x14ac:dyDescent="0.2">
      <c r="A563">
        <f>ROW(Source!A304)</f>
        <v>304</v>
      </c>
      <c r="B563">
        <v>27711692</v>
      </c>
      <c r="C563">
        <v>27711671</v>
      </c>
      <c r="D563">
        <v>25412928</v>
      </c>
      <c r="E563">
        <v>1</v>
      </c>
      <c r="F563">
        <v>1</v>
      </c>
      <c r="G563">
        <v>1</v>
      </c>
      <c r="H563">
        <v>1</v>
      </c>
      <c r="I563" t="s">
        <v>487</v>
      </c>
      <c r="J563" t="s">
        <v>6</v>
      </c>
      <c r="K563" t="s">
        <v>488</v>
      </c>
      <c r="L563">
        <v>1191</v>
      </c>
      <c r="N563">
        <v>1013</v>
      </c>
      <c r="O563" t="s">
        <v>486</v>
      </c>
      <c r="P563" t="s">
        <v>486</v>
      </c>
      <c r="Q563">
        <v>1</v>
      </c>
      <c r="X563">
        <v>0.31</v>
      </c>
      <c r="Y563">
        <v>0</v>
      </c>
      <c r="Z563">
        <v>0</v>
      </c>
      <c r="AA563">
        <v>0</v>
      </c>
      <c r="AB563">
        <v>0</v>
      </c>
      <c r="AC563">
        <v>0</v>
      </c>
      <c r="AD563">
        <v>1</v>
      </c>
      <c r="AE563">
        <v>2</v>
      </c>
      <c r="AF563" t="s">
        <v>56</v>
      </c>
      <c r="AG563">
        <v>0.52312500000000006</v>
      </c>
      <c r="AH563">
        <v>2</v>
      </c>
      <c r="AI563">
        <v>27711673</v>
      </c>
      <c r="AJ563">
        <v>547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</row>
    <row r="564" spans="1:44" x14ac:dyDescent="0.2">
      <c r="A564">
        <f>ROW(Source!A304)</f>
        <v>304</v>
      </c>
      <c r="B564">
        <v>27711693</v>
      </c>
      <c r="C564">
        <v>27711671</v>
      </c>
      <c r="D564">
        <v>25230220</v>
      </c>
      <c r="E564">
        <v>1</v>
      </c>
      <c r="F564">
        <v>1</v>
      </c>
      <c r="G564">
        <v>1</v>
      </c>
      <c r="H564">
        <v>2</v>
      </c>
      <c r="I564" t="s">
        <v>509</v>
      </c>
      <c r="J564" t="s">
        <v>510</v>
      </c>
      <c r="K564" t="s">
        <v>511</v>
      </c>
      <c r="L564">
        <v>1368</v>
      </c>
      <c r="N564">
        <v>1011</v>
      </c>
      <c r="O564" t="s">
        <v>492</v>
      </c>
      <c r="P564" t="s">
        <v>492</v>
      </c>
      <c r="Q564">
        <v>1</v>
      </c>
      <c r="X564">
        <v>0.12</v>
      </c>
      <c r="Y564">
        <v>0</v>
      </c>
      <c r="Z564">
        <v>111.99</v>
      </c>
      <c r="AA564">
        <v>13.5</v>
      </c>
      <c r="AB564">
        <v>0</v>
      </c>
      <c r="AC564">
        <v>0</v>
      </c>
      <c r="AD564">
        <v>1</v>
      </c>
      <c r="AE564">
        <v>0</v>
      </c>
      <c r="AF564" t="s">
        <v>56</v>
      </c>
      <c r="AG564">
        <v>0.20250000000000001</v>
      </c>
      <c r="AH564">
        <v>2</v>
      </c>
      <c r="AI564">
        <v>27711674</v>
      </c>
      <c r="AJ564">
        <v>548</v>
      </c>
      <c r="AK564">
        <v>0</v>
      </c>
      <c r="AL564">
        <v>0</v>
      </c>
      <c r="AM564">
        <v>0</v>
      </c>
      <c r="AN564">
        <v>0</v>
      </c>
      <c r="AO564">
        <v>0</v>
      </c>
      <c r="AP564">
        <v>0</v>
      </c>
      <c r="AQ564">
        <v>0</v>
      </c>
      <c r="AR564">
        <v>0</v>
      </c>
    </row>
    <row r="565" spans="1:44" x14ac:dyDescent="0.2">
      <c r="A565">
        <f>ROW(Source!A304)</f>
        <v>304</v>
      </c>
      <c r="B565">
        <v>27711694</v>
      </c>
      <c r="C565">
        <v>27711671</v>
      </c>
      <c r="D565">
        <v>25230420</v>
      </c>
      <c r="E565">
        <v>1</v>
      </c>
      <c r="F565">
        <v>1</v>
      </c>
      <c r="G565">
        <v>1</v>
      </c>
      <c r="H565">
        <v>2</v>
      </c>
      <c r="I565" t="s">
        <v>512</v>
      </c>
      <c r="J565" t="s">
        <v>513</v>
      </c>
      <c r="K565" t="s">
        <v>514</v>
      </c>
      <c r="L565">
        <v>1368</v>
      </c>
      <c r="N565">
        <v>1011</v>
      </c>
      <c r="O565" t="s">
        <v>492</v>
      </c>
      <c r="P565" t="s">
        <v>492</v>
      </c>
      <c r="Q565">
        <v>1</v>
      </c>
      <c r="X565">
        <v>10.53</v>
      </c>
      <c r="Y565">
        <v>0</v>
      </c>
      <c r="Z565">
        <v>6.9</v>
      </c>
      <c r="AA565">
        <v>0</v>
      </c>
      <c r="AB565">
        <v>0</v>
      </c>
      <c r="AC565">
        <v>0</v>
      </c>
      <c r="AD565">
        <v>1</v>
      </c>
      <c r="AE565">
        <v>0</v>
      </c>
      <c r="AF565" t="s">
        <v>56</v>
      </c>
      <c r="AG565">
        <v>17.769375</v>
      </c>
      <c r="AH565">
        <v>2</v>
      </c>
      <c r="AI565">
        <v>27711675</v>
      </c>
      <c r="AJ565">
        <v>549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</row>
    <row r="566" spans="1:44" x14ac:dyDescent="0.2">
      <c r="A566">
        <f>ROW(Source!A304)</f>
        <v>304</v>
      </c>
      <c r="B566">
        <v>27711695</v>
      </c>
      <c r="C566">
        <v>27711671</v>
      </c>
      <c r="D566">
        <v>25231607</v>
      </c>
      <c r="E566">
        <v>1</v>
      </c>
      <c r="F566">
        <v>1</v>
      </c>
      <c r="G566">
        <v>1</v>
      </c>
      <c r="H566">
        <v>2</v>
      </c>
      <c r="I566" t="s">
        <v>497</v>
      </c>
      <c r="J566" t="s">
        <v>498</v>
      </c>
      <c r="K566" t="s">
        <v>499</v>
      </c>
      <c r="L566">
        <v>1368</v>
      </c>
      <c r="N566">
        <v>1011</v>
      </c>
      <c r="O566" t="s">
        <v>492</v>
      </c>
      <c r="P566" t="s">
        <v>492</v>
      </c>
      <c r="Q566">
        <v>1</v>
      </c>
      <c r="X566">
        <v>0.19</v>
      </c>
      <c r="Y566">
        <v>0</v>
      </c>
      <c r="Z566">
        <v>65.709999999999994</v>
      </c>
      <c r="AA566">
        <v>11.6</v>
      </c>
      <c r="AB566">
        <v>0</v>
      </c>
      <c r="AC566">
        <v>0</v>
      </c>
      <c r="AD566">
        <v>1</v>
      </c>
      <c r="AE566">
        <v>0</v>
      </c>
      <c r="AF566" t="s">
        <v>56</v>
      </c>
      <c r="AG566">
        <v>0.32062499999999999</v>
      </c>
      <c r="AH566">
        <v>2</v>
      </c>
      <c r="AI566">
        <v>27711676</v>
      </c>
      <c r="AJ566">
        <v>550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</row>
    <row r="567" spans="1:44" x14ac:dyDescent="0.2">
      <c r="A567">
        <f>ROW(Source!A304)</f>
        <v>304</v>
      </c>
      <c r="B567">
        <v>27711696</v>
      </c>
      <c r="C567">
        <v>27711671</v>
      </c>
      <c r="D567">
        <v>25231842</v>
      </c>
      <c r="E567">
        <v>1</v>
      </c>
      <c r="F567">
        <v>1</v>
      </c>
      <c r="G567">
        <v>1</v>
      </c>
      <c r="H567">
        <v>2</v>
      </c>
      <c r="I567" t="s">
        <v>515</v>
      </c>
      <c r="J567" t="s">
        <v>516</v>
      </c>
      <c r="K567" t="s">
        <v>517</v>
      </c>
      <c r="L567">
        <v>1368</v>
      </c>
      <c r="N567">
        <v>1011</v>
      </c>
      <c r="O567" t="s">
        <v>492</v>
      </c>
      <c r="P567" t="s">
        <v>492</v>
      </c>
      <c r="Q567">
        <v>1</v>
      </c>
      <c r="X567">
        <v>1.86</v>
      </c>
      <c r="Y567">
        <v>0</v>
      </c>
      <c r="Z567">
        <v>1.2</v>
      </c>
      <c r="AA567">
        <v>0</v>
      </c>
      <c r="AB567">
        <v>0</v>
      </c>
      <c r="AC567">
        <v>0</v>
      </c>
      <c r="AD567">
        <v>1</v>
      </c>
      <c r="AE567">
        <v>0</v>
      </c>
      <c r="AF567" t="s">
        <v>56</v>
      </c>
      <c r="AG567">
        <v>3.1387500000000004</v>
      </c>
      <c r="AH567">
        <v>2</v>
      </c>
      <c r="AI567">
        <v>27711677</v>
      </c>
      <c r="AJ567">
        <v>551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0</v>
      </c>
    </row>
    <row r="568" spans="1:44" x14ac:dyDescent="0.2">
      <c r="A568">
        <f>ROW(Source!A304)</f>
        <v>304</v>
      </c>
      <c r="B568">
        <v>27711697</v>
      </c>
      <c r="C568">
        <v>27711671</v>
      </c>
      <c r="D568">
        <v>25231889</v>
      </c>
      <c r="E568">
        <v>1</v>
      </c>
      <c r="F568">
        <v>1</v>
      </c>
      <c r="G568">
        <v>1</v>
      </c>
      <c r="H568">
        <v>2</v>
      </c>
      <c r="I568" t="s">
        <v>518</v>
      </c>
      <c r="J568" t="s">
        <v>519</v>
      </c>
      <c r="K568" t="s">
        <v>520</v>
      </c>
      <c r="L568">
        <v>1368</v>
      </c>
      <c r="N568">
        <v>1011</v>
      </c>
      <c r="O568" t="s">
        <v>492</v>
      </c>
      <c r="P568" t="s">
        <v>492</v>
      </c>
      <c r="Q568">
        <v>1</v>
      </c>
      <c r="X568">
        <v>2.0299999999999998</v>
      </c>
      <c r="Y568">
        <v>0</v>
      </c>
      <c r="Z568">
        <v>12.31</v>
      </c>
      <c r="AA568">
        <v>0</v>
      </c>
      <c r="AB568">
        <v>0</v>
      </c>
      <c r="AC568">
        <v>0</v>
      </c>
      <c r="AD568">
        <v>1</v>
      </c>
      <c r="AE568">
        <v>0</v>
      </c>
      <c r="AF568" t="s">
        <v>56</v>
      </c>
      <c r="AG568">
        <v>3.4256249999999997</v>
      </c>
      <c r="AH568">
        <v>2</v>
      </c>
      <c r="AI568">
        <v>27711678</v>
      </c>
      <c r="AJ568">
        <v>552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</row>
    <row r="569" spans="1:44" x14ac:dyDescent="0.2">
      <c r="A569">
        <f>ROW(Source!A304)</f>
        <v>304</v>
      </c>
      <c r="B569">
        <v>27711698</v>
      </c>
      <c r="C569">
        <v>27711671</v>
      </c>
      <c r="D569">
        <v>25148328</v>
      </c>
      <c r="E569">
        <v>1</v>
      </c>
      <c r="F569">
        <v>1</v>
      </c>
      <c r="G569">
        <v>1</v>
      </c>
      <c r="H569">
        <v>3</v>
      </c>
      <c r="I569" t="s">
        <v>521</v>
      </c>
      <c r="J569" t="s">
        <v>522</v>
      </c>
      <c r="K569" t="s">
        <v>523</v>
      </c>
      <c r="L569">
        <v>1339</v>
      </c>
      <c r="N569">
        <v>1007</v>
      </c>
      <c r="O569" t="s">
        <v>92</v>
      </c>
      <c r="P569" t="s">
        <v>92</v>
      </c>
      <c r="Q569">
        <v>1</v>
      </c>
      <c r="X569">
        <v>1.5</v>
      </c>
      <c r="Y569">
        <v>6.22</v>
      </c>
      <c r="Z569">
        <v>0</v>
      </c>
      <c r="AA569">
        <v>0</v>
      </c>
      <c r="AB569">
        <v>0</v>
      </c>
      <c r="AC569">
        <v>0</v>
      </c>
      <c r="AD569">
        <v>1</v>
      </c>
      <c r="AE569">
        <v>0</v>
      </c>
      <c r="AF569" t="s">
        <v>6</v>
      </c>
      <c r="AG569">
        <v>1.5</v>
      </c>
      <c r="AH569">
        <v>2</v>
      </c>
      <c r="AI569">
        <v>27711679</v>
      </c>
      <c r="AJ569">
        <v>553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</row>
    <row r="570" spans="1:44" x14ac:dyDescent="0.2">
      <c r="A570">
        <f>ROW(Source!A304)</f>
        <v>304</v>
      </c>
      <c r="B570">
        <v>27711699</v>
      </c>
      <c r="C570">
        <v>27711671</v>
      </c>
      <c r="D570">
        <v>25148335</v>
      </c>
      <c r="E570">
        <v>1</v>
      </c>
      <c r="F570">
        <v>1</v>
      </c>
      <c r="G570">
        <v>1</v>
      </c>
      <c r="H570">
        <v>3</v>
      </c>
      <c r="I570" t="s">
        <v>524</v>
      </c>
      <c r="J570" t="s">
        <v>525</v>
      </c>
      <c r="K570" t="s">
        <v>526</v>
      </c>
      <c r="L570">
        <v>1346</v>
      </c>
      <c r="N570">
        <v>1009</v>
      </c>
      <c r="O570" t="s">
        <v>147</v>
      </c>
      <c r="P570" t="s">
        <v>147</v>
      </c>
      <c r="Q570">
        <v>1</v>
      </c>
      <c r="X570">
        <v>0.45</v>
      </c>
      <c r="Y570">
        <v>6.09</v>
      </c>
      <c r="Z570">
        <v>0</v>
      </c>
      <c r="AA570">
        <v>0</v>
      </c>
      <c r="AB570">
        <v>0</v>
      </c>
      <c r="AC570">
        <v>0</v>
      </c>
      <c r="AD570">
        <v>1</v>
      </c>
      <c r="AE570">
        <v>0</v>
      </c>
      <c r="AF570" t="s">
        <v>6</v>
      </c>
      <c r="AG570">
        <v>0.45</v>
      </c>
      <c r="AH570">
        <v>2</v>
      </c>
      <c r="AI570">
        <v>27711680</v>
      </c>
      <c r="AJ570">
        <v>554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</row>
    <row r="571" spans="1:44" x14ac:dyDescent="0.2">
      <c r="A571">
        <f>ROW(Source!A304)</f>
        <v>304</v>
      </c>
      <c r="B571">
        <v>27711700</v>
      </c>
      <c r="C571">
        <v>27711671</v>
      </c>
      <c r="D571">
        <v>25151428</v>
      </c>
      <c r="E571">
        <v>1</v>
      </c>
      <c r="F571">
        <v>1</v>
      </c>
      <c r="G571">
        <v>1</v>
      </c>
      <c r="H571">
        <v>3</v>
      </c>
      <c r="I571" t="s">
        <v>527</v>
      </c>
      <c r="J571" t="s">
        <v>528</v>
      </c>
      <c r="K571" t="s">
        <v>529</v>
      </c>
      <c r="L571">
        <v>1348</v>
      </c>
      <c r="N571">
        <v>1009</v>
      </c>
      <c r="O571" t="s">
        <v>30</v>
      </c>
      <c r="P571" t="s">
        <v>30</v>
      </c>
      <c r="Q571">
        <v>1000</v>
      </c>
      <c r="X571">
        <v>1.4E-3</v>
      </c>
      <c r="Y571">
        <v>10749</v>
      </c>
      <c r="Z571">
        <v>0</v>
      </c>
      <c r="AA571">
        <v>0</v>
      </c>
      <c r="AB571">
        <v>0</v>
      </c>
      <c r="AC571">
        <v>0</v>
      </c>
      <c r="AD571">
        <v>1</v>
      </c>
      <c r="AE571">
        <v>0</v>
      </c>
      <c r="AF571" t="s">
        <v>6</v>
      </c>
      <c r="AG571">
        <v>1.4E-3</v>
      </c>
      <c r="AH571">
        <v>2</v>
      </c>
      <c r="AI571">
        <v>27711681</v>
      </c>
      <c r="AJ571">
        <v>555</v>
      </c>
      <c r="AK571">
        <v>0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</row>
    <row r="572" spans="1:44" x14ac:dyDescent="0.2">
      <c r="A572">
        <f>ROW(Source!A304)</f>
        <v>304</v>
      </c>
      <c r="B572">
        <v>27711701</v>
      </c>
      <c r="C572">
        <v>27711671</v>
      </c>
      <c r="D572">
        <v>25152615</v>
      </c>
      <c r="E572">
        <v>1</v>
      </c>
      <c r="F572">
        <v>1</v>
      </c>
      <c r="G572">
        <v>1</v>
      </c>
      <c r="H572">
        <v>3</v>
      </c>
      <c r="I572" t="s">
        <v>530</v>
      </c>
      <c r="J572" t="s">
        <v>531</v>
      </c>
      <c r="K572" t="s">
        <v>532</v>
      </c>
      <c r="L572">
        <v>1348</v>
      </c>
      <c r="N572">
        <v>1009</v>
      </c>
      <c r="O572" t="s">
        <v>30</v>
      </c>
      <c r="P572" t="s">
        <v>30</v>
      </c>
      <c r="Q572">
        <v>1000</v>
      </c>
      <c r="X572">
        <v>3.3E-3</v>
      </c>
      <c r="Y572">
        <v>9040.01</v>
      </c>
      <c r="Z572">
        <v>0</v>
      </c>
      <c r="AA572">
        <v>0</v>
      </c>
      <c r="AB572">
        <v>0</v>
      </c>
      <c r="AC572">
        <v>0</v>
      </c>
      <c r="AD572">
        <v>1</v>
      </c>
      <c r="AE572">
        <v>0</v>
      </c>
      <c r="AF572" t="s">
        <v>6</v>
      </c>
      <c r="AG572">
        <v>3.3E-3</v>
      </c>
      <c r="AH572">
        <v>2</v>
      </c>
      <c r="AI572">
        <v>27711682</v>
      </c>
      <c r="AJ572">
        <v>556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</row>
    <row r="573" spans="1:44" x14ac:dyDescent="0.2">
      <c r="A573">
        <f>ROW(Source!A304)</f>
        <v>304</v>
      </c>
      <c r="B573">
        <v>27711702</v>
      </c>
      <c r="C573">
        <v>27711671</v>
      </c>
      <c r="D573">
        <v>25152713</v>
      </c>
      <c r="E573">
        <v>1</v>
      </c>
      <c r="F573">
        <v>1</v>
      </c>
      <c r="G573">
        <v>1</v>
      </c>
      <c r="H573">
        <v>3</v>
      </c>
      <c r="I573" t="s">
        <v>500</v>
      </c>
      <c r="J573" t="s">
        <v>501</v>
      </c>
      <c r="K573" t="s">
        <v>502</v>
      </c>
      <c r="L573">
        <v>1348</v>
      </c>
      <c r="N573">
        <v>1009</v>
      </c>
      <c r="O573" t="s">
        <v>30</v>
      </c>
      <c r="P573" t="s">
        <v>30</v>
      </c>
      <c r="Q573">
        <v>1000</v>
      </c>
      <c r="X573">
        <v>1.0000000000000001E-5</v>
      </c>
      <c r="Y573">
        <v>11978</v>
      </c>
      <c r="Z573">
        <v>0</v>
      </c>
      <c r="AA573">
        <v>0</v>
      </c>
      <c r="AB573">
        <v>0</v>
      </c>
      <c r="AC573">
        <v>0</v>
      </c>
      <c r="AD573">
        <v>1</v>
      </c>
      <c r="AE573">
        <v>0</v>
      </c>
      <c r="AF573" t="s">
        <v>6</v>
      </c>
      <c r="AG573">
        <v>1.0000000000000001E-5</v>
      </c>
      <c r="AH573">
        <v>2</v>
      </c>
      <c r="AI573">
        <v>27711683</v>
      </c>
      <c r="AJ573">
        <v>557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</row>
    <row r="574" spans="1:44" x14ac:dyDescent="0.2">
      <c r="A574">
        <f>ROW(Source!A304)</f>
        <v>304</v>
      </c>
      <c r="B574">
        <v>27711703</v>
      </c>
      <c r="C574">
        <v>27711671</v>
      </c>
      <c r="D574">
        <v>25153693</v>
      </c>
      <c r="E574">
        <v>1</v>
      </c>
      <c r="F574">
        <v>1</v>
      </c>
      <c r="G574">
        <v>1</v>
      </c>
      <c r="H574">
        <v>3</v>
      </c>
      <c r="I574" t="s">
        <v>533</v>
      </c>
      <c r="J574" t="s">
        <v>534</v>
      </c>
      <c r="K574" t="s">
        <v>535</v>
      </c>
      <c r="L574">
        <v>1348</v>
      </c>
      <c r="N574">
        <v>1009</v>
      </c>
      <c r="O574" t="s">
        <v>30</v>
      </c>
      <c r="P574" t="s">
        <v>30</v>
      </c>
      <c r="Q574">
        <v>1000</v>
      </c>
      <c r="X574">
        <v>1E-4</v>
      </c>
      <c r="Y574">
        <v>37900</v>
      </c>
      <c r="Z574">
        <v>0</v>
      </c>
      <c r="AA574">
        <v>0</v>
      </c>
      <c r="AB574">
        <v>0</v>
      </c>
      <c r="AC574">
        <v>0</v>
      </c>
      <c r="AD574">
        <v>1</v>
      </c>
      <c r="AE574">
        <v>0</v>
      </c>
      <c r="AF574" t="s">
        <v>6</v>
      </c>
      <c r="AG574">
        <v>1E-4</v>
      </c>
      <c r="AH574">
        <v>2</v>
      </c>
      <c r="AI574">
        <v>27711684</v>
      </c>
      <c r="AJ574">
        <v>558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</row>
    <row r="575" spans="1:44" x14ac:dyDescent="0.2">
      <c r="A575">
        <f>ROW(Source!A304)</f>
        <v>304</v>
      </c>
      <c r="B575">
        <v>27711704</v>
      </c>
      <c r="C575">
        <v>27711671</v>
      </c>
      <c r="D575">
        <v>25144588</v>
      </c>
      <c r="E575">
        <v>17</v>
      </c>
      <c r="F575">
        <v>1</v>
      </c>
      <c r="G575">
        <v>1</v>
      </c>
      <c r="H575">
        <v>3</v>
      </c>
      <c r="I575" t="s">
        <v>667</v>
      </c>
      <c r="J575" t="s">
        <v>6</v>
      </c>
      <c r="K575" t="s">
        <v>668</v>
      </c>
      <c r="L575">
        <v>1348</v>
      </c>
      <c r="N575">
        <v>1009</v>
      </c>
      <c r="O575" t="s">
        <v>30</v>
      </c>
      <c r="P575" t="s">
        <v>30</v>
      </c>
      <c r="Q575">
        <v>1000</v>
      </c>
      <c r="X575">
        <v>1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 t="s">
        <v>6</v>
      </c>
      <c r="AG575">
        <v>1</v>
      </c>
      <c r="AH575">
        <v>3</v>
      </c>
      <c r="AI575">
        <v>-1</v>
      </c>
      <c r="AJ575" t="s">
        <v>6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</row>
    <row r="576" spans="1:44" x14ac:dyDescent="0.2">
      <c r="A576">
        <f>ROW(Source!A304)</f>
        <v>304</v>
      </c>
      <c r="B576">
        <v>27711705</v>
      </c>
      <c r="C576">
        <v>27711671</v>
      </c>
      <c r="D576">
        <v>25173443</v>
      </c>
      <c r="E576">
        <v>1</v>
      </c>
      <c r="F576">
        <v>1</v>
      </c>
      <c r="G576">
        <v>1</v>
      </c>
      <c r="H576">
        <v>3</v>
      </c>
      <c r="I576" t="s">
        <v>536</v>
      </c>
      <c r="J576" t="s">
        <v>537</v>
      </c>
      <c r="K576" t="s">
        <v>538</v>
      </c>
      <c r="L576">
        <v>1302</v>
      </c>
      <c r="N576">
        <v>1003</v>
      </c>
      <c r="O576" t="s">
        <v>539</v>
      </c>
      <c r="P576" t="s">
        <v>539</v>
      </c>
      <c r="Q576">
        <v>10</v>
      </c>
      <c r="X576">
        <v>1.8700000000000001E-2</v>
      </c>
      <c r="Y576">
        <v>50.24</v>
      </c>
      <c r="Z576">
        <v>0</v>
      </c>
      <c r="AA576">
        <v>0</v>
      </c>
      <c r="AB576">
        <v>0</v>
      </c>
      <c r="AC576">
        <v>0</v>
      </c>
      <c r="AD576">
        <v>1</v>
      </c>
      <c r="AE576">
        <v>0</v>
      </c>
      <c r="AF576" t="s">
        <v>6</v>
      </c>
      <c r="AG576">
        <v>1.8700000000000001E-2</v>
      </c>
      <c r="AH576">
        <v>2</v>
      </c>
      <c r="AI576">
        <v>27711685</v>
      </c>
      <c r="AJ576">
        <v>559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</row>
    <row r="577" spans="1:44" x14ac:dyDescent="0.2">
      <c r="A577">
        <f>ROW(Source!A304)</f>
        <v>304</v>
      </c>
      <c r="B577">
        <v>27711706</v>
      </c>
      <c r="C577">
        <v>27711671</v>
      </c>
      <c r="D577">
        <v>25173801</v>
      </c>
      <c r="E577">
        <v>1</v>
      </c>
      <c r="F577">
        <v>1</v>
      </c>
      <c r="G577">
        <v>1</v>
      </c>
      <c r="H577">
        <v>3</v>
      </c>
      <c r="I577" t="s">
        <v>540</v>
      </c>
      <c r="J577" t="s">
        <v>541</v>
      </c>
      <c r="K577" t="s">
        <v>542</v>
      </c>
      <c r="L577">
        <v>1348</v>
      </c>
      <c r="N577">
        <v>1009</v>
      </c>
      <c r="O577" t="s">
        <v>30</v>
      </c>
      <c r="P577" t="s">
        <v>30</v>
      </c>
      <c r="Q577">
        <v>1000</v>
      </c>
      <c r="X577">
        <v>3.0000000000000001E-5</v>
      </c>
      <c r="Y577">
        <v>4455.2</v>
      </c>
      <c r="Z577">
        <v>0</v>
      </c>
      <c r="AA577">
        <v>0</v>
      </c>
      <c r="AB577">
        <v>0</v>
      </c>
      <c r="AC577">
        <v>0</v>
      </c>
      <c r="AD577">
        <v>1</v>
      </c>
      <c r="AE577">
        <v>0</v>
      </c>
      <c r="AF577" t="s">
        <v>6</v>
      </c>
      <c r="AG577">
        <v>3.0000000000000001E-5</v>
      </c>
      <c r="AH577">
        <v>2</v>
      </c>
      <c r="AI577">
        <v>27711686</v>
      </c>
      <c r="AJ577">
        <v>560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</row>
    <row r="578" spans="1:44" x14ac:dyDescent="0.2">
      <c r="A578">
        <f>ROW(Source!A304)</f>
        <v>304</v>
      </c>
      <c r="B578">
        <v>27711707</v>
      </c>
      <c r="C578">
        <v>27711671</v>
      </c>
      <c r="D578">
        <v>25174560</v>
      </c>
      <c r="E578">
        <v>1</v>
      </c>
      <c r="F578">
        <v>1</v>
      </c>
      <c r="G578">
        <v>1</v>
      </c>
      <c r="H578">
        <v>3</v>
      </c>
      <c r="I578" t="s">
        <v>543</v>
      </c>
      <c r="J578" t="s">
        <v>544</v>
      </c>
      <c r="K578" t="s">
        <v>545</v>
      </c>
      <c r="L578">
        <v>1348</v>
      </c>
      <c r="N578">
        <v>1009</v>
      </c>
      <c r="O578" t="s">
        <v>30</v>
      </c>
      <c r="P578" t="s">
        <v>30</v>
      </c>
      <c r="Q578">
        <v>1000</v>
      </c>
      <c r="X578">
        <v>1.9400000000000001E-3</v>
      </c>
      <c r="Y578">
        <v>4920</v>
      </c>
      <c r="Z578">
        <v>0</v>
      </c>
      <c r="AA578">
        <v>0</v>
      </c>
      <c r="AB578">
        <v>0</v>
      </c>
      <c r="AC578">
        <v>0</v>
      </c>
      <c r="AD578">
        <v>1</v>
      </c>
      <c r="AE578">
        <v>0</v>
      </c>
      <c r="AF578" t="s">
        <v>6</v>
      </c>
      <c r="AG578">
        <v>1.9400000000000001E-3</v>
      </c>
      <c r="AH578">
        <v>2</v>
      </c>
      <c r="AI578">
        <v>27711687</v>
      </c>
      <c r="AJ578">
        <v>561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</row>
    <row r="579" spans="1:44" x14ac:dyDescent="0.2">
      <c r="A579">
        <f>ROW(Source!A304)</f>
        <v>304</v>
      </c>
      <c r="B579">
        <v>27711708</v>
      </c>
      <c r="C579">
        <v>27711671</v>
      </c>
      <c r="D579">
        <v>25186091</v>
      </c>
      <c r="E579">
        <v>1</v>
      </c>
      <c r="F579">
        <v>1</v>
      </c>
      <c r="G579">
        <v>1</v>
      </c>
      <c r="H579">
        <v>3</v>
      </c>
      <c r="I579" t="s">
        <v>546</v>
      </c>
      <c r="J579" t="s">
        <v>547</v>
      </c>
      <c r="K579" t="s">
        <v>548</v>
      </c>
      <c r="L579">
        <v>1348</v>
      </c>
      <c r="N579">
        <v>1009</v>
      </c>
      <c r="O579" t="s">
        <v>30</v>
      </c>
      <c r="P579" t="s">
        <v>30</v>
      </c>
      <c r="Q579">
        <v>1000</v>
      </c>
      <c r="X579">
        <v>3.1E-4</v>
      </c>
      <c r="Y579">
        <v>15620</v>
      </c>
      <c r="Z579">
        <v>0</v>
      </c>
      <c r="AA579">
        <v>0</v>
      </c>
      <c r="AB579">
        <v>0</v>
      </c>
      <c r="AC579">
        <v>0</v>
      </c>
      <c r="AD579">
        <v>1</v>
      </c>
      <c r="AE579">
        <v>0</v>
      </c>
      <c r="AF579" t="s">
        <v>6</v>
      </c>
      <c r="AG579">
        <v>3.1E-4</v>
      </c>
      <c r="AH579">
        <v>2</v>
      </c>
      <c r="AI579">
        <v>27711688</v>
      </c>
      <c r="AJ579">
        <v>562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</row>
    <row r="580" spans="1:44" x14ac:dyDescent="0.2">
      <c r="A580">
        <f>ROW(Source!A304)</f>
        <v>304</v>
      </c>
      <c r="B580">
        <v>27711709</v>
      </c>
      <c r="C580">
        <v>27711671</v>
      </c>
      <c r="D580">
        <v>25187286</v>
      </c>
      <c r="E580">
        <v>1</v>
      </c>
      <c r="F580">
        <v>1</v>
      </c>
      <c r="G580">
        <v>1</v>
      </c>
      <c r="H580">
        <v>3</v>
      </c>
      <c r="I580" t="s">
        <v>549</v>
      </c>
      <c r="J580" t="s">
        <v>550</v>
      </c>
      <c r="K580" t="s">
        <v>551</v>
      </c>
      <c r="L580">
        <v>1348</v>
      </c>
      <c r="N580">
        <v>1009</v>
      </c>
      <c r="O580" t="s">
        <v>30</v>
      </c>
      <c r="P580" t="s">
        <v>30</v>
      </c>
      <c r="Q580">
        <v>1000</v>
      </c>
      <c r="X580">
        <v>5.9999999999999995E-4</v>
      </c>
      <c r="Y580">
        <v>9420</v>
      </c>
      <c r="Z580">
        <v>0</v>
      </c>
      <c r="AA580">
        <v>0</v>
      </c>
      <c r="AB580">
        <v>0</v>
      </c>
      <c r="AC580">
        <v>0</v>
      </c>
      <c r="AD580">
        <v>1</v>
      </c>
      <c r="AE580">
        <v>0</v>
      </c>
      <c r="AF580" t="s">
        <v>6</v>
      </c>
      <c r="AG580">
        <v>5.9999999999999995E-4</v>
      </c>
      <c r="AH580">
        <v>2</v>
      </c>
      <c r="AI580">
        <v>27711689</v>
      </c>
      <c r="AJ580">
        <v>563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</row>
    <row r="581" spans="1:44" x14ac:dyDescent="0.2">
      <c r="A581">
        <f>ROW(Source!A307)</f>
        <v>307</v>
      </c>
      <c r="B581">
        <v>27711717</v>
      </c>
      <c r="C581">
        <v>27711711</v>
      </c>
      <c r="D581">
        <v>25428833</v>
      </c>
      <c r="E581">
        <v>1</v>
      </c>
      <c r="F581">
        <v>1</v>
      </c>
      <c r="G581">
        <v>1</v>
      </c>
      <c r="H581">
        <v>1</v>
      </c>
      <c r="I581" t="s">
        <v>554</v>
      </c>
      <c r="J581" t="s">
        <v>6</v>
      </c>
      <c r="K581" t="s">
        <v>555</v>
      </c>
      <c r="L581">
        <v>1191</v>
      </c>
      <c r="N581">
        <v>1013</v>
      </c>
      <c r="O581" t="s">
        <v>486</v>
      </c>
      <c r="P581" t="s">
        <v>486</v>
      </c>
      <c r="Q581">
        <v>1</v>
      </c>
      <c r="X581">
        <v>1.1100000000000001</v>
      </c>
      <c r="Y581">
        <v>0</v>
      </c>
      <c r="Z581">
        <v>0</v>
      </c>
      <c r="AA581">
        <v>0</v>
      </c>
      <c r="AB581">
        <v>9.92</v>
      </c>
      <c r="AC581">
        <v>0</v>
      </c>
      <c r="AD581">
        <v>1</v>
      </c>
      <c r="AE581">
        <v>1</v>
      </c>
      <c r="AF581" t="s">
        <v>57</v>
      </c>
      <c r="AG581">
        <v>1.7232750000000001</v>
      </c>
      <c r="AH581">
        <v>2</v>
      </c>
      <c r="AI581">
        <v>27711712</v>
      </c>
      <c r="AJ581">
        <v>565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</row>
    <row r="582" spans="1:44" x14ac:dyDescent="0.2">
      <c r="A582">
        <f>ROW(Source!A307)</f>
        <v>307</v>
      </c>
      <c r="B582">
        <v>27711718</v>
      </c>
      <c r="C582">
        <v>27711711</v>
      </c>
      <c r="D582">
        <v>25231911</v>
      </c>
      <c r="E582">
        <v>1</v>
      </c>
      <c r="F582">
        <v>1</v>
      </c>
      <c r="G582">
        <v>1</v>
      </c>
      <c r="H582">
        <v>2</v>
      </c>
      <c r="I582" t="s">
        <v>556</v>
      </c>
      <c r="J582" t="s">
        <v>557</v>
      </c>
      <c r="K582" t="s">
        <v>558</v>
      </c>
      <c r="L582">
        <v>1368</v>
      </c>
      <c r="N582">
        <v>1011</v>
      </c>
      <c r="O582" t="s">
        <v>492</v>
      </c>
      <c r="P582" t="s">
        <v>492</v>
      </c>
      <c r="Q582">
        <v>1</v>
      </c>
      <c r="X582">
        <v>0.26</v>
      </c>
      <c r="Y582">
        <v>0</v>
      </c>
      <c r="Z582">
        <v>8.1</v>
      </c>
      <c r="AA582">
        <v>0</v>
      </c>
      <c r="AB582">
        <v>0</v>
      </c>
      <c r="AC582">
        <v>0</v>
      </c>
      <c r="AD582">
        <v>1</v>
      </c>
      <c r="AE582">
        <v>0</v>
      </c>
      <c r="AF582" t="s">
        <v>56</v>
      </c>
      <c r="AG582">
        <v>0.43875000000000003</v>
      </c>
      <c r="AH582">
        <v>2</v>
      </c>
      <c r="AI582">
        <v>27711713</v>
      </c>
      <c r="AJ582">
        <v>566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</row>
    <row r="583" spans="1:44" x14ac:dyDescent="0.2">
      <c r="A583">
        <f>ROW(Source!A307)</f>
        <v>307</v>
      </c>
      <c r="B583">
        <v>27711719</v>
      </c>
      <c r="C583">
        <v>27711711</v>
      </c>
      <c r="D583">
        <v>25145057</v>
      </c>
      <c r="E583">
        <v>17</v>
      </c>
      <c r="F583">
        <v>1</v>
      </c>
      <c r="G583">
        <v>1</v>
      </c>
      <c r="H583">
        <v>3</v>
      </c>
      <c r="I583" t="s">
        <v>669</v>
      </c>
      <c r="J583" t="s">
        <v>6</v>
      </c>
      <c r="K583" t="s">
        <v>670</v>
      </c>
      <c r="L583">
        <v>1035</v>
      </c>
      <c r="N583">
        <v>1013</v>
      </c>
      <c r="O583" t="s">
        <v>103</v>
      </c>
      <c r="P583" t="s">
        <v>103</v>
      </c>
      <c r="Q583">
        <v>1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1</v>
      </c>
      <c r="AD583">
        <v>0</v>
      </c>
      <c r="AE583">
        <v>0</v>
      </c>
      <c r="AF583" t="s">
        <v>6</v>
      </c>
      <c r="AG583">
        <v>0</v>
      </c>
      <c r="AH583">
        <v>3</v>
      </c>
      <c r="AI583">
        <v>-1</v>
      </c>
      <c r="AJ583" t="s">
        <v>6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</row>
    <row r="584" spans="1:44" x14ac:dyDescent="0.2">
      <c r="A584">
        <f>ROW(Source!A307)</f>
        <v>307</v>
      </c>
      <c r="B584">
        <v>27711720</v>
      </c>
      <c r="C584">
        <v>27711711</v>
      </c>
      <c r="D584">
        <v>25151425</v>
      </c>
      <c r="E584">
        <v>1</v>
      </c>
      <c r="F584">
        <v>1</v>
      </c>
      <c r="G584">
        <v>1</v>
      </c>
      <c r="H584">
        <v>3</v>
      </c>
      <c r="I584" t="s">
        <v>559</v>
      </c>
      <c r="J584" t="s">
        <v>560</v>
      </c>
      <c r="K584" t="s">
        <v>561</v>
      </c>
      <c r="L584">
        <v>1348</v>
      </c>
      <c r="N584">
        <v>1009</v>
      </c>
      <c r="O584" t="s">
        <v>30</v>
      </c>
      <c r="P584" t="s">
        <v>30</v>
      </c>
      <c r="Q584">
        <v>1000</v>
      </c>
      <c r="X584">
        <v>6.9999999999999994E-5</v>
      </c>
      <c r="Y584">
        <v>10315.01</v>
      </c>
      <c r="Z584">
        <v>0</v>
      </c>
      <c r="AA584">
        <v>0</v>
      </c>
      <c r="AB584">
        <v>0</v>
      </c>
      <c r="AC584">
        <v>0</v>
      </c>
      <c r="AD584">
        <v>1</v>
      </c>
      <c r="AE584">
        <v>0</v>
      </c>
      <c r="AF584" t="s">
        <v>6</v>
      </c>
      <c r="AG584">
        <v>6.9999999999999994E-5</v>
      </c>
      <c r="AH584">
        <v>2</v>
      </c>
      <c r="AI584">
        <v>27711715</v>
      </c>
      <c r="AJ584">
        <v>568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</row>
    <row r="585" spans="1:44" x14ac:dyDescent="0.2">
      <c r="A585">
        <f>ROW(Source!A307)</f>
        <v>307</v>
      </c>
      <c r="B585">
        <v>27711721</v>
      </c>
      <c r="C585">
        <v>27711711</v>
      </c>
      <c r="D585">
        <v>25152654</v>
      </c>
      <c r="E585">
        <v>1</v>
      </c>
      <c r="F585">
        <v>1</v>
      </c>
      <c r="G585">
        <v>1</v>
      </c>
      <c r="H585">
        <v>3</v>
      </c>
      <c r="I585" t="s">
        <v>575</v>
      </c>
      <c r="J585" t="s">
        <v>576</v>
      </c>
      <c r="K585" t="s">
        <v>577</v>
      </c>
      <c r="L585">
        <v>1355</v>
      </c>
      <c r="N585">
        <v>1010</v>
      </c>
      <c r="O585" t="s">
        <v>578</v>
      </c>
      <c r="P585" t="s">
        <v>578</v>
      </c>
      <c r="Q585">
        <v>100</v>
      </c>
      <c r="X585">
        <v>8.0000000000000007E-5</v>
      </c>
      <c r="Y585">
        <v>20</v>
      </c>
      <c r="Z585">
        <v>0</v>
      </c>
      <c r="AA585">
        <v>0</v>
      </c>
      <c r="AB585">
        <v>0</v>
      </c>
      <c r="AC585">
        <v>0</v>
      </c>
      <c r="AD585">
        <v>1</v>
      </c>
      <c r="AE585">
        <v>0</v>
      </c>
      <c r="AF585" t="s">
        <v>6</v>
      </c>
      <c r="AG585">
        <v>8.0000000000000007E-5</v>
      </c>
      <c r="AH585">
        <v>2</v>
      </c>
      <c r="AI585">
        <v>27711716</v>
      </c>
      <c r="AJ585">
        <v>569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</row>
    <row r="586" spans="1:44" x14ac:dyDescent="0.2">
      <c r="A586">
        <f>ROW(Source!A308)</f>
        <v>308</v>
      </c>
      <c r="B586">
        <v>27711717</v>
      </c>
      <c r="C586">
        <v>27711711</v>
      </c>
      <c r="D586">
        <v>25428833</v>
      </c>
      <c r="E586">
        <v>1</v>
      </c>
      <c r="F586">
        <v>1</v>
      </c>
      <c r="G586">
        <v>1</v>
      </c>
      <c r="H586">
        <v>1</v>
      </c>
      <c r="I586" t="s">
        <v>554</v>
      </c>
      <c r="J586" t="s">
        <v>6</v>
      </c>
      <c r="K586" t="s">
        <v>555</v>
      </c>
      <c r="L586">
        <v>1191</v>
      </c>
      <c r="N586">
        <v>1013</v>
      </c>
      <c r="O586" t="s">
        <v>486</v>
      </c>
      <c r="P586" t="s">
        <v>486</v>
      </c>
      <c r="Q586">
        <v>1</v>
      </c>
      <c r="X586">
        <v>1.1100000000000001</v>
      </c>
      <c r="Y586">
        <v>0</v>
      </c>
      <c r="Z586">
        <v>0</v>
      </c>
      <c r="AA586">
        <v>0</v>
      </c>
      <c r="AB586">
        <v>9.92</v>
      </c>
      <c r="AC586">
        <v>0</v>
      </c>
      <c r="AD586">
        <v>1</v>
      </c>
      <c r="AE586">
        <v>1</v>
      </c>
      <c r="AF586" t="s">
        <v>57</v>
      </c>
      <c r="AG586">
        <v>1.7232750000000001</v>
      </c>
      <c r="AH586">
        <v>2</v>
      </c>
      <c r="AI586">
        <v>27711712</v>
      </c>
      <c r="AJ586">
        <v>570</v>
      </c>
      <c r="AK586">
        <v>0</v>
      </c>
      <c r="AL586">
        <v>0</v>
      </c>
      <c r="AM586">
        <v>0</v>
      </c>
      <c r="AN586">
        <v>0</v>
      </c>
      <c r="AO586">
        <v>0</v>
      </c>
      <c r="AP586">
        <v>0</v>
      </c>
      <c r="AQ586">
        <v>0</v>
      </c>
      <c r="AR586">
        <v>0</v>
      </c>
    </row>
    <row r="587" spans="1:44" x14ac:dyDescent="0.2">
      <c r="A587">
        <f>ROW(Source!A308)</f>
        <v>308</v>
      </c>
      <c r="B587">
        <v>27711718</v>
      </c>
      <c r="C587">
        <v>27711711</v>
      </c>
      <c r="D587">
        <v>25231911</v>
      </c>
      <c r="E587">
        <v>1</v>
      </c>
      <c r="F587">
        <v>1</v>
      </c>
      <c r="G587">
        <v>1</v>
      </c>
      <c r="H587">
        <v>2</v>
      </c>
      <c r="I587" t="s">
        <v>556</v>
      </c>
      <c r="J587" t="s">
        <v>557</v>
      </c>
      <c r="K587" t="s">
        <v>558</v>
      </c>
      <c r="L587">
        <v>1368</v>
      </c>
      <c r="N587">
        <v>1011</v>
      </c>
      <c r="O587" t="s">
        <v>492</v>
      </c>
      <c r="P587" t="s">
        <v>492</v>
      </c>
      <c r="Q587">
        <v>1</v>
      </c>
      <c r="X587">
        <v>0.26</v>
      </c>
      <c r="Y587">
        <v>0</v>
      </c>
      <c r="Z587">
        <v>8.1</v>
      </c>
      <c r="AA587">
        <v>0</v>
      </c>
      <c r="AB587">
        <v>0</v>
      </c>
      <c r="AC587">
        <v>0</v>
      </c>
      <c r="AD587">
        <v>1</v>
      </c>
      <c r="AE587">
        <v>0</v>
      </c>
      <c r="AF587" t="s">
        <v>56</v>
      </c>
      <c r="AG587">
        <v>0.43875000000000003</v>
      </c>
      <c r="AH587">
        <v>2</v>
      </c>
      <c r="AI587">
        <v>27711713</v>
      </c>
      <c r="AJ587">
        <v>571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</row>
    <row r="588" spans="1:44" x14ac:dyDescent="0.2">
      <c r="A588">
        <f>ROW(Source!A308)</f>
        <v>308</v>
      </c>
      <c r="B588">
        <v>27711719</v>
      </c>
      <c r="C588">
        <v>27711711</v>
      </c>
      <c r="D588">
        <v>25145057</v>
      </c>
      <c r="E588">
        <v>17</v>
      </c>
      <c r="F588">
        <v>1</v>
      </c>
      <c r="G588">
        <v>1</v>
      </c>
      <c r="H588">
        <v>3</v>
      </c>
      <c r="I588" t="s">
        <v>669</v>
      </c>
      <c r="J588" t="s">
        <v>6</v>
      </c>
      <c r="K588" t="s">
        <v>670</v>
      </c>
      <c r="L588">
        <v>1035</v>
      </c>
      <c r="N588">
        <v>1013</v>
      </c>
      <c r="O588" t="s">
        <v>103</v>
      </c>
      <c r="P588" t="s">
        <v>103</v>
      </c>
      <c r="Q588">
        <v>1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1</v>
      </c>
      <c r="AD588">
        <v>0</v>
      </c>
      <c r="AE588">
        <v>0</v>
      </c>
      <c r="AF588" t="s">
        <v>6</v>
      </c>
      <c r="AG588">
        <v>0</v>
      </c>
      <c r="AH588">
        <v>3</v>
      </c>
      <c r="AI588">
        <v>-1</v>
      </c>
      <c r="AJ588" t="s">
        <v>6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</row>
    <row r="589" spans="1:44" x14ac:dyDescent="0.2">
      <c r="A589">
        <f>ROW(Source!A308)</f>
        <v>308</v>
      </c>
      <c r="B589">
        <v>27711720</v>
      </c>
      <c r="C589">
        <v>27711711</v>
      </c>
      <c r="D589">
        <v>25151425</v>
      </c>
      <c r="E589">
        <v>1</v>
      </c>
      <c r="F589">
        <v>1</v>
      </c>
      <c r="G589">
        <v>1</v>
      </c>
      <c r="H589">
        <v>3</v>
      </c>
      <c r="I589" t="s">
        <v>559</v>
      </c>
      <c r="J589" t="s">
        <v>560</v>
      </c>
      <c r="K589" t="s">
        <v>561</v>
      </c>
      <c r="L589">
        <v>1348</v>
      </c>
      <c r="N589">
        <v>1009</v>
      </c>
      <c r="O589" t="s">
        <v>30</v>
      </c>
      <c r="P589" t="s">
        <v>30</v>
      </c>
      <c r="Q589">
        <v>1000</v>
      </c>
      <c r="X589">
        <v>6.9999999999999994E-5</v>
      </c>
      <c r="Y589">
        <v>10315.01</v>
      </c>
      <c r="Z589">
        <v>0</v>
      </c>
      <c r="AA589">
        <v>0</v>
      </c>
      <c r="AB589">
        <v>0</v>
      </c>
      <c r="AC589">
        <v>0</v>
      </c>
      <c r="AD589">
        <v>1</v>
      </c>
      <c r="AE589">
        <v>0</v>
      </c>
      <c r="AF589" t="s">
        <v>6</v>
      </c>
      <c r="AG589">
        <v>6.9999999999999994E-5</v>
      </c>
      <c r="AH589">
        <v>2</v>
      </c>
      <c r="AI589">
        <v>27711715</v>
      </c>
      <c r="AJ589">
        <v>573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</row>
    <row r="590" spans="1:44" x14ac:dyDescent="0.2">
      <c r="A590">
        <f>ROW(Source!A308)</f>
        <v>308</v>
      </c>
      <c r="B590">
        <v>27711721</v>
      </c>
      <c r="C590">
        <v>27711711</v>
      </c>
      <c r="D590">
        <v>25152654</v>
      </c>
      <c r="E590">
        <v>1</v>
      </c>
      <c r="F590">
        <v>1</v>
      </c>
      <c r="G590">
        <v>1</v>
      </c>
      <c r="H590">
        <v>3</v>
      </c>
      <c r="I590" t="s">
        <v>575</v>
      </c>
      <c r="J590" t="s">
        <v>576</v>
      </c>
      <c r="K590" t="s">
        <v>577</v>
      </c>
      <c r="L590">
        <v>1355</v>
      </c>
      <c r="N590">
        <v>1010</v>
      </c>
      <c r="O590" t="s">
        <v>578</v>
      </c>
      <c r="P590" t="s">
        <v>578</v>
      </c>
      <c r="Q590">
        <v>100</v>
      </c>
      <c r="X590">
        <v>8.0000000000000007E-5</v>
      </c>
      <c r="Y590">
        <v>20</v>
      </c>
      <c r="Z590">
        <v>0</v>
      </c>
      <c r="AA590">
        <v>0</v>
      </c>
      <c r="AB590">
        <v>0</v>
      </c>
      <c r="AC590">
        <v>0</v>
      </c>
      <c r="AD590">
        <v>1</v>
      </c>
      <c r="AE590">
        <v>0</v>
      </c>
      <c r="AF590" t="s">
        <v>6</v>
      </c>
      <c r="AG590">
        <v>8.0000000000000007E-5</v>
      </c>
      <c r="AH590">
        <v>2</v>
      </c>
      <c r="AI590">
        <v>27711716</v>
      </c>
      <c r="AJ590">
        <v>574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</row>
    <row r="591" spans="1:44" x14ac:dyDescent="0.2">
      <c r="A591">
        <f>ROW(Source!A311)</f>
        <v>311</v>
      </c>
      <c r="B591">
        <v>27711732</v>
      </c>
      <c r="C591">
        <v>27711723</v>
      </c>
      <c r="D591">
        <v>25414791</v>
      </c>
      <c r="E591">
        <v>1</v>
      </c>
      <c r="F591">
        <v>1</v>
      </c>
      <c r="G591">
        <v>1</v>
      </c>
      <c r="H591">
        <v>1</v>
      </c>
      <c r="I591" t="s">
        <v>579</v>
      </c>
      <c r="J591" t="s">
        <v>6</v>
      </c>
      <c r="K591" t="s">
        <v>580</v>
      </c>
      <c r="L591">
        <v>1191</v>
      </c>
      <c r="N591">
        <v>1013</v>
      </c>
      <c r="O591" t="s">
        <v>486</v>
      </c>
      <c r="P591" t="s">
        <v>486</v>
      </c>
      <c r="Q591">
        <v>1</v>
      </c>
      <c r="X591">
        <v>87</v>
      </c>
      <c r="Y591">
        <v>0</v>
      </c>
      <c r="Z591">
        <v>0</v>
      </c>
      <c r="AA591">
        <v>0</v>
      </c>
      <c r="AB591">
        <v>8.4600000000000009</v>
      </c>
      <c r="AC591">
        <v>0</v>
      </c>
      <c r="AD591">
        <v>1</v>
      </c>
      <c r="AE591">
        <v>1</v>
      </c>
      <c r="AF591" t="s">
        <v>22</v>
      </c>
      <c r="AG591">
        <v>100.05</v>
      </c>
      <c r="AH591">
        <v>2</v>
      </c>
      <c r="AI591">
        <v>27711724</v>
      </c>
      <c r="AJ591">
        <v>575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</row>
    <row r="592" spans="1:44" x14ac:dyDescent="0.2">
      <c r="A592">
        <f>ROW(Source!A311)</f>
        <v>311</v>
      </c>
      <c r="B592">
        <v>27711733</v>
      </c>
      <c r="C592">
        <v>27711723</v>
      </c>
      <c r="D592">
        <v>25412928</v>
      </c>
      <c r="E592">
        <v>1</v>
      </c>
      <c r="F592">
        <v>1</v>
      </c>
      <c r="G592">
        <v>1</v>
      </c>
      <c r="H592">
        <v>1</v>
      </c>
      <c r="I592" t="s">
        <v>487</v>
      </c>
      <c r="J592" t="s">
        <v>6</v>
      </c>
      <c r="K592" t="s">
        <v>488</v>
      </c>
      <c r="L592">
        <v>1191</v>
      </c>
      <c r="N592">
        <v>1013</v>
      </c>
      <c r="O592" t="s">
        <v>486</v>
      </c>
      <c r="P592" t="s">
        <v>486</v>
      </c>
      <c r="Q592">
        <v>1</v>
      </c>
      <c r="X592">
        <v>1.34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1</v>
      </c>
      <c r="AE592">
        <v>2</v>
      </c>
      <c r="AF592" t="s">
        <v>22</v>
      </c>
      <c r="AG592">
        <v>1.5409999999999999</v>
      </c>
      <c r="AH592">
        <v>2</v>
      </c>
      <c r="AI592">
        <v>27711725</v>
      </c>
      <c r="AJ592">
        <v>576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</row>
    <row r="593" spans="1:44" x14ac:dyDescent="0.2">
      <c r="A593">
        <f>ROW(Source!A311)</f>
        <v>311</v>
      </c>
      <c r="B593">
        <v>27711734</v>
      </c>
      <c r="C593">
        <v>27711723</v>
      </c>
      <c r="D593">
        <v>25230445</v>
      </c>
      <c r="E593">
        <v>1</v>
      </c>
      <c r="F593">
        <v>1</v>
      </c>
      <c r="G593">
        <v>1</v>
      </c>
      <c r="H593">
        <v>2</v>
      </c>
      <c r="I593" t="s">
        <v>581</v>
      </c>
      <c r="J593" t="s">
        <v>582</v>
      </c>
      <c r="K593" t="s">
        <v>583</v>
      </c>
      <c r="L593">
        <v>1368</v>
      </c>
      <c r="N593">
        <v>1011</v>
      </c>
      <c r="O593" t="s">
        <v>492</v>
      </c>
      <c r="P593" t="s">
        <v>492</v>
      </c>
      <c r="Q593">
        <v>1</v>
      </c>
      <c r="X593">
        <v>0.02</v>
      </c>
      <c r="Y593">
        <v>0</v>
      </c>
      <c r="Z593">
        <v>89.99</v>
      </c>
      <c r="AA593">
        <v>10.06</v>
      </c>
      <c r="AB593">
        <v>0</v>
      </c>
      <c r="AC593">
        <v>0</v>
      </c>
      <c r="AD593">
        <v>1</v>
      </c>
      <c r="AE593">
        <v>0</v>
      </c>
      <c r="AF593" t="s">
        <v>22</v>
      </c>
      <c r="AG593">
        <v>2.3E-2</v>
      </c>
      <c r="AH593">
        <v>2</v>
      </c>
      <c r="AI593">
        <v>27711726</v>
      </c>
      <c r="AJ593">
        <v>577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</row>
    <row r="594" spans="1:44" x14ac:dyDescent="0.2">
      <c r="A594">
        <f>ROW(Source!A311)</f>
        <v>311</v>
      </c>
      <c r="B594">
        <v>27711735</v>
      </c>
      <c r="C594">
        <v>27711723</v>
      </c>
      <c r="D594">
        <v>25230514</v>
      </c>
      <c r="E594">
        <v>1</v>
      </c>
      <c r="F594">
        <v>1</v>
      </c>
      <c r="G594">
        <v>1</v>
      </c>
      <c r="H594">
        <v>2</v>
      </c>
      <c r="I594" t="s">
        <v>489</v>
      </c>
      <c r="J594" t="s">
        <v>490</v>
      </c>
      <c r="K594" t="s">
        <v>491</v>
      </c>
      <c r="L594">
        <v>1368</v>
      </c>
      <c r="N594">
        <v>1011</v>
      </c>
      <c r="O594" t="s">
        <v>492</v>
      </c>
      <c r="P594" t="s">
        <v>492</v>
      </c>
      <c r="Q594">
        <v>1</v>
      </c>
      <c r="X594">
        <v>0.3</v>
      </c>
      <c r="Y594">
        <v>0</v>
      </c>
      <c r="Z594">
        <v>31.26</v>
      </c>
      <c r="AA594">
        <v>13.5</v>
      </c>
      <c r="AB594">
        <v>0</v>
      </c>
      <c r="AC594">
        <v>0</v>
      </c>
      <c r="AD594">
        <v>1</v>
      </c>
      <c r="AE594">
        <v>0</v>
      </c>
      <c r="AF594" t="s">
        <v>22</v>
      </c>
      <c r="AG594">
        <v>0.34499999999999997</v>
      </c>
      <c r="AH594">
        <v>2</v>
      </c>
      <c r="AI594">
        <v>27711727</v>
      </c>
      <c r="AJ594">
        <v>578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</row>
    <row r="595" spans="1:44" x14ac:dyDescent="0.2">
      <c r="A595">
        <f>ROW(Source!A311)</f>
        <v>311</v>
      </c>
      <c r="B595">
        <v>27711736</v>
      </c>
      <c r="C595">
        <v>27711723</v>
      </c>
      <c r="D595">
        <v>25230679</v>
      </c>
      <c r="E595">
        <v>1</v>
      </c>
      <c r="F595">
        <v>1</v>
      </c>
      <c r="G595">
        <v>1</v>
      </c>
      <c r="H595">
        <v>2</v>
      </c>
      <c r="I595" t="s">
        <v>584</v>
      </c>
      <c r="J595" t="s">
        <v>585</v>
      </c>
      <c r="K595" t="s">
        <v>586</v>
      </c>
      <c r="L595">
        <v>1368</v>
      </c>
      <c r="N595">
        <v>1011</v>
      </c>
      <c r="O595" t="s">
        <v>492</v>
      </c>
      <c r="P595" t="s">
        <v>492</v>
      </c>
      <c r="Q595">
        <v>1</v>
      </c>
      <c r="X595">
        <v>1.02</v>
      </c>
      <c r="Y595">
        <v>0</v>
      </c>
      <c r="Z595">
        <v>12.39</v>
      </c>
      <c r="AA595">
        <v>10.06</v>
      </c>
      <c r="AB595">
        <v>0</v>
      </c>
      <c r="AC595">
        <v>0</v>
      </c>
      <c r="AD595">
        <v>1</v>
      </c>
      <c r="AE595">
        <v>0</v>
      </c>
      <c r="AF595" t="s">
        <v>22</v>
      </c>
      <c r="AG595">
        <v>1.1729999999999998</v>
      </c>
      <c r="AH595">
        <v>2</v>
      </c>
      <c r="AI595">
        <v>27711728</v>
      </c>
      <c r="AJ595">
        <v>579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</row>
    <row r="596" spans="1:44" x14ac:dyDescent="0.2">
      <c r="A596">
        <f>ROW(Source!A311)</f>
        <v>311</v>
      </c>
      <c r="B596">
        <v>27711737</v>
      </c>
      <c r="C596">
        <v>27711723</v>
      </c>
      <c r="D596">
        <v>25149961</v>
      </c>
      <c r="E596">
        <v>1</v>
      </c>
      <c r="F596">
        <v>1</v>
      </c>
      <c r="G596">
        <v>1</v>
      </c>
      <c r="H596">
        <v>3</v>
      </c>
      <c r="I596" t="s">
        <v>587</v>
      </c>
      <c r="J596" t="s">
        <v>588</v>
      </c>
      <c r="K596" t="s">
        <v>589</v>
      </c>
      <c r="L596">
        <v>1339</v>
      </c>
      <c r="N596">
        <v>1007</v>
      </c>
      <c r="O596" t="s">
        <v>92</v>
      </c>
      <c r="P596" t="s">
        <v>92</v>
      </c>
      <c r="Q596">
        <v>1</v>
      </c>
      <c r="X596">
        <v>0.74299999999999999</v>
      </c>
      <c r="Y596">
        <v>2.44</v>
      </c>
      <c r="Z596">
        <v>0</v>
      </c>
      <c r="AA596">
        <v>0</v>
      </c>
      <c r="AB596">
        <v>0</v>
      </c>
      <c r="AC596">
        <v>0</v>
      </c>
      <c r="AD596">
        <v>1</v>
      </c>
      <c r="AE596">
        <v>0</v>
      </c>
      <c r="AF596" t="s">
        <v>6</v>
      </c>
      <c r="AG596">
        <v>0.74299999999999999</v>
      </c>
      <c r="AH596">
        <v>2</v>
      </c>
      <c r="AI596">
        <v>27711729</v>
      </c>
      <c r="AJ596">
        <v>580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</row>
    <row r="597" spans="1:44" x14ac:dyDescent="0.2">
      <c r="A597">
        <f>ROW(Source!A311)</f>
        <v>311</v>
      </c>
      <c r="B597">
        <v>27711738</v>
      </c>
      <c r="C597">
        <v>27711723</v>
      </c>
      <c r="D597">
        <v>25145704</v>
      </c>
      <c r="E597">
        <v>17</v>
      </c>
      <c r="F597">
        <v>1</v>
      </c>
      <c r="G597">
        <v>1</v>
      </c>
      <c r="H597">
        <v>3</v>
      </c>
      <c r="I597" t="s">
        <v>676</v>
      </c>
      <c r="J597" t="s">
        <v>6</v>
      </c>
      <c r="K597" t="s">
        <v>677</v>
      </c>
      <c r="L597">
        <v>1348</v>
      </c>
      <c r="N597">
        <v>1009</v>
      </c>
      <c r="O597" t="s">
        <v>30</v>
      </c>
      <c r="P597" t="s">
        <v>30</v>
      </c>
      <c r="Q597">
        <v>1000</v>
      </c>
      <c r="X597">
        <v>1.2350000000000001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 t="s">
        <v>6</v>
      </c>
      <c r="AG597">
        <v>1.2350000000000001</v>
      </c>
      <c r="AH597">
        <v>3</v>
      </c>
      <c r="AI597">
        <v>-1</v>
      </c>
      <c r="AJ597" t="s">
        <v>6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</row>
    <row r="598" spans="1:44" x14ac:dyDescent="0.2">
      <c r="A598">
        <f>ROW(Source!A311)</f>
        <v>311</v>
      </c>
      <c r="B598">
        <v>27711739</v>
      </c>
      <c r="C598">
        <v>27711723</v>
      </c>
      <c r="D598">
        <v>25145248</v>
      </c>
      <c r="E598">
        <v>17</v>
      </c>
      <c r="F598">
        <v>1</v>
      </c>
      <c r="G598">
        <v>1</v>
      </c>
      <c r="H598">
        <v>3</v>
      </c>
      <c r="I598" t="s">
        <v>678</v>
      </c>
      <c r="J598" t="s">
        <v>6</v>
      </c>
      <c r="K598" t="s">
        <v>679</v>
      </c>
      <c r="L598">
        <v>1348</v>
      </c>
      <c r="N598">
        <v>1009</v>
      </c>
      <c r="O598" t="s">
        <v>30</v>
      </c>
      <c r="P598" t="s">
        <v>30</v>
      </c>
      <c r="Q598">
        <v>1000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1</v>
      </c>
      <c r="AD598">
        <v>0</v>
      </c>
      <c r="AE598">
        <v>0</v>
      </c>
      <c r="AF598" t="s">
        <v>6</v>
      </c>
      <c r="AG598">
        <v>0</v>
      </c>
      <c r="AH598">
        <v>3</v>
      </c>
      <c r="AI598">
        <v>-1</v>
      </c>
      <c r="AJ598" t="s">
        <v>6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</row>
    <row r="599" spans="1:44" x14ac:dyDescent="0.2">
      <c r="A599">
        <f>ROW(Source!A312)</f>
        <v>312</v>
      </c>
      <c r="B599">
        <v>27711732</v>
      </c>
      <c r="C599">
        <v>27711723</v>
      </c>
      <c r="D599">
        <v>25414791</v>
      </c>
      <c r="E599">
        <v>1</v>
      </c>
      <c r="F599">
        <v>1</v>
      </c>
      <c r="G599">
        <v>1</v>
      </c>
      <c r="H599">
        <v>1</v>
      </c>
      <c r="I599" t="s">
        <v>579</v>
      </c>
      <c r="J599" t="s">
        <v>6</v>
      </c>
      <c r="K599" t="s">
        <v>580</v>
      </c>
      <c r="L599">
        <v>1191</v>
      </c>
      <c r="N599">
        <v>1013</v>
      </c>
      <c r="O599" t="s">
        <v>486</v>
      </c>
      <c r="P599" t="s">
        <v>486</v>
      </c>
      <c r="Q599">
        <v>1</v>
      </c>
      <c r="X599">
        <v>87</v>
      </c>
      <c r="Y599">
        <v>0</v>
      </c>
      <c r="Z599">
        <v>0</v>
      </c>
      <c r="AA599">
        <v>0</v>
      </c>
      <c r="AB599">
        <v>8.4600000000000009</v>
      </c>
      <c r="AC599">
        <v>0</v>
      </c>
      <c r="AD599">
        <v>1</v>
      </c>
      <c r="AE599">
        <v>1</v>
      </c>
      <c r="AF599" t="s">
        <v>22</v>
      </c>
      <c r="AG599">
        <v>100.05</v>
      </c>
      <c r="AH599">
        <v>2</v>
      </c>
      <c r="AI599">
        <v>27711724</v>
      </c>
      <c r="AJ599">
        <v>583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</row>
    <row r="600" spans="1:44" x14ac:dyDescent="0.2">
      <c r="A600">
        <f>ROW(Source!A312)</f>
        <v>312</v>
      </c>
      <c r="B600">
        <v>27711733</v>
      </c>
      <c r="C600">
        <v>27711723</v>
      </c>
      <c r="D600">
        <v>25412928</v>
      </c>
      <c r="E600">
        <v>1</v>
      </c>
      <c r="F600">
        <v>1</v>
      </c>
      <c r="G600">
        <v>1</v>
      </c>
      <c r="H600">
        <v>1</v>
      </c>
      <c r="I600" t="s">
        <v>487</v>
      </c>
      <c r="J600" t="s">
        <v>6</v>
      </c>
      <c r="K600" t="s">
        <v>488</v>
      </c>
      <c r="L600">
        <v>1191</v>
      </c>
      <c r="N600">
        <v>1013</v>
      </c>
      <c r="O600" t="s">
        <v>486</v>
      </c>
      <c r="P600" t="s">
        <v>486</v>
      </c>
      <c r="Q600">
        <v>1</v>
      </c>
      <c r="X600">
        <v>1.34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1</v>
      </c>
      <c r="AE600">
        <v>2</v>
      </c>
      <c r="AF600" t="s">
        <v>22</v>
      </c>
      <c r="AG600">
        <v>1.5409999999999999</v>
      </c>
      <c r="AH600">
        <v>2</v>
      </c>
      <c r="AI600">
        <v>27711725</v>
      </c>
      <c r="AJ600">
        <v>584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</row>
    <row r="601" spans="1:44" x14ac:dyDescent="0.2">
      <c r="A601">
        <f>ROW(Source!A312)</f>
        <v>312</v>
      </c>
      <c r="B601">
        <v>27711734</v>
      </c>
      <c r="C601">
        <v>27711723</v>
      </c>
      <c r="D601">
        <v>25230445</v>
      </c>
      <c r="E601">
        <v>1</v>
      </c>
      <c r="F601">
        <v>1</v>
      </c>
      <c r="G601">
        <v>1</v>
      </c>
      <c r="H601">
        <v>2</v>
      </c>
      <c r="I601" t="s">
        <v>581</v>
      </c>
      <c r="J601" t="s">
        <v>582</v>
      </c>
      <c r="K601" t="s">
        <v>583</v>
      </c>
      <c r="L601">
        <v>1368</v>
      </c>
      <c r="N601">
        <v>1011</v>
      </c>
      <c r="O601" t="s">
        <v>492</v>
      </c>
      <c r="P601" t="s">
        <v>492</v>
      </c>
      <c r="Q601">
        <v>1</v>
      </c>
      <c r="X601">
        <v>0.02</v>
      </c>
      <c r="Y601">
        <v>0</v>
      </c>
      <c r="Z601">
        <v>89.99</v>
      </c>
      <c r="AA601">
        <v>10.06</v>
      </c>
      <c r="AB601">
        <v>0</v>
      </c>
      <c r="AC601">
        <v>0</v>
      </c>
      <c r="AD601">
        <v>1</v>
      </c>
      <c r="AE601">
        <v>0</v>
      </c>
      <c r="AF601" t="s">
        <v>22</v>
      </c>
      <c r="AG601">
        <v>2.3E-2</v>
      </c>
      <c r="AH601">
        <v>2</v>
      </c>
      <c r="AI601">
        <v>27711726</v>
      </c>
      <c r="AJ601">
        <v>585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</row>
    <row r="602" spans="1:44" x14ac:dyDescent="0.2">
      <c r="A602">
        <f>ROW(Source!A312)</f>
        <v>312</v>
      </c>
      <c r="B602">
        <v>27711735</v>
      </c>
      <c r="C602">
        <v>27711723</v>
      </c>
      <c r="D602">
        <v>25230514</v>
      </c>
      <c r="E602">
        <v>1</v>
      </c>
      <c r="F602">
        <v>1</v>
      </c>
      <c r="G602">
        <v>1</v>
      </c>
      <c r="H602">
        <v>2</v>
      </c>
      <c r="I602" t="s">
        <v>489</v>
      </c>
      <c r="J602" t="s">
        <v>490</v>
      </c>
      <c r="K602" t="s">
        <v>491</v>
      </c>
      <c r="L602">
        <v>1368</v>
      </c>
      <c r="N602">
        <v>1011</v>
      </c>
      <c r="O602" t="s">
        <v>492</v>
      </c>
      <c r="P602" t="s">
        <v>492</v>
      </c>
      <c r="Q602">
        <v>1</v>
      </c>
      <c r="X602">
        <v>0.3</v>
      </c>
      <c r="Y602">
        <v>0</v>
      </c>
      <c r="Z602">
        <v>31.26</v>
      </c>
      <c r="AA602">
        <v>13.5</v>
      </c>
      <c r="AB602">
        <v>0</v>
      </c>
      <c r="AC602">
        <v>0</v>
      </c>
      <c r="AD602">
        <v>1</v>
      </c>
      <c r="AE602">
        <v>0</v>
      </c>
      <c r="AF602" t="s">
        <v>22</v>
      </c>
      <c r="AG602">
        <v>0.34499999999999997</v>
      </c>
      <c r="AH602">
        <v>2</v>
      </c>
      <c r="AI602">
        <v>27711727</v>
      </c>
      <c r="AJ602">
        <v>586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</row>
    <row r="603" spans="1:44" x14ac:dyDescent="0.2">
      <c r="A603">
        <f>ROW(Source!A312)</f>
        <v>312</v>
      </c>
      <c r="B603">
        <v>27711736</v>
      </c>
      <c r="C603">
        <v>27711723</v>
      </c>
      <c r="D603">
        <v>25230679</v>
      </c>
      <c r="E603">
        <v>1</v>
      </c>
      <c r="F603">
        <v>1</v>
      </c>
      <c r="G603">
        <v>1</v>
      </c>
      <c r="H603">
        <v>2</v>
      </c>
      <c r="I603" t="s">
        <v>584</v>
      </c>
      <c r="J603" t="s">
        <v>585</v>
      </c>
      <c r="K603" t="s">
        <v>586</v>
      </c>
      <c r="L603">
        <v>1368</v>
      </c>
      <c r="N603">
        <v>1011</v>
      </c>
      <c r="O603" t="s">
        <v>492</v>
      </c>
      <c r="P603" t="s">
        <v>492</v>
      </c>
      <c r="Q603">
        <v>1</v>
      </c>
      <c r="X603">
        <v>1.02</v>
      </c>
      <c r="Y603">
        <v>0</v>
      </c>
      <c r="Z603">
        <v>12.39</v>
      </c>
      <c r="AA603">
        <v>10.06</v>
      </c>
      <c r="AB603">
        <v>0</v>
      </c>
      <c r="AC603">
        <v>0</v>
      </c>
      <c r="AD603">
        <v>1</v>
      </c>
      <c r="AE603">
        <v>0</v>
      </c>
      <c r="AF603" t="s">
        <v>22</v>
      </c>
      <c r="AG603">
        <v>1.1729999999999998</v>
      </c>
      <c r="AH603">
        <v>2</v>
      </c>
      <c r="AI603">
        <v>27711728</v>
      </c>
      <c r="AJ603">
        <v>587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</row>
    <row r="604" spans="1:44" x14ac:dyDescent="0.2">
      <c r="A604">
        <f>ROW(Source!A312)</f>
        <v>312</v>
      </c>
      <c r="B604">
        <v>27711737</v>
      </c>
      <c r="C604">
        <v>27711723</v>
      </c>
      <c r="D604">
        <v>25149961</v>
      </c>
      <c r="E604">
        <v>1</v>
      </c>
      <c r="F604">
        <v>1</v>
      </c>
      <c r="G604">
        <v>1</v>
      </c>
      <c r="H604">
        <v>3</v>
      </c>
      <c r="I604" t="s">
        <v>587</v>
      </c>
      <c r="J604" t="s">
        <v>588</v>
      </c>
      <c r="K604" t="s">
        <v>589</v>
      </c>
      <c r="L604">
        <v>1339</v>
      </c>
      <c r="N604">
        <v>1007</v>
      </c>
      <c r="O604" t="s">
        <v>92</v>
      </c>
      <c r="P604" t="s">
        <v>92</v>
      </c>
      <c r="Q604">
        <v>1</v>
      </c>
      <c r="X604">
        <v>0.74299999999999999</v>
      </c>
      <c r="Y604">
        <v>2.44</v>
      </c>
      <c r="Z604">
        <v>0</v>
      </c>
      <c r="AA604">
        <v>0</v>
      </c>
      <c r="AB604">
        <v>0</v>
      </c>
      <c r="AC604">
        <v>0</v>
      </c>
      <c r="AD604">
        <v>1</v>
      </c>
      <c r="AE604">
        <v>0</v>
      </c>
      <c r="AF604" t="s">
        <v>6</v>
      </c>
      <c r="AG604">
        <v>0.74299999999999999</v>
      </c>
      <c r="AH604">
        <v>2</v>
      </c>
      <c r="AI604">
        <v>27711729</v>
      </c>
      <c r="AJ604">
        <v>588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0</v>
      </c>
    </row>
    <row r="605" spans="1:44" x14ac:dyDescent="0.2">
      <c r="A605">
        <f>ROW(Source!A312)</f>
        <v>312</v>
      </c>
      <c r="B605">
        <v>27711738</v>
      </c>
      <c r="C605">
        <v>27711723</v>
      </c>
      <c r="D605">
        <v>25145704</v>
      </c>
      <c r="E605">
        <v>17</v>
      </c>
      <c r="F605">
        <v>1</v>
      </c>
      <c r="G605">
        <v>1</v>
      </c>
      <c r="H605">
        <v>3</v>
      </c>
      <c r="I605" t="s">
        <v>676</v>
      </c>
      <c r="J605" t="s">
        <v>6</v>
      </c>
      <c r="K605" t="s">
        <v>677</v>
      </c>
      <c r="L605">
        <v>1348</v>
      </c>
      <c r="N605">
        <v>1009</v>
      </c>
      <c r="O605" t="s">
        <v>30</v>
      </c>
      <c r="P605" t="s">
        <v>30</v>
      </c>
      <c r="Q605">
        <v>1000</v>
      </c>
      <c r="X605">
        <v>1.2350000000000001</v>
      </c>
      <c r="Y605">
        <v>0</v>
      </c>
      <c r="Z605">
        <v>0</v>
      </c>
      <c r="AA605">
        <v>0</v>
      </c>
      <c r="AB605">
        <v>0</v>
      </c>
      <c r="AC605">
        <v>0</v>
      </c>
      <c r="AD605">
        <v>0</v>
      </c>
      <c r="AE605">
        <v>0</v>
      </c>
      <c r="AF605" t="s">
        <v>6</v>
      </c>
      <c r="AG605">
        <v>1.2350000000000001</v>
      </c>
      <c r="AH605">
        <v>3</v>
      </c>
      <c r="AI605">
        <v>-1</v>
      </c>
      <c r="AJ605" t="s">
        <v>6</v>
      </c>
      <c r="AK605">
        <v>0</v>
      </c>
      <c r="AL605">
        <v>0</v>
      </c>
      <c r="AM605">
        <v>0</v>
      </c>
      <c r="AN605">
        <v>0</v>
      </c>
      <c r="AO605">
        <v>0</v>
      </c>
      <c r="AP605">
        <v>0</v>
      </c>
      <c r="AQ605">
        <v>0</v>
      </c>
      <c r="AR605">
        <v>0</v>
      </c>
    </row>
    <row r="606" spans="1:44" x14ac:dyDescent="0.2">
      <c r="A606">
        <f>ROW(Source!A312)</f>
        <v>312</v>
      </c>
      <c r="B606">
        <v>27711739</v>
      </c>
      <c r="C606">
        <v>27711723</v>
      </c>
      <c r="D606">
        <v>25145248</v>
      </c>
      <c r="E606">
        <v>17</v>
      </c>
      <c r="F606">
        <v>1</v>
      </c>
      <c r="G606">
        <v>1</v>
      </c>
      <c r="H606">
        <v>3</v>
      </c>
      <c r="I606" t="s">
        <v>678</v>
      </c>
      <c r="J606" t="s">
        <v>6</v>
      </c>
      <c r="K606" t="s">
        <v>679</v>
      </c>
      <c r="L606">
        <v>1348</v>
      </c>
      <c r="N606">
        <v>1009</v>
      </c>
      <c r="O606" t="s">
        <v>30</v>
      </c>
      <c r="P606" t="s">
        <v>30</v>
      </c>
      <c r="Q606">
        <v>1000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1</v>
      </c>
      <c r="AD606">
        <v>0</v>
      </c>
      <c r="AE606">
        <v>0</v>
      </c>
      <c r="AF606" t="s">
        <v>6</v>
      </c>
      <c r="AG606">
        <v>0</v>
      </c>
      <c r="AH606">
        <v>3</v>
      </c>
      <c r="AI606">
        <v>-1</v>
      </c>
      <c r="AJ606" t="s">
        <v>6</v>
      </c>
      <c r="AK606">
        <v>0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0</v>
      </c>
    </row>
    <row r="607" spans="1:44" x14ac:dyDescent="0.2">
      <c r="A607">
        <f>ROW(Source!A317)</f>
        <v>317</v>
      </c>
      <c r="B607">
        <v>27711751</v>
      </c>
      <c r="C607">
        <v>27711742</v>
      </c>
      <c r="D607">
        <v>25420819</v>
      </c>
      <c r="E607">
        <v>1</v>
      </c>
      <c r="F607">
        <v>1</v>
      </c>
      <c r="G607">
        <v>1</v>
      </c>
      <c r="H607">
        <v>1</v>
      </c>
      <c r="I607" t="s">
        <v>590</v>
      </c>
      <c r="J607" t="s">
        <v>6</v>
      </c>
      <c r="K607" t="s">
        <v>591</v>
      </c>
      <c r="L607">
        <v>1191</v>
      </c>
      <c r="N607">
        <v>1013</v>
      </c>
      <c r="O607" t="s">
        <v>486</v>
      </c>
      <c r="P607" t="s">
        <v>486</v>
      </c>
      <c r="Q607">
        <v>1</v>
      </c>
      <c r="X607">
        <v>3.69</v>
      </c>
      <c r="Y607">
        <v>0</v>
      </c>
      <c r="Z607">
        <v>0</v>
      </c>
      <c r="AA607">
        <v>0</v>
      </c>
      <c r="AB607">
        <v>9.18</v>
      </c>
      <c r="AC607">
        <v>0</v>
      </c>
      <c r="AD607">
        <v>1</v>
      </c>
      <c r="AE607">
        <v>1</v>
      </c>
      <c r="AF607" t="s">
        <v>57</v>
      </c>
      <c r="AG607">
        <v>5.7287250000000007</v>
      </c>
      <c r="AH607">
        <v>2</v>
      </c>
      <c r="AI607">
        <v>27711743</v>
      </c>
      <c r="AJ607">
        <v>591</v>
      </c>
      <c r="AK607">
        <v>0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</row>
    <row r="608" spans="1:44" x14ac:dyDescent="0.2">
      <c r="A608">
        <f>ROW(Source!A317)</f>
        <v>317</v>
      </c>
      <c r="B608">
        <v>27711752</v>
      </c>
      <c r="C608">
        <v>27711742</v>
      </c>
      <c r="D608">
        <v>25412928</v>
      </c>
      <c r="E608">
        <v>1</v>
      </c>
      <c r="F608">
        <v>1</v>
      </c>
      <c r="G608">
        <v>1</v>
      </c>
      <c r="H608">
        <v>1</v>
      </c>
      <c r="I608" t="s">
        <v>487</v>
      </c>
      <c r="J608" t="s">
        <v>6</v>
      </c>
      <c r="K608" t="s">
        <v>488</v>
      </c>
      <c r="L608">
        <v>1191</v>
      </c>
      <c r="N608">
        <v>1013</v>
      </c>
      <c r="O608" t="s">
        <v>486</v>
      </c>
      <c r="P608" t="s">
        <v>486</v>
      </c>
      <c r="Q608">
        <v>1</v>
      </c>
      <c r="X608">
        <v>0.05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1</v>
      </c>
      <c r="AE608">
        <v>2</v>
      </c>
      <c r="AF608" t="s">
        <v>56</v>
      </c>
      <c r="AG608">
        <v>8.4375000000000006E-2</v>
      </c>
      <c r="AH608">
        <v>2</v>
      </c>
      <c r="AI608">
        <v>27711744</v>
      </c>
      <c r="AJ608">
        <v>592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</row>
    <row r="609" spans="1:44" x14ac:dyDescent="0.2">
      <c r="A609">
        <f>ROW(Source!A317)</f>
        <v>317</v>
      </c>
      <c r="B609">
        <v>27711753</v>
      </c>
      <c r="C609">
        <v>27711742</v>
      </c>
      <c r="D609">
        <v>25230510</v>
      </c>
      <c r="E609">
        <v>1</v>
      </c>
      <c r="F609">
        <v>1</v>
      </c>
      <c r="G609">
        <v>1</v>
      </c>
      <c r="H609">
        <v>2</v>
      </c>
      <c r="I609" t="s">
        <v>592</v>
      </c>
      <c r="J609" t="s">
        <v>593</v>
      </c>
      <c r="K609" t="s">
        <v>594</v>
      </c>
      <c r="L609">
        <v>1368</v>
      </c>
      <c r="N609">
        <v>1011</v>
      </c>
      <c r="O609" t="s">
        <v>492</v>
      </c>
      <c r="P609" t="s">
        <v>492</v>
      </c>
      <c r="Q609">
        <v>1</v>
      </c>
      <c r="X609">
        <v>0.01</v>
      </c>
      <c r="Y609">
        <v>0</v>
      </c>
      <c r="Z609">
        <v>27.66</v>
      </c>
      <c r="AA609">
        <v>11.6</v>
      </c>
      <c r="AB609">
        <v>0</v>
      </c>
      <c r="AC609">
        <v>0</v>
      </c>
      <c r="AD609">
        <v>1</v>
      </c>
      <c r="AE609">
        <v>0</v>
      </c>
      <c r="AF609" t="s">
        <v>56</v>
      </c>
      <c r="AG609">
        <v>1.6875000000000001E-2</v>
      </c>
      <c r="AH609">
        <v>2</v>
      </c>
      <c r="AI609">
        <v>27711745</v>
      </c>
      <c r="AJ609">
        <v>593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</row>
    <row r="610" spans="1:44" x14ac:dyDescent="0.2">
      <c r="A610">
        <f>ROW(Source!A317)</f>
        <v>317</v>
      </c>
      <c r="B610">
        <v>27711754</v>
      </c>
      <c r="C610">
        <v>27711742</v>
      </c>
      <c r="D610">
        <v>25231607</v>
      </c>
      <c r="E610">
        <v>1</v>
      </c>
      <c r="F610">
        <v>1</v>
      </c>
      <c r="G610">
        <v>1</v>
      </c>
      <c r="H610">
        <v>2</v>
      </c>
      <c r="I610" t="s">
        <v>497</v>
      </c>
      <c r="J610" t="s">
        <v>498</v>
      </c>
      <c r="K610" t="s">
        <v>499</v>
      </c>
      <c r="L610">
        <v>1368</v>
      </c>
      <c r="N610">
        <v>1011</v>
      </c>
      <c r="O610" t="s">
        <v>492</v>
      </c>
      <c r="P610" t="s">
        <v>492</v>
      </c>
      <c r="Q610">
        <v>1</v>
      </c>
      <c r="X610">
        <v>0.04</v>
      </c>
      <c r="Y610">
        <v>0</v>
      </c>
      <c r="Z610">
        <v>65.709999999999994</v>
      </c>
      <c r="AA610">
        <v>11.6</v>
      </c>
      <c r="AB610">
        <v>0</v>
      </c>
      <c r="AC610">
        <v>0</v>
      </c>
      <c r="AD610">
        <v>1</v>
      </c>
      <c r="AE610">
        <v>0</v>
      </c>
      <c r="AF610" t="s">
        <v>56</v>
      </c>
      <c r="AG610">
        <v>6.7500000000000004E-2</v>
      </c>
      <c r="AH610">
        <v>2</v>
      </c>
      <c r="AI610">
        <v>27711746</v>
      </c>
      <c r="AJ610">
        <v>594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</row>
    <row r="611" spans="1:44" x14ac:dyDescent="0.2">
      <c r="A611">
        <f>ROW(Source!A317)</f>
        <v>317</v>
      </c>
      <c r="B611">
        <v>27711755</v>
      </c>
      <c r="C611">
        <v>27711742</v>
      </c>
      <c r="D611">
        <v>25232466</v>
      </c>
      <c r="E611">
        <v>1</v>
      </c>
      <c r="F611">
        <v>1</v>
      </c>
      <c r="G611">
        <v>1</v>
      </c>
      <c r="H611">
        <v>2</v>
      </c>
      <c r="I611" t="s">
        <v>595</v>
      </c>
      <c r="J611" t="s">
        <v>596</v>
      </c>
      <c r="K611" t="s">
        <v>597</v>
      </c>
      <c r="L611">
        <v>1368</v>
      </c>
      <c r="N611">
        <v>1011</v>
      </c>
      <c r="O611" t="s">
        <v>492</v>
      </c>
      <c r="P611" t="s">
        <v>492</v>
      </c>
      <c r="Q611">
        <v>1</v>
      </c>
      <c r="X611">
        <v>2.82</v>
      </c>
      <c r="Y611">
        <v>0</v>
      </c>
      <c r="Z611">
        <v>6.82</v>
      </c>
      <c r="AA611">
        <v>0</v>
      </c>
      <c r="AB611">
        <v>0</v>
      </c>
      <c r="AC611">
        <v>0</v>
      </c>
      <c r="AD611">
        <v>1</v>
      </c>
      <c r="AE611">
        <v>0</v>
      </c>
      <c r="AF611" t="s">
        <v>56</v>
      </c>
      <c r="AG611">
        <v>4.75875</v>
      </c>
      <c r="AH611">
        <v>2</v>
      </c>
      <c r="AI611">
        <v>27711747</v>
      </c>
      <c r="AJ611">
        <v>595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</row>
    <row r="612" spans="1:44" x14ac:dyDescent="0.2">
      <c r="A612">
        <f>ROW(Source!A317)</f>
        <v>317</v>
      </c>
      <c r="B612">
        <v>27711756</v>
      </c>
      <c r="C612">
        <v>27711742</v>
      </c>
      <c r="D612">
        <v>25149961</v>
      </c>
      <c r="E612">
        <v>1</v>
      </c>
      <c r="F612">
        <v>1</v>
      </c>
      <c r="G612">
        <v>1</v>
      </c>
      <c r="H612">
        <v>3</v>
      </c>
      <c r="I612" t="s">
        <v>587</v>
      </c>
      <c r="J612" t="s">
        <v>588</v>
      </c>
      <c r="K612" t="s">
        <v>589</v>
      </c>
      <c r="L612">
        <v>1339</v>
      </c>
      <c r="N612">
        <v>1007</v>
      </c>
      <c r="O612" t="s">
        <v>92</v>
      </c>
      <c r="P612" t="s">
        <v>92</v>
      </c>
      <c r="Q612">
        <v>1</v>
      </c>
      <c r="X612">
        <v>0.01</v>
      </c>
      <c r="Y612">
        <v>2.44</v>
      </c>
      <c r="Z612">
        <v>0</v>
      </c>
      <c r="AA612">
        <v>0</v>
      </c>
      <c r="AB612">
        <v>0</v>
      </c>
      <c r="AC612">
        <v>0</v>
      </c>
      <c r="AD612">
        <v>1</v>
      </c>
      <c r="AE612">
        <v>0</v>
      </c>
      <c r="AF612" t="s">
        <v>6</v>
      </c>
      <c r="AG612">
        <v>0.01</v>
      </c>
      <c r="AH612">
        <v>2</v>
      </c>
      <c r="AI612">
        <v>27711748</v>
      </c>
      <c r="AJ612">
        <v>596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</row>
    <row r="613" spans="1:44" x14ac:dyDescent="0.2">
      <c r="A613">
        <f>ROW(Source!A317)</f>
        <v>317</v>
      </c>
      <c r="B613">
        <v>27711757</v>
      </c>
      <c r="C613">
        <v>27711742</v>
      </c>
      <c r="D613">
        <v>25153690</v>
      </c>
      <c r="E613">
        <v>1</v>
      </c>
      <c r="F613">
        <v>1</v>
      </c>
      <c r="G613">
        <v>1</v>
      </c>
      <c r="H613">
        <v>3</v>
      </c>
      <c r="I613" t="s">
        <v>598</v>
      </c>
      <c r="J613" t="s">
        <v>599</v>
      </c>
      <c r="K613" t="s">
        <v>600</v>
      </c>
      <c r="L613">
        <v>1346</v>
      </c>
      <c r="N613">
        <v>1009</v>
      </c>
      <c r="O613" t="s">
        <v>147</v>
      </c>
      <c r="P613" t="s">
        <v>147</v>
      </c>
      <c r="Q613">
        <v>1</v>
      </c>
      <c r="X613">
        <v>1</v>
      </c>
      <c r="Y613">
        <v>1.82</v>
      </c>
      <c r="Z613">
        <v>0</v>
      </c>
      <c r="AA613">
        <v>0</v>
      </c>
      <c r="AB613">
        <v>0</v>
      </c>
      <c r="AC613">
        <v>0</v>
      </c>
      <c r="AD613">
        <v>1</v>
      </c>
      <c r="AE613">
        <v>0</v>
      </c>
      <c r="AF613" t="s">
        <v>6</v>
      </c>
      <c r="AG613">
        <v>1</v>
      </c>
      <c r="AH613">
        <v>2</v>
      </c>
      <c r="AI613">
        <v>27711749</v>
      </c>
      <c r="AJ613">
        <v>597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</row>
    <row r="614" spans="1:44" x14ac:dyDescent="0.2">
      <c r="A614">
        <f>ROW(Source!A317)</f>
        <v>317</v>
      </c>
      <c r="B614">
        <v>27711758</v>
      </c>
      <c r="C614">
        <v>27711742</v>
      </c>
      <c r="D614">
        <v>25186115</v>
      </c>
      <c r="E614">
        <v>1</v>
      </c>
      <c r="F614">
        <v>1</v>
      </c>
      <c r="G614">
        <v>1</v>
      </c>
      <c r="H614">
        <v>3</v>
      </c>
      <c r="I614" t="s">
        <v>179</v>
      </c>
      <c r="J614" t="s">
        <v>181</v>
      </c>
      <c r="K614" t="s">
        <v>180</v>
      </c>
      <c r="L614">
        <v>1346</v>
      </c>
      <c r="N614">
        <v>1009</v>
      </c>
      <c r="O614" t="s">
        <v>147</v>
      </c>
      <c r="P614" t="s">
        <v>147</v>
      </c>
      <c r="Q614">
        <v>1</v>
      </c>
      <c r="X614">
        <v>13.8</v>
      </c>
      <c r="Y614">
        <v>15.25</v>
      </c>
      <c r="Z614">
        <v>0</v>
      </c>
      <c r="AA614">
        <v>0</v>
      </c>
      <c r="AB614">
        <v>0</v>
      </c>
      <c r="AC614">
        <v>0</v>
      </c>
      <c r="AD614">
        <v>1</v>
      </c>
      <c r="AE614">
        <v>0</v>
      </c>
      <c r="AF614" t="s">
        <v>6</v>
      </c>
      <c r="AG614">
        <v>13.8</v>
      </c>
      <c r="AH614">
        <v>2</v>
      </c>
      <c r="AI614">
        <v>27711750</v>
      </c>
      <c r="AJ614">
        <v>598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</row>
    <row r="615" spans="1:44" x14ac:dyDescent="0.2">
      <c r="A615">
        <f>ROW(Source!A318)</f>
        <v>318</v>
      </c>
      <c r="B615">
        <v>27711751</v>
      </c>
      <c r="C615">
        <v>27711742</v>
      </c>
      <c r="D615">
        <v>25420819</v>
      </c>
      <c r="E615">
        <v>1</v>
      </c>
      <c r="F615">
        <v>1</v>
      </c>
      <c r="G615">
        <v>1</v>
      </c>
      <c r="H615">
        <v>1</v>
      </c>
      <c r="I615" t="s">
        <v>590</v>
      </c>
      <c r="J615" t="s">
        <v>6</v>
      </c>
      <c r="K615" t="s">
        <v>591</v>
      </c>
      <c r="L615">
        <v>1191</v>
      </c>
      <c r="N615">
        <v>1013</v>
      </c>
      <c r="O615" t="s">
        <v>486</v>
      </c>
      <c r="P615" t="s">
        <v>486</v>
      </c>
      <c r="Q615">
        <v>1</v>
      </c>
      <c r="X615">
        <v>3.69</v>
      </c>
      <c r="Y615">
        <v>0</v>
      </c>
      <c r="Z615">
        <v>0</v>
      </c>
      <c r="AA615">
        <v>0</v>
      </c>
      <c r="AB615">
        <v>9.18</v>
      </c>
      <c r="AC615">
        <v>0</v>
      </c>
      <c r="AD615">
        <v>1</v>
      </c>
      <c r="AE615">
        <v>1</v>
      </c>
      <c r="AF615" t="s">
        <v>57</v>
      </c>
      <c r="AG615">
        <v>5.7287250000000007</v>
      </c>
      <c r="AH615">
        <v>2</v>
      </c>
      <c r="AI615">
        <v>27711743</v>
      </c>
      <c r="AJ615">
        <v>599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</row>
    <row r="616" spans="1:44" x14ac:dyDescent="0.2">
      <c r="A616">
        <f>ROW(Source!A318)</f>
        <v>318</v>
      </c>
      <c r="B616">
        <v>27711752</v>
      </c>
      <c r="C616">
        <v>27711742</v>
      </c>
      <c r="D616">
        <v>25412928</v>
      </c>
      <c r="E616">
        <v>1</v>
      </c>
      <c r="F616">
        <v>1</v>
      </c>
      <c r="G616">
        <v>1</v>
      </c>
      <c r="H616">
        <v>1</v>
      </c>
      <c r="I616" t="s">
        <v>487</v>
      </c>
      <c r="J616" t="s">
        <v>6</v>
      </c>
      <c r="K616" t="s">
        <v>488</v>
      </c>
      <c r="L616">
        <v>1191</v>
      </c>
      <c r="N616">
        <v>1013</v>
      </c>
      <c r="O616" t="s">
        <v>486</v>
      </c>
      <c r="P616" t="s">
        <v>486</v>
      </c>
      <c r="Q616">
        <v>1</v>
      </c>
      <c r="X616">
        <v>0.05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1</v>
      </c>
      <c r="AE616">
        <v>2</v>
      </c>
      <c r="AF616" t="s">
        <v>56</v>
      </c>
      <c r="AG616">
        <v>8.4375000000000006E-2</v>
      </c>
      <c r="AH616">
        <v>2</v>
      </c>
      <c r="AI616">
        <v>27711744</v>
      </c>
      <c r="AJ616">
        <v>600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</row>
    <row r="617" spans="1:44" x14ac:dyDescent="0.2">
      <c r="A617">
        <f>ROW(Source!A318)</f>
        <v>318</v>
      </c>
      <c r="B617">
        <v>27711753</v>
      </c>
      <c r="C617">
        <v>27711742</v>
      </c>
      <c r="D617">
        <v>25230510</v>
      </c>
      <c r="E617">
        <v>1</v>
      </c>
      <c r="F617">
        <v>1</v>
      </c>
      <c r="G617">
        <v>1</v>
      </c>
      <c r="H617">
        <v>2</v>
      </c>
      <c r="I617" t="s">
        <v>592</v>
      </c>
      <c r="J617" t="s">
        <v>593</v>
      </c>
      <c r="K617" t="s">
        <v>594</v>
      </c>
      <c r="L617">
        <v>1368</v>
      </c>
      <c r="N617">
        <v>1011</v>
      </c>
      <c r="O617" t="s">
        <v>492</v>
      </c>
      <c r="P617" t="s">
        <v>492</v>
      </c>
      <c r="Q617">
        <v>1</v>
      </c>
      <c r="X617">
        <v>0.01</v>
      </c>
      <c r="Y617">
        <v>0</v>
      </c>
      <c r="Z617">
        <v>27.66</v>
      </c>
      <c r="AA617">
        <v>11.6</v>
      </c>
      <c r="AB617">
        <v>0</v>
      </c>
      <c r="AC617">
        <v>0</v>
      </c>
      <c r="AD617">
        <v>1</v>
      </c>
      <c r="AE617">
        <v>0</v>
      </c>
      <c r="AF617" t="s">
        <v>56</v>
      </c>
      <c r="AG617">
        <v>1.6875000000000001E-2</v>
      </c>
      <c r="AH617">
        <v>2</v>
      </c>
      <c r="AI617">
        <v>27711745</v>
      </c>
      <c r="AJ617">
        <v>601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</row>
    <row r="618" spans="1:44" x14ac:dyDescent="0.2">
      <c r="A618">
        <f>ROW(Source!A318)</f>
        <v>318</v>
      </c>
      <c r="B618">
        <v>27711754</v>
      </c>
      <c r="C618">
        <v>27711742</v>
      </c>
      <c r="D618">
        <v>25231607</v>
      </c>
      <c r="E618">
        <v>1</v>
      </c>
      <c r="F618">
        <v>1</v>
      </c>
      <c r="G618">
        <v>1</v>
      </c>
      <c r="H618">
        <v>2</v>
      </c>
      <c r="I618" t="s">
        <v>497</v>
      </c>
      <c r="J618" t="s">
        <v>498</v>
      </c>
      <c r="K618" t="s">
        <v>499</v>
      </c>
      <c r="L618">
        <v>1368</v>
      </c>
      <c r="N618">
        <v>1011</v>
      </c>
      <c r="O618" t="s">
        <v>492</v>
      </c>
      <c r="P618" t="s">
        <v>492</v>
      </c>
      <c r="Q618">
        <v>1</v>
      </c>
      <c r="X618">
        <v>0.04</v>
      </c>
      <c r="Y618">
        <v>0</v>
      </c>
      <c r="Z618">
        <v>65.709999999999994</v>
      </c>
      <c r="AA618">
        <v>11.6</v>
      </c>
      <c r="AB618">
        <v>0</v>
      </c>
      <c r="AC618">
        <v>0</v>
      </c>
      <c r="AD618">
        <v>1</v>
      </c>
      <c r="AE618">
        <v>0</v>
      </c>
      <c r="AF618" t="s">
        <v>56</v>
      </c>
      <c r="AG618">
        <v>6.7500000000000004E-2</v>
      </c>
      <c r="AH618">
        <v>2</v>
      </c>
      <c r="AI618">
        <v>27711746</v>
      </c>
      <c r="AJ618">
        <v>602</v>
      </c>
      <c r="AK618">
        <v>0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</row>
    <row r="619" spans="1:44" x14ac:dyDescent="0.2">
      <c r="A619">
        <f>ROW(Source!A318)</f>
        <v>318</v>
      </c>
      <c r="B619">
        <v>27711755</v>
      </c>
      <c r="C619">
        <v>27711742</v>
      </c>
      <c r="D619">
        <v>25232466</v>
      </c>
      <c r="E619">
        <v>1</v>
      </c>
      <c r="F619">
        <v>1</v>
      </c>
      <c r="G619">
        <v>1</v>
      </c>
      <c r="H619">
        <v>2</v>
      </c>
      <c r="I619" t="s">
        <v>595</v>
      </c>
      <c r="J619" t="s">
        <v>596</v>
      </c>
      <c r="K619" t="s">
        <v>597</v>
      </c>
      <c r="L619">
        <v>1368</v>
      </c>
      <c r="N619">
        <v>1011</v>
      </c>
      <c r="O619" t="s">
        <v>492</v>
      </c>
      <c r="P619" t="s">
        <v>492</v>
      </c>
      <c r="Q619">
        <v>1</v>
      </c>
      <c r="X619">
        <v>2.82</v>
      </c>
      <c r="Y619">
        <v>0</v>
      </c>
      <c r="Z619">
        <v>6.82</v>
      </c>
      <c r="AA619">
        <v>0</v>
      </c>
      <c r="AB619">
        <v>0</v>
      </c>
      <c r="AC619">
        <v>0</v>
      </c>
      <c r="AD619">
        <v>1</v>
      </c>
      <c r="AE619">
        <v>0</v>
      </c>
      <c r="AF619" t="s">
        <v>56</v>
      </c>
      <c r="AG619">
        <v>4.75875</v>
      </c>
      <c r="AH619">
        <v>2</v>
      </c>
      <c r="AI619">
        <v>27711747</v>
      </c>
      <c r="AJ619">
        <v>603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</row>
    <row r="620" spans="1:44" x14ac:dyDescent="0.2">
      <c r="A620">
        <f>ROW(Source!A318)</f>
        <v>318</v>
      </c>
      <c r="B620">
        <v>27711756</v>
      </c>
      <c r="C620">
        <v>27711742</v>
      </c>
      <c r="D620">
        <v>25149961</v>
      </c>
      <c r="E620">
        <v>1</v>
      </c>
      <c r="F620">
        <v>1</v>
      </c>
      <c r="G620">
        <v>1</v>
      </c>
      <c r="H620">
        <v>3</v>
      </c>
      <c r="I620" t="s">
        <v>587</v>
      </c>
      <c r="J620" t="s">
        <v>588</v>
      </c>
      <c r="K620" t="s">
        <v>589</v>
      </c>
      <c r="L620">
        <v>1339</v>
      </c>
      <c r="N620">
        <v>1007</v>
      </c>
      <c r="O620" t="s">
        <v>92</v>
      </c>
      <c r="P620" t="s">
        <v>92</v>
      </c>
      <c r="Q620">
        <v>1</v>
      </c>
      <c r="X620">
        <v>0.01</v>
      </c>
      <c r="Y620">
        <v>2.44</v>
      </c>
      <c r="Z620">
        <v>0</v>
      </c>
      <c r="AA620">
        <v>0</v>
      </c>
      <c r="AB620">
        <v>0</v>
      </c>
      <c r="AC620">
        <v>0</v>
      </c>
      <c r="AD620">
        <v>1</v>
      </c>
      <c r="AE620">
        <v>0</v>
      </c>
      <c r="AF620" t="s">
        <v>6</v>
      </c>
      <c r="AG620">
        <v>0.01</v>
      </c>
      <c r="AH620">
        <v>2</v>
      </c>
      <c r="AI620">
        <v>27711748</v>
      </c>
      <c r="AJ620">
        <v>604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</row>
    <row r="621" spans="1:44" x14ac:dyDescent="0.2">
      <c r="A621">
        <f>ROW(Source!A318)</f>
        <v>318</v>
      </c>
      <c r="B621">
        <v>27711757</v>
      </c>
      <c r="C621">
        <v>27711742</v>
      </c>
      <c r="D621">
        <v>25153690</v>
      </c>
      <c r="E621">
        <v>1</v>
      </c>
      <c r="F621">
        <v>1</v>
      </c>
      <c r="G621">
        <v>1</v>
      </c>
      <c r="H621">
        <v>3</v>
      </c>
      <c r="I621" t="s">
        <v>598</v>
      </c>
      <c r="J621" t="s">
        <v>599</v>
      </c>
      <c r="K621" t="s">
        <v>600</v>
      </c>
      <c r="L621">
        <v>1346</v>
      </c>
      <c r="N621">
        <v>1009</v>
      </c>
      <c r="O621" t="s">
        <v>147</v>
      </c>
      <c r="P621" t="s">
        <v>147</v>
      </c>
      <c r="Q621">
        <v>1</v>
      </c>
      <c r="X621">
        <v>1</v>
      </c>
      <c r="Y621">
        <v>1.82</v>
      </c>
      <c r="Z621">
        <v>0</v>
      </c>
      <c r="AA621">
        <v>0</v>
      </c>
      <c r="AB621">
        <v>0</v>
      </c>
      <c r="AC621">
        <v>0</v>
      </c>
      <c r="AD621">
        <v>1</v>
      </c>
      <c r="AE621">
        <v>0</v>
      </c>
      <c r="AF621" t="s">
        <v>6</v>
      </c>
      <c r="AG621">
        <v>1</v>
      </c>
      <c r="AH621">
        <v>2</v>
      </c>
      <c r="AI621">
        <v>27711749</v>
      </c>
      <c r="AJ621">
        <v>605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</row>
    <row r="622" spans="1:44" x14ac:dyDescent="0.2">
      <c r="A622">
        <f>ROW(Source!A318)</f>
        <v>318</v>
      </c>
      <c r="B622">
        <v>27711758</v>
      </c>
      <c r="C622">
        <v>27711742</v>
      </c>
      <c r="D622">
        <v>25186115</v>
      </c>
      <c r="E622">
        <v>1</v>
      </c>
      <c r="F622">
        <v>1</v>
      </c>
      <c r="G622">
        <v>1</v>
      </c>
      <c r="H622">
        <v>3</v>
      </c>
      <c r="I622" t="s">
        <v>179</v>
      </c>
      <c r="J622" t="s">
        <v>181</v>
      </c>
      <c r="K622" t="s">
        <v>180</v>
      </c>
      <c r="L622">
        <v>1346</v>
      </c>
      <c r="N622">
        <v>1009</v>
      </c>
      <c r="O622" t="s">
        <v>147</v>
      </c>
      <c r="P622" t="s">
        <v>147</v>
      </c>
      <c r="Q622">
        <v>1</v>
      </c>
      <c r="X622">
        <v>13.8</v>
      </c>
      <c r="Y622">
        <v>15.25</v>
      </c>
      <c r="Z622">
        <v>0</v>
      </c>
      <c r="AA622">
        <v>0</v>
      </c>
      <c r="AB622">
        <v>0</v>
      </c>
      <c r="AC622">
        <v>0</v>
      </c>
      <c r="AD622">
        <v>1</v>
      </c>
      <c r="AE622">
        <v>0</v>
      </c>
      <c r="AF622" t="s">
        <v>6</v>
      </c>
      <c r="AG622">
        <v>13.8</v>
      </c>
      <c r="AH622">
        <v>2</v>
      </c>
      <c r="AI622">
        <v>27711750</v>
      </c>
      <c r="AJ622">
        <v>606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</row>
    <row r="623" spans="1:44" x14ac:dyDescent="0.2">
      <c r="A623">
        <f>ROW(Source!A319)</f>
        <v>319</v>
      </c>
      <c r="B623">
        <v>27711767</v>
      </c>
      <c r="C623">
        <v>27711759</v>
      </c>
      <c r="D623">
        <v>25413300</v>
      </c>
      <c r="E623">
        <v>1</v>
      </c>
      <c r="F623">
        <v>1</v>
      </c>
      <c r="G623">
        <v>1</v>
      </c>
      <c r="H623">
        <v>1</v>
      </c>
      <c r="I623" t="s">
        <v>484</v>
      </c>
      <c r="J623" t="s">
        <v>6</v>
      </c>
      <c r="K623" t="s">
        <v>485</v>
      </c>
      <c r="L623">
        <v>1191</v>
      </c>
      <c r="N623">
        <v>1013</v>
      </c>
      <c r="O623" t="s">
        <v>486</v>
      </c>
      <c r="P623" t="s">
        <v>486</v>
      </c>
      <c r="Q623">
        <v>1</v>
      </c>
      <c r="X623">
        <v>124.23</v>
      </c>
      <c r="Y623">
        <v>0</v>
      </c>
      <c r="Z623">
        <v>0</v>
      </c>
      <c r="AA623">
        <v>0</v>
      </c>
      <c r="AB623">
        <v>8.5299999999999994</v>
      </c>
      <c r="AC623">
        <v>0</v>
      </c>
      <c r="AD623">
        <v>1</v>
      </c>
      <c r="AE623">
        <v>1</v>
      </c>
      <c r="AF623" t="s">
        <v>22</v>
      </c>
      <c r="AG623">
        <v>142.86449999999999</v>
      </c>
      <c r="AH623">
        <v>2</v>
      </c>
      <c r="AI623">
        <v>27711760</v>
      </c>
      <c r="AJ623">
        <v>607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</row>
    <row r="624" spans="1:44" x14ac:dyDescent="0.2">
      <c r="A624">
        <f>ROW(Source!A319)</f>
        <v>319</v>
      </c>
      <c r="B624">
        <v>27711768</v>
      </c>
      <c r="C624">
        <v>27711759</v>
      </c>
      <c r="D624">
        <v>25231936</v>
      </c>
      <c r="E624">
        <v>1</v>
      </c>
      <c r="F624">
        <v>1</v>
      </c>
      <c r="G624">
        <v>1</v>
      </c>
      <c r="H624">
        <v>2</v>
      </c>
      <c r="I624" t="s">
        <v>601</v>
      </c>
      <c r="J624" t="s">
        <v>602</v>
      </c>
      <c r="K624" t="s">
        <v>603</v>
      </c>
      <c r="L624">
        <v>1368</v>
      </c>
      <c r="N624">
        <v>1011</v>
      </c>
      <c r="O624" t="s">
        <v>492</v>
      </c>
      <c r="P624" t="s">
        <v>492</v>
      </c>
      <c r="Q624">
        <v>1</v>
      </c>
      <c r="X624">
        <v>1.38</v>
      </c>
      <c r="Y624">
        <v>0</v>
      </c>
      <c r="Z624">
        <v>32.5</v>
      </c>
      <c r="AA624">
        <v>0</v>
      </c>
      <c r="AB624">
        <v>0</v>
      </c>
      <c r="AC624">
        <v>0</v>
      </c>
      <c r="AD624">
        <v>1</v>
      </c>
      <c r="AE624">
        <v>0</v>
      </c>
      <c r="AF624" t="s">
        <v>22</v>
      </c>
      <c r="AG624">
        <v>1.5869999999999997</v>
      </c>
      <c r="AH624">
        <v>2</v>
      </c>
      <c r="AI624">
        <v>27711761</v>
      </c>
      <c r="AJ624">
        <v>608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</row>
    <row r="625" spans="1:44" x14ac:dyDescent="0.2">
      <c r="A625">
        <f>ROW(Source!A319)</f>
        <v>319</v>
      </c>
      <c r="B625">
        <v>27711769</v>
      </c>
      <c r="C625">
        <v>27711759</v>
      </c>
      <c r="D625">
        <v>25232531</v>
      </c>
      <c r="E625">
        <v>1</v>
      </c>
      <c r="F625">
        <v>1</v>
      </c>
      <c r="G625">
        <v>1</v>
      </c>
      <c r="H625">
        <v>2</v>
      </c>
      <c r="I625" t="s">
        <v>604</v>
      </c>
      <c r="J625" t="s">
        <v>605</v>
      </c>
      <c r="K625" t="s">
        <v>606</v>
      </c>
      <c r="L625">
        <v>1368</v>
      </c>
      <c r="N625">
        <v>1011</v>
      </c>
      <c r="O625" t="s">
        <v>492</v>
      </c>
      <c r="P625" t="s">
        <v>492</v>
      </c>
      <c r="Q625">
        <v>1</v>
      </c>
      <c r="X625">
        <v>1.38</v>
      </c>
      <c r="Y625">
        <v>0</v>
      </c>
      <c r="Z625">
        <v>1.53</v>
      </c>
      <c r="AA625">
        <v>0</v>
      </c>
      <c r="AB625">
        <v>0</v>
      </c>
      <c r="AC625">
        <v>0</v>
      </c>
      <c r="AD625">
        <v>1</v>
      </c>
      <c r="AE625">
        <v>0</v>
      </c>
      <c r="AF625" t="s">
        <v>22</v>
      </c>
      <c r="AG625">
        <v>1.5869999999999997</v>
      </c>
      <c r="AH625">
        <v>2</v>
      </c>
      <c r="AI625">
        <v>27711762</v>
      </c>
      <c r="AJ625">
        <v>609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</row>
    <row r="626" spans="1:44" x14ac:dyDescent="0.2">
      <c r="A626">
        <f>ROW(Source!A319)</f>
        <v>319</v>
      </c>
      <c r="B626">
        <v>27711770</v>
      </c>
      <c r="C626">
        <v>27711759</v>
      </c>
      <c r="D626">
        <v>25149961</v>
      </c>
      <c r="E626">
        <v>1</v>
      </c>
      <c r="F626">
        <v>1</v>
      </c>
      <c r="G626">
        <v>1</v>
      </c>
      <c r="H626">
        <v>3</v>
      </c>
      <c r="I626" t="s">
        <v>587</v>
      </c>
      <c r="J626" t="s">
        <v>588</v>
      </c>
      <c r="K626" t="s">
        <v>589</v>
      </c>
      <c r="L626">
        <v>1339</v>
      </c>
      <c r="N626">
        <v>1007</v>
      </c>
      <c r="O626" t="s">
        <v>92</v>
      </c>
      <c r="P626" t="s">
        <v>92</v>
      </c>
      <c r="Q626">
        <v>1</v>
      </c>
      <c r="X626">
        <v>0.1</v>
      </c>
      <c r="Y626">
        <v>2.44</v>
      </c>
      <c r="Z626">
        <v>0</v>
      </c>
      <c r="AA626">
        <v>0</v>
      </c>
      <c r="AB626">
        <v>0</v>
      </c>
      <c r="AC626">
        <v>0</v>
      </c>
      <c r="AD626">
        <v>1</v>
      </c>
      <c r="AE626">
        <v>0</v>
      </c>
      <c r="AF626" t="s">
        <v>6</v>
      </c>
      <c r="AG626">
        <v>0.1</v>
      </c>
      <c r="AH626">
        <v>2</v>
      </c>
      <c r="AI626">
        <v>27711763</v>
      </c>
      <c r="AJ626">
        <v>610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</row>
    <row r="627" spans="1:44" x14ac:dyDescent="0.2">
      <c r="A627">
        <f>ROW(Source!A319)</f>
        <v>319</v>
      </c>
      <c r="B627">
        <v>27711771</v>
      </c>
      <c r="C627">
        <v>27711759</v>
      </c>
      <c r="D627">
        <v>25147242</v>
      </c>
      <c r="E627">
        <v>17</v>
      </c>
      <c r="F627">
        <v>1</v>
      </c>
      <c r="G627">
        <v>1</v>
      </c>
      <c r="H627">
        <v>3</v>
      </c>
      <c r="I627" t="s">
        <v>28</v>
      </c>
      <c r="J627" t="s">
        <v>6</v>
      </c>
      <c r="K627" t="s">
        <v>29</v>
      </c>
      <c r="L627">
        <v>1348</v>
      </c>
      <c r="N627">
        <v>1009</v>
      </c>
      <c r="O627" t="s">
        <v>30</v>
      </c>
      <c r="P627" t="s">
        <v>30</v>
      </c>
      <c r="Q627">
        <v>1000</v>
      </c>
      <c r="X627">
        <v>1.48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 t="s">
        <v>6</v>
      </c>
      <c r="AG627">
        <v>1.48</v>
      </c>
      <c r="AH627">
        <v>2</v>
      </c>
      <c r="AI627">
        <v>27711764</v>
      </c>
      <c r="AJ627">
        <v>611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</row>
    <row r="628" spans="1:44" x14ac:dyDescent="0.2">
      <c r="A628">
        <f>ROW(Source!A319)</f>
        <v>319</v>
      </c>
      <c r="B628">
        <v>27711772</v>
      </c>
      <c r="C628">
        <v>27711759</v>
      </c>
      <c r="D628">
        <v>25144651</v>
      </c>
      <c r="E628">
        <v>17</v>
      </c>
      <c r="F628">
        <v>1</v>
      </c>
      <c r="G628">
        <v>1</v>
      </c>
      <c r="H628">
        <v>3</v>
      </c>
      <c r="I628" t="s">
        <v>680</v>
      </c>
      <c r="J628" t="s">
        <v>6</v>
      </c>
      <c r="K628" t="s">
        <v>681</v>
      </c>
      <c r="L628">
        <v>1348</v>
      </c>
      <c r="N628">
        <v>1009</v>
      </c>
      <c r="O628" t="s">
        <v>30</v>
      </c>
      <c r="P628" t="s">
        <v>30</v>
      </c>
      <c r="Q628">
        <v>1000</v>
      </c>
      <c r="X628">
        <v>4.4999999999999998E-2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 t="s">
        <v>6</v>
      </c>
      <c r="AG628">
        <v>4.4999999999999998E-2</v>
      </c>
      <c r="AH628">
        <v>3</v>
      </c>
      <c r="AI628">
        <v>-1</v>
      </c>
      <c r="AJ628" t="s">
        <v>6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</row>
    <row r="629" spans="1:44" x14ac:dyDescent="0.2">
      <c r="A629">
        <f>ROW(Source!A319)</f>
        <v>319</v>
      </c>
      <c r="B629">
        <v>27711773</v>
      </c>
      <c r="C629">
        <v>27711759</v>
      </c>
      <c r="D629">
        <v>25145315</v>
      </c>
      <c r="E629">
        <v>17</v>
      </c>
      <c r="F629">
        <v>1</v>
      </c>
      <c r="G629">
        <v>1</v>
      </c>
      <c r="H629">
        <v>3</v>
      </c>
      <c r="I629" t="s">
        <v>682</v>
      </c>
      <c r="J629" t="s">
        <v>6</v>
      </c>
      <c r="K629" t="s">
        <v>683</v>
      </c>
      <c r="L629">
        <v>1339</v>
      </c>
      <c r="N629">
        <v>1007</v>
      </c>
      <c r="O629" t="s">
        <v>92</v>
      </c>
      <c r="P629" t="s">
        <v>92</v>
      </c>
      <c r="Q629">
        <v>1</v>
      </c>
      <c r="X629">
        <v>2.14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 t="s">
        <v>6</v>
      </c>
      <c r="AG629">
        <v>2.14</v>
      </c>
      <c r="AH629">
        <v>3</v>
      </c>
      <c r="AI629">
        <v>-1</v>
      </c>
      <c r="AJ629" t="s">
        <v>6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</row>
    <row r="630" spans="1:44" x14ac:dyDescent="0.2">
      <c r="A630">
        <f>ROW(Source!A320)</f>
        <v>320</v>
      </c>
      <c r="B630">
        <v>27711767</v>
      </c>
      <c r="C630">
        <v>27711759</v>
      </c>
      <c r="D630">
        <v>25413300</v>
      </c>
      <c r="E630">
        <v>1</v>
      </c>
      <c r="F630">
        <v>1</v>
      </c>
      <c r="G630">
        <v>1</v>
      </c>
      <c r="H630">
        <v>1</v>
      </c>
      <c r="I630" t="s">
        <v>484</v>
      </c>
      <c r="J630" t="s">
        <v>6</v>
      </c>
      <c r="K630" t="s">
        <v>485</v>
      </c>
      <c r="L630">
        <v>1191</v>
      </c>
      <c r="N630">
        <v>1013</v>
      </c>
      <c r="O630" t="s">
        <v>486</v>
      </c>
      <c r="P630" t="s">
        <v>486</v>
      </c>
      <c r="Q630">
        <v>1</v>
      </c>
      <c r="X630">
        <v>124.23</v>
      </c>
      <c r="Y630">
        <v>0</v>
      </c>
      <c r="Z630">
        <v>0</v>
      </c>
      <c r="AA630">
        <v>0</v>
      </c>
      <c r="AB630">
        <v>8.5299999999999994</v>
      </c>
      <c r="AC630">
        <v>0</v>
      </c>
      <c r="AD630">
        <v>1</v>
      </c>
      <c r="AE630">
        <v>1</v>
      </c>
      <c r="AF630" t="s">
        <v>22</v>
      </c>
      <c r="AG630">
        <v>142.86449999999999</v>
      </c>
      <c r="AH630">
        <v>2</v>
      </c>
      <c r="AI630">
        <v>27711760</v>
      </c>
      <c r="AJ630">
        <v>614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</row>
    <row r="631" spans="1:44" x14ac:dyDescent="0.2">
      <c r="A631">
        <f>ROW(Source!A320)</f>
        <v>320</v>
      </c>
      <c r="B631">
        <v>27711768</v>
      </c>
      <c r="C631">
        <v>27711759</v>
      </c>
      <c r="D631">
        <v>25231936</v>
      </c>
      <c r="E631">
        <v>1</v>
      </c>
      <c r="F631">
        <v>1</v>
      </c>
      <c r="G631">
        <v>1</v>
      </c>
      <c r="H631">
        <v>2</v>
      </c>
      <c r="I631" t="s">
        <v>601</v>
      </c>
      <c r="J631" t="s">
        <v>602</v>
      </c>
      <c r="K631" t="s">
        <v>603</v>
      </c>
      <c r="L631">
        <v>1368</v>
      </c>
      <c r="N631">
        <v>1011</v>
      </c>
      <c r="O631" t="s">
        <v>492</v>
      </c>
      <c r="P631" t="s">
        <v>492</v>
      </c>
      <c r="Q631">
        <v>1</v>
      </c>
      <c r="X631">
        <v>1.38</v>
      </c>
      <c r="Y631">
        <v>0</v>
      </c>
      <c r="Z631">
        <v>32.5</v>
      </c>
      <c r="AA631">
        <v>0</v>
      </c>
      <c r="AB631">
        <v>0</v>
      </c>
      <c r="AC631">
        <v>0</v>
      </c>
      <c r="AD631">
        <v>1</v>
      </c>
      <c r="AE631">
        <v>0</v>
      </c>
      <c r="AF631" t="s">
        <v>22</v>
      </c>
      <c r="AG631">
        <v>1.5869999999999997</v>
      </c>
      <c r="AH631">
        <v>2</v>
      </c>
      <c r="AI631">
        <v>27711761</v>
      </c>
      <c r="AJ631">
        <v>615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</row>
    <row r="632" spans="1:44" x14ac:dyDescent="0.2">
      <c r="A632">
        <f>ROW(Source!A320)</f>
        <v>320</v>
      </c>
      <c r="B632">
        <v>27711769</v>
      </c>
      <c r="C632">
        <v>27711759</v>
      </c>
      <c r="D632">
        <v>25232531</v>
      </c>
      <c r="E632">
        <v>1</v>
      </c>
      <c r="F632">
        <v>1</v>
      </c>
      <c r="G632">
        <v>1</v>
      </c>
      <c r="H632">
        <v>2</v>
      </c>
      <c r="I632" t="s">
        <v>604</v>
      </c>
      <c r="J632" t="s">
        <v>605</v>
      </c>
      <c r="K632" t="s">
        <v>606</v>
      </c>
      <c r="L632">
        <v>1368</v>
      </c>
      <c r="N632">
        <v>1011</v>
      </c>
      <c r="O632" t="s">
        <v>492</v>
      </c>
      <c r="P632" t="s">
        <v>492</v>
      </c>
      <c r="Q632">
        <v>1</v>
      </c>
      <c r="X632">
        <v>1.38</v>
      </c>
      <c r="Y632">
        <v>0</v>
      </c>
      <c r="Z632">
        <v>1.53</v>
      </c>
      <c r="AA632">
        <v>0</v>
      </c>
      <c r="AB632">
        <v>0</v>
      </c>
      <c r="AC632">
        <v>0</v>
      </c>
      <c r="AD632">
        <v>1</v>
      </c>
      <c r="AE632">
        <v>0</v>
      </c>
      <c r="AF632" t="s">
        <v>22</v>
      </c>
      <c r="AG632">
        <v>1.5869999999999997</v>
      </c>
      <c r="AH632">
        <v>2</v>
      </c>
      <c r="AI632">
        <v>27711762</v>
      </c>
      <c r="AJ632">
        <v>616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</row>
    <row r="633" spans="1:44" x14ac:dyDescent="0.2">
      <c r="A633">
        <f>ROW(Source!A320)</f>
        <v>320</v>
      </c>
      <c r="B633">
        <v>27711770</v>
      </c>
      <c r="C633">
        <v>27711759</v>
      </c>
      <c r="D633">
        <v>25149961</v>
      </c>
      <c r="E633">
        <v>1</v>
      </c>
      <c r="F633">
        <v>1</v>
      </c>
      <c r="G633">
        <v>1</v>
      </c>
      <c r="H633">
        <v>3</v>
      </c>
      <c r="I633" t="s">
        <v>587</v>
      </c>
      <c r="J633" t="s">
        <v>588</v>
      </c>
      <c r="K633" t="s">
        <v>589</v>
      </c>
      <c r="L633">
        <v>1339</v>
      </c>
      <c r="N633">
        <v>1007</v>
      </c>
      <c r="O633" t="s">
        <v>92</v>
      </c>
      <c r="P633" t="s">
        <v>92</v>
      </c>
      <c r="Q633">
        <v>1</v>
      </c>
      <c r="X633">
        <v>0.1</v>
      </c>
      <c r="Y633">
        <v>2.44</v>
      </c>
      <c r="Z633">
        <v>0</v>
      </c>
      <c r="AA633">
        <v>0</v>
      </c>
      <c r="AB633">
        <v>0</v>
      </c>
      <c r="AC633">
        <v>0</v>
      </c>
      <c r="AD633">
        <v>1</v>
      </c>
      <c r="AE633">
        <v>0</v>
      </c>
      <c r="AF633" t="s">
        <v>6</v>
      </c>
      <c r="AG633">
        <v>0.1</v>
      </c>
      <c r="AH633">
        <v>2</v>
      </c>
      <c r="AI633">
        <v>27711763</v>
      </c>
      <c r="AJ633">
        <v>617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</row>
    <row r="634" spans="1:44" x14ac:dyDescent="0.2">
      <c r="A634">
        <f>ROW(Source!A320)</f>
        <v>320</v>
      </c>
      <c r="B634">
        <v>27711771</v>
      </c>
      <c r="C634">
        <v>27711759</v>
      </c>
      <c r="D634">
        <v>25147242</v>
      </c>
      <c r="E634">
        <v>17</v>
      </c>
      <c r="F634">
        <v>1</v>
      </c>
      <c r="G634">
        <v>1</v>
      </c>
      <c r="H634">
        <v>3</v>
      </c>
      <c r="I634" t="s">
        <v>28</v>
      </c>
      <c r="J634" t="s">
        <v>6</v>
      </c>
      <c r="K634" t="s">
        <v>29</v>
      </c>
      <c r="L634">
        <v>1348</v>
      </c>
      <c r="N634">
        <v>1009</v>
      </c>
      <c r="O634" t="s">
        <v>30</v>
      </c>
      <c r="P634" t="s">
        <v>30</v>
      </c>
      <c r="Q634">
        <v>1000</v>
      </c>
      <c r="X634">
        <v>1.48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 t="s">
        <v>6</v>
      </c>
      <c r="AG634">
        <v>1.48</v>
      </c>
      <c r="AH634">
        <v>2</v>
      </c>
      <c r="AI634">
        <v>27711764</v>
      </c>
      <c r="AJ634">
        <v>618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</row>
    <row r="635" spans="1:44" x14ac:dyDescent="0.2">
      <c r="A635">
        <f>ROW(Source!A320)</f>
        <v>320</v>
      </c>
      <c r="B635">
        <v>27711772</v>
      </c>
      <c r="C635">
        <v>27711759</v>
      </c>
      <c r="D635">
        <v>25144651</v>
      </c>
      <c r="E635">
        <v>17</v>
      </c>
      <c r="F635">
        <v>1</v>
      </c>
      <c r="G635">
        <v>1</v>
      </c>
      <c r="H635">
        <v>3</v>
      </c>
      <c r="I635" t="s">
        <v>680</v>
      </c>
      <c r="J635" t="s">
        <v>6</v>
      </c>
      <c r="K635" t="s">
        <v>681</v>
      </c>
      <c r="L635">
        <v>1348</v>
      </c>
      <c r="N635">
        <v>1009</v>
      </c>
      <c r="O635" t="s">
        <v>30</v>
      </c>
      <c r="P635" t="s">
        <v>30</v>
      </c>
      <c r="Q635">
        <v>1000</v>
      </c>
      <c r="X635">
        <v>4.4999999999999998E-2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 t="s">
        <v>6</v>
      </c>
      <c r="AG635">
        <v>4.4999999999999998E-2</v>
      </c>
      <c r="AH635">
        <v>3</v>
      </c>
      <c r="AI635">
        <v>-1</v>
      </c>
      <c r="AJ635" t="s">
        <v>6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</row>
    <row r="636" spans="1:44" x14ac:dyDescent="0.2">
      <c r="A636">
        <f>ROW(Source!A320)</f>
        <v>320</v>
      </c>
      <c r="B636">
        <v>27711773</v>
      </c>
      <c r="C636">
        <v>27711759</v>
      </c>
      <c r="D636">
        <v>25145315</v>
      </c>
      <c r="E636">
        <v>17</v>
      </c>
      <c r="F636">
        <v>1</v>
      </c>
      <c r="G636">
        <v>1</v>
      </c>
      <c r="H636">
        <v>3</v>
      </c>
      <c r="I636" t="s">
        <v>682</v>
      </c>
      <c r="J636" t="s">
        <v>6</v>
      </c>
      <c r="K636" t="s">
        <v>683</v>
      </c>
      <c r="L636">
        <v>1339</v>
      </c>
      <c r="N636">
        <v>1007</v>
      </c>
      <c r="O636" t="s">
        <v>92</v>
      </c>
      <c r="P636" t="s">
        <v>92</v>
      </c>
      <c r="Q636">
        <v>1</v>
      </c>
      <c r="X636">
        <v>2.14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 t="s">
        <v>6</v>
      </c>
      <c r="AG636">
        <v>2.14</v>
      </c>
      <c r="AH636">
        <v>3</v>
      </c>
      <c r="AI636">
        <v>-1</v>
      </c>
      <c r="AJ636" t="s">
        <v>6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</row>
    <row r="637" spans="1:44" x14ac:dyDescent="0.2">
      <c r="A637">
        <f>ROW(Source!A327)</f>
        <v>327</v>
      </c>
      <c r="B637">
        <v>27711790</v>
      </c>
      <c r="C637">
        <v>27711777</v>
      </c>
      <c r="D637">
        <v>25418547</v>
      </c>
      <c r="E637">
        <v>1</v>
      </c>
      <c r="F637">
        <v>1</v>
      </c>
      <c r="G637">
        <v>1</v>
      </c>
      <c r="H637">
        <v>1</v>
      </c>
      <c r="I637" t="s">
        <v>607</v>
      </c>
      <c r="J637" t="s">
        <v>6</v>
      </c>
      <c r="K637" t="s">
        <v>608</v>
      </c>
      <c r="L637">
        <v>1191</v>
      </c>
      <c r="N637">
        <v>1013</v>
      </c>
      <c r="O637" t="s">
        <v>486</v>
      </c>
      <c r="P637" t="s">
        <v>486</v>
      </c>
      <c r="Q637">
        <v>1</v>
      </c>
      <c r="X637">
        <v>310.42</v>
      </c>
      <c r="Y637">
        <v>0</v>
      </c>
      <c r="Z637">
        <v>0</v>
      </c>
      <c r="AA637">
        <v>0</v>
      </c>
      <c r="AB637">
        <v>8.74</v>
      </c>
      <c r="AC637">
        <v>0</v>
      </c>
      <c r="AD637">
        <v>1</v>
      </c>
      <c r="AE637">
        <v>1</v>
      </c>
      <c r="AF637" t="s">
        <v>57</v>
      </c>
      <c r="AG637">
        <v>481.92705000000007</v>
      </c>
      <c r="AH637">
        <v>2</v>
      </c>
      <c r="AI637">
        <v>27711778</v>
      </c>
      <c r="AJ637">
        <v>621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</row>
    <row r="638" spans="1:44" x14ac:dyDescent="0.2">
      <c r="A638">
        <f>ROW(Source!A327)</f>
        <v>327</v>
      </c>
      <c r="B638">
        <v>27711791</v>
      </c>
      <c r="C638">
        <v>27711777</v>
      </c>
      <c r="D638">
        <v>25412928</v>
      </c>
      <c r="E638">
        <v>1</v>
      </c>
      <c r="F638">
        <v>1</v>
      </c>
      <c r="G638">
        <v>1</v>
      </c>
      <c r="H638">
        <v>1</v>
      </c>
      <c r="I638" t="s">
        <v>487</v>
      </c>
      <c r="J638" t="s">
        <v>6</v>
      </c>
      <c r="K638" t="s">
        <v>488</v>
      </c>
      <c r="L638">
        <v>1191</v>
      </c>
      <c r="N638">
        <v>1013</v>
      </c>
      <c r="O638" t="s">
        <v>486</v>
      </c>
      <c r="P638" t="s">
        <v>486</v>
      </c>
      <c r="Q638">
        <v>1</v>
      </c>
      <c r="X638">
        <v>1.73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1</v>
      </c>
      <c r="AE638">
        <v>2</v>
      </c>
      <c r="AF638" t="s">
        <v>56</v>
      </c>
      <c r="AG638">
        <v>2.9193750000000005</v>
      </c>
      <c r="AH638">
        <v>2</v>
      </c>
      <c r="AI638">
        <v>27711779</v>
      </c>
      <c r="AJ638">
        <v>622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</row>
    <row r="639" spans="1:44" x14ac:dyDescent="0.2">
      <c r="A639">
        <f>ROW(Source!A327)</f>
        <v>327</v>
      </c>
      <c r="B639">
        <v>27711792</v>
      </c>
      <c r="C639">
        <v>27711777</v>
      </c>
      <c r="D639">
        <v>25230116</v>
      </c>
      <c r="E639">
        <v>1</v>
      </c>
      <c r="F639">
        <v>1</v>
      </c>
      <c r="G639">
        <v>1</v>
      </c>
      <c r="H639">
        <v>2</v>
      </c>
      <c r="I639" t="s">
        <v>609</v>
      </c>
      <c r="J639" t="s">
        <v>610</v>
      </c>
      <c r="K639" t="s">
        <v>611</v>
      </c>
      <c r="L639">
        <v>1368</v>
      </c>
      <c r="N639">
        <v>1011</v>
      </c>
      <c r="O639" t="s">
        <v>492</v>
      </c>
      <c r="P639" t="s">
        <v>492</v>
      </c>
      <c r="Q639">
        <v>1</v>
      </c>
      <c r="X639">
        <v>0.02</v>
      </c>
      <c r="Y639">
        <v>0</v>
      </c>
      <c r="Z639">
        <v>83.43</v>
      </c>
      <c r="AA639">
        <v>13.5</v>
      </c>
      <c r="AB639">
        <v>0</v>
      </c>
      <c r="AC639">
        <v>0</v>
      </c>
      <c r="AD639">
        <v>1</v>
      </c>
      <c r="AE639">
        <v>0</v>
      </c>
      <c r="AF639" t="s">
        <v>56</v>
      </c>
      <c r="AG639">
        <v>3.3750000000000002E-2</v>
      </c>
      <c r="AH639">
        <v>2</v>
      </c>
      <c r="AI639">
        <v>27711780</v>
      </c>
      <c r="AJ639">
        <v>623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</row>
    <row r="640" spans="1:44" x14ac:dyDescent="0.2">
      <c r="A640">
        <f>ROW(Source!A327)</f>
        <v>327</v>
      </c>
      <c r="B640">
        <v>27711793</v>
      </c>
      <c r="C640">
        <v>27711777</v>
      </c>
      <c r="D640">
        <v>25230218</v>
      </c>
      <c r="E640">
        <v>1</v>
      </c>
      <c r="F640">
        <v>1</v>
      </c>
      <c r="G640">
        <v>1</v>
      </c>
      <c r="H640">
        <v>2</v>
      </c>
      <c r="I640" t="s">
        <v>612</v>
      </c>
      <c r="J640" t="s">
        <v>613</v>
      </c>
      <c r="K640" t="s">
        <v>614</v>
      </c>
      <c r="L640">
        <v>1368</v>
      </c>
      <c r="N640">
        <v>1011</v>
      </c>
      <c r="O640" t="s">
        <v>492</v>
      </c>
      <c r="P640" t="s">
        <v>492</v>
      </c>
      <c r="Q640">
        <v>1</v>
      </c>
      <c r="X640">
        <v>0.01</v>
      </c>
      <c r="Y640">
        <v>0</v>
      </c>
      <c r="Z640">
        <v>88.01</v>
      </c>
      <c r="AA640">
        <v>11.6</v>
      </c>
      <c r="AB640">
        <v>0</v>
      </c>
      <c r="AC640">
        <v>0</v>
      </c>
      <c r="AD640">
        <v>1</v>
      </c>
      <c r="AE640">
        <v>0</v>
      </c>
      <c r="AF640" t="s">
        <v>56</v>
      </c>
      <c r="AG640">
        <v>1.6875000000000001E-2</v>
      </c>
      <c r="AH640">
        <v>2</v>
      </c>
      <c r="AI640">
        <v>27711781</v>
      </c>
      <c r="AJ640">
        <v>624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</row>
    <row r="641" spans="1:44" x14ac:dyDescent="0.2">
      <c r="A641">
        <f>ROW(Source!A327)</f>
        <v>327</v>
      </c>
      <c r="B641">
        <v>27711794</v>
      </c>
      <c r="C641">
        <v>27711777</v>
      </c>
      <c r="D641">
        <v>25230679</v>
      </c>
      <c r="E641">
        <v>1</v>
      </c>
      <c r="F641">
        <v>1</v>
      </c>
      <c r="G641">
        <v>1</v>
      </c>
      <c r="H641">
        <v>2</v>
      </c>
      <c r="I641" t="s">
        <v>584</v>
      </c>
      <c r="J641" t="s">
        <v>585</v>
      </c>
      <c r="K641" t="s">
        <v>586</v>
      </c>
      <c r="L641">
        <v>1368</v>
      </c>
      <c r="N641">
        <v>1011</v>
      </c>
      <c r="O641" t="s">
        <v>492</v>
      </c>
      <c r="P641" t="s">
        <v>492</v>
      </c>
      <c r="Q641">
        <v>1</v>
      </c>
      <c r="X641">
        <v>1.69</v>
      </c>
      <c r="Y641">
        <v>0</v>
      </c>
      <c r="Z641">
        <v>12.39</v>
      </c>
      <c r="AA641">
        <v>10.06</v>
      </c>
      <c r="AB641">
        <v>0</v>
      </c>
      <c r="AC641">
        <v>0</v>
      </c>
      <c r="AD641">
        <v>1</v>
      </c>
      <c r="AE641">
        <v>0</v>
      </c>
      <c r="AF641" t="s">
        <v>56</v>
      </c>
      <c r="AG641">
        <v>2.8518750000000002</v>
      </c>
      <c r="AH641">
        <v>2</v>
      </c>
      <c r="AI641">
        <v>27711782</v>
      </c>
      <c r="AJ641">
        <v>625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</row>
    <row r="642" spans="1:44" x14ac:dyDescent="0.2">
      <c r="A642">
        <f>ROW(Source!A327)</f>
        <v>327</v>
      </c>
      <c r="B642">
        <v>27711795</v>
      </c>
      <c r="C642">
        <v>27711777</v>
      </c>
      <c r="D642">
        <v>25231607</v>
      </c>
      <c r="E642">
        <v>1</v>
      </c>
      <c r="F642">
        <v>1</v>
      </c>
      <c r="G642">
        <v>1</v>
      </c>
      <c r="H642">
        <v>2</v>
      </c>
      <c r="I642" t="s">
        <v>497</v>
      </c>
      <c r="J642" t="s">
        <v>498</v>
      </c>
      <c r="K642" t="s">
        <v>499</v>
      </c>
      <c r="L642">
        <v>1368</v>
      </c>
      <c r="N642">
        <v>1011</v>
      </c>
      <c r="O642" t="s">
        <v>492</v>
      </c>
      <c r="P642" t="s">
        <v>492</v>
      </c>
      <c r="Q642">
        <v>1</v>
      </c>
      <c r="X642">
        <v>0.01</v>
      </c>
      <c r="Y642">
        <v>0</v>
      </c>
      <c r="Z642">
        <v>65.709999999999994</v>
      </c>
      <c r="AA642">
        <v>11.6</v>
      </c>
      <c r="AB642">
        <v>0</v>
      </c>
      <c r="AC642">
        <v>0</v>
      </c>
      <c r="AD642">
        <v>1</v>
      </c>
      <c r="AE642">
        <v>0</v>
      </c>
      <c r="AF642" t="s">
        <v>56</v>
      </c>
      <c r="AG642">
        <v>1.6875000000000001E-2</v>
      </c>
      <c r="AH642">
        <v>2</v>
      </c>
      <c r="AI642">
        <v>27711783</v>
      </c>
      <c r="AJ642">
        <v>626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</row>
    <row r="643" spans="1:44" x14ac:dyDescent="0.2">
      <c r="A643">
        <f>ROW(Source!A327)</f>
        <v>327</v>
      </c>
      <c r="B643">
        <v>27711796</v>
      </c>
      <c r="C643">
        <v>27711777</v>
      </c>
      <c r="D643">
        <v>25149961</v>
      </c>
      <c r="E643">
        <v>1</v>
      </c>
      <c r="F643">
        <v>1</v>
      </c>
      <c r="G643">
        <v>1</v>
      </c>
      <c r="H643">
        <v>3</v>
      </c>
      <c r="I643" t="s">
        <v>587</v>
      </c>
      <c r="J643" t="s">
        <v>588</v>
      </c>
      <c r="K643" t="s">
        <v>589</v>
      </c>
      <c r="L643">
        <v>1339</v>
      </c>
      <c r="N643">
        <v>1007</v>
      </c>
      <c r="O643" t="s">
        <v>92</v>
      </c>
      <c r="P643" t="s">
        <v>92</v>
      </c>
      <c r="Q643">
        <v>1</v>
      </c>
      <c r="X643">
        <v>0.44</v>
      </c>
      <c r="Y643">
        <v>2.44</v>
      </c>
      <c r="Z643">
        <v>0</v>
      </c>
      <c r="AA643">
        <v>0</v>
      </c>
      <c r="AB643">
        <v>0</v>
      </c>
      <c r="AC643">
        <v>0</v>
      </c>
      <c r="AD643">
        <v>1</v>
      </c>
      <c r="AE643">
        <v>0</v>
      </c>
      <c r="AF643" t="s">
        <v>6</v>
      </c>
      <c r="AG643">
        <v>0.44</v>
      </c>
      <c r="AH643">
        <v>2</v>
      </c>
      <c r="AI643">
        <v>27711784</v>
      </c>
      <c r="AJ643">
        <v>627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</row>
    <row r="644" spans="1:44" x14ac:dyDescent="0.2">
      <c r="A644">
        <f>ROW(Source!A327)</f>
        <v>327</v>
      </c>
      <c r="B644">
        <v>27711797</v>
      </c>
      <c r="C644">
        <v>27711777</v>
      </c>
      <c r="D644">
        <v>25155711</v>
      </c>
      <c r="E644">
        <v>1</v>
      </c>
      <c r="F644">
        <v>1</v>
      </c>
      <c r="G644">
        <v>1</v>
      </c>
      <c r="H644">
        <v>3</v>
      </c>
      <c r="I644" t="s">
        <v>615</v>
      </c>
      <c r="J644" t="s">
        <v>616</v>
      </c>
      <c r="K644" t="s">
        <v>617</v>
      </c>
      <c r="L644">
        <v>1348</v>
      </c>
      <c r="N644">
        <v>1009</v>
      </c>
      <c r="O644" t="s">
        <v>30</v>
      </c>
      <c r="P644" t="s">
        <v>30</v>
      </c>
      <c r="Q644">
        <v>1000</v>
      </c>
      <c r="X644">
        <v>1.2999999999999999E-2</v>
      </c>
      <c r="Y644">
        <v>6513</v>
      </c>
      <c r="Z644">
        <v>0</v>
      </c>
      <c r="AA644">
        <v>0</v>
      </c>
      <c r="AB644">
        <v>0</v>
      </c>
      <c r="AC644">
        <v>0</v>
      </c>
      <c r="AD644">
        <v>1</v>
      </c>
      <c r="AE644">
        <v>0</v>
      </c>
      <c r="AF644" t="s">
        <v>6</v>
      </c>
      <c r="AG644">
        <v>1.2999999999999999E-2</v>
      </c>
      <c r="AH644">
        <v>2</v>
      </c>
      <c r="AI644">
        <v>27711785</v>
      </c>
      <c r="AJ644">
        <v>628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</row>
    <row r="645" spans="1:44" x14ac:dyDescent="0.2">
      <c r="A645">
        <f>ROW(Source!A327)</f>
        <v>327</v>
      </c>
      <c r="B645">
        <v>27711798</v>
      </c>
      <c r="C645">
        <v>27711777</v>
      </c>
      <c r="D645">
        <v>25169756</v>
      </c>
      <c r="E645">
        <v>1</v>
      </c>
      <c r="F645">
        <v>1</v>
      </c>
      <c r="G645">
        <v>1</v>
      </c>
      <c r="H645">
        <v>3</v>
      </c>
      <c r="I645" t="s">
        <v>183</v>
      </c>
      <c r="J645" t="s">
        <v>185</v>
      </c>
      <c r="K645" t="s">
        <v>184</v>
      </c>
      <c r="L645">
        <v>1327</v>
      </c>
      <c r="N645">
        <v>1005</v>
      </c>
      <c r="O645" t="s">
        <v>54</v>
      </c>
      <c r="P645" t="s">
        <v>54</v>
      </c>
      <c r="Q645">
        <v>1</v>
      </c>
      <c r="X645">
        <v>102</v>
      </c>
      <c r="Y645">
        <v>140.44999999999999</v>
      </c>
      <c r="Z645">
        <v>0</v>
      </c>
      <c r="AA645">
        <v>0</v>
      </c>
      <c r="AB645">
        <v>0</v>
      </c>
      <c r="AC645">
        <v>0</v>
      </c>
      <c r="AD645">
        <v>1</v>
      </c>
      <c r="AE645">
        <v>0</v>
      </c>
      <c r="AF645" t="s">
        <v>6</v>
      </c>
      <c r="AG645">
        <v>102</v>
      </c>
      <c r="AH645">
        <v>2</v>
      </c>
      <c r="AI645">
        <v>27711786</v>
      </c>
      <c r="AJ645">
        <v>629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</row>
    <row r="646" spans="1:44" x14ac:dyDescent="0.2">
      <c r="A646">
        <f>ROW(Source!A327)</f>
        <v>327</v>
      </c>
      <c r="B646">
        <v>27711799</v>
      </c>
      <c r="C646">
        <v>27711777</v>
      </c>
      <c r="D646">
        <v>25145444</v>
      </c>
      <c r="E646">
        <v>17</v>
      </c>
      <c r="F646">
        <v>1</v>
      </c>
      <c r="G646">
        <v>1</v>
      </c>
      <c r="H646">
        <v>3</v>
      </c>
      <c r="I646" t="s">
        <v>684</v>
      </c>
      <c r="J646" t="s">
        <v>6</v>
      </c>
      <c r="K646" t="s">
        <v>685</v>
      </c>
      <c r="L646">
        <v>1339</v>
      </c>
      <c r="N646">
        <v>1007</v>
      </c>
      <c r="O646" t="s">
        <v>92</v>
      </c>
      <c r="P646" t="s">
        <v>92</v>
      </c>
      <c r="Q646">
        <v>1</v>
      </c>
      <c r="X646">
        <v>0.01</v>
      </c>
      <c r="Y646">
        <v>0</v>
      </c>
      <c r="Z646">
        <v>0</v>
      </c>
      <c r="AA646">
        <v>0</v>
      </c>
      <c r="AB646">
        <v>0</v>
      </c>
      <c r="AC646">
        <v>0</v>
      </c>
      <c r="AD646">
        <v>0</v>
      </c>
      <c r="AE646">
        <v>0</v>
      </c>
      <c r="AF646" t="s">
        <v>6</v>
      </c>
      <c r="AG646">
        <v>0.01</v>
      </c>
      <c r="AH646">
        <v>3</v>
      </c>
      <c r="AI646">
        <v>-1</v>
      </c>
      <c r="AJ646" t="s">
        <v>6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</row>
    <row r="647" spans="1:44" x14ac:dyDescent="0.2">
      <c r="A647">
        <f>ROW(Source!A327)</f>
        <v>327</v>
      </c>
      <c r="B647">
        <v>27711800</v>
      </c>
      <c r="C647">
        <v>27711777</v>
      </c>
      <c r="D647">
        <v>25185231</v>
      </c>
      <c r="E647">
        <v>1</v>
      </c>
      <c r="F647">
        <v>1</v>
      </c>
      <c r="G647">
        <v>1</v>
      </c>
      <c r="H647">
        <v>3</v>
      </c>
      <c r="I647" t="s">
        <v>618</v>
      </c>
      <c r="J647" t="s">
        <v>619</v>
      </c>
      <c r="K647" t="s">
        <v>620</v>
      </c>
      <c r="L647">
        <v>1346</v>
      </c>
      <c r="N647">
        <v>1009</v>
      </c>
      <c r="O647" t="s">
        <v>147</v>
      </c>
      <c r="P647" t="s">
        <v>147</v>
      </c>
      <c r="Q647">
        <v>1</v>
      </c>
      <c r="X647">
        <v>1200</v>
      </c>
      <c r="Y647">
        <v>3.69</v>
      </c>
      <c r="Z647">
        <v>0</v>
      </c>
      <c r="AA647">
        <v>0</v>
      </c>
      <c r="AB647">
        <v>0</v>
      </c>
      <c r="AC647">
        <v>0</v>
      </c>
      <c r="AD647">
        <v>1</v>
      </c>
      <c r="AE647">
        <v>0</v>
      </c>
      <c r="AF647" t="s">
        <v>6</v>
      </c>
      <c r="AG647">
        <v>1200</v>
      </c>
      <c r="AH647">
        <v>2</v>
      </c>
      <c r="AI647">
        <v>27711788</v>
      </c>
      <c r="AJ647">
        <v>631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</row>
    <row r="648" spans="1:44" x14ac:dyDescent="0.2">
      <c r="A648">
        <f>ROW(Source!A327)</f>
        <v>327</v>
      </c>
      <c r="B648">
        <v>27711801</v>
      </c>
      <c r="C648">
        <v>27711777</v>
      </c>
      <c r="D648">
        <v>25145248</v>
      </c>
      <c r="E648">
        <v>17</v>
      </c>
      <c r="F648">
        <v>1</v>
      </c>
      <c r="G648">
        <v>1</v>
      </c>
      <c r="H648">
        <v>3</v>
      </c>
      <c r="I648" t="s">
        <v>678</v>
      </c>
      <c r="J648" t="s">
        <v>6</v>
      </c>
      <c r="K648" t="s">
        <v>679</v>
      </c>
      <c r="L648">
        <v>1348</v>
      </c>
      <c r="N648">
        <v>1009</v>
      </c>
      <c r="O648" t="s">
        <v>30</v>
      </c>
      <c r="P648" t="s">
        <v>30</v>
      </c>
      <c r="Q648">
        <v>1000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1</v>
      </c>
      <c r="AD648">
        <v>0</v>
      </c>
      <c r="AE648">
        <v>0</v>
      </c>
      <c r="AF648" t="s">
        <v>6</v>
      </c>
      <c r="AG648">
        <v>0</v>
      </c>
      <c r="AH648">
        <v>3</v>
      </c>
      <c r="AI648">
        <v>-1</v>
      </c>
      <c r="AJ648" t="s">
        <v>6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</row>
    <row r="649" spans="1:44" x14ac:dyDescent="0.2">
      <c r="A649">
        <f>ROW(Source!A328)</f>
        <v>328</v>
      </c>
      <c r="B649">
        <v>27711790</v>
      </c>
      <c r="C649">
        <v>27711777</v>
      </c>
      <c r="D649">
        <v>25418547</v>
      </c>
      <c r="E649">
        <v>1</v>
      </c>
      <c r="F649">
        <v>1</v>
      </c>
      <c r="G649">
        <v>1</v>
      </c>
      <c r="H649">
        <v>1</v>
      </c>
      <c r="I649" t="s">
        <v>607</v>
      </c>
      <c r="J649" t="s">
        <v>6</v>
      </c>
      <c r="K649" t="s">
        <v>608</v>
      </c>
      <c r="L649">
        <v>1191</v>
      </c>
      <c r="N649">
        <v>1013</v>
      </c>
      <c r="O649" t="s">
        <v>486</v>
      </c>
      <c r="P649" t="s">
        <v>486</v>
      </c>
      <c r="Q649">
        <v>1</v>
      </c>
      <c r="X649">
        <v>310.42</v>
      </c>
      <c r="Y649">
        <v>0</v>
      </c>
      <c r="Z649">
        <v>0</v>
      </c>
      <c r="AA649">
        <v>0</v>
      </c>
      <c r="AB649">
        <v>8.74</v>
      </c>
      <c r="AC649">
        <v>0</v>
      </c>
      <c r="AD649">
        <v>1</v>
      </c>
      <c r="AE649">
        <v>1</v>
      </c>
      <c r="AF649" t="s">
        <v>57</v>
      </c>
      <c r="AG649">
        <v>481.92705000000007</v>
      </c>
      <c r="AH649">
        <v>2</v>
      </c>
      <c r="AI649">
        <v>27711778</v>
      </c>
      <c r="AJ649">
        <v>633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</row>
    <row r="650" spans="1:44" x14ac:dyDescent="0.2">
      <c r="A650">
        <f>ROW(Source!A328)</f>
        <v>328</v>
      </c>
      <c r="B650">
        <v>27711791</v>
      </c>
      <c r="C650">
        <v>27711777</v>
      </c>
      <c r="D650">
        <v>25412928</v>
      </c>
      <c r="E650">
        <v>1</v>
      </c>
      <c r="F650">
        <v>1</v>
      </c>
      <c r="G650">
        <v>1</v>
      </c>
      <c r="H650">
        <v>1</v>
      </c>
      <c r="I650" t="s">
        <v>487</v>
      </c>
      <c r="J650" t="s">
        <v>6</v>
      </c>
      <c r="K650" t="s">
        <v>488</v>
      </c>
      <c r="L650">
        <v>1191</v>
      </c>
      <c r="N650">
        <v>1013</v>
      </c>
      <c r="O650" t="s">
        <v>486</v>
      </c>
      <c r="P650" t="s">
        <v>486</v>
      </c>
      <c r="Q650">
        <v>1</v>
      </c>
      <c r="X650">
        <v>1.73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1</v>
      </c>
      <c r="AE650">
        <v>2</v>
      </c>
      <c r="AF650" t="s">
        <v>56</v>
      </c>
      <c r="AG650">
        <v>2.9193750000000005</v>
      </c>
      <c r="AH650">
        <v>2</v>
      </c>
      <c r="AI650">
        <v>27711779</v>
      </c>
      <c r="AJ650">
        <v>634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</row>
    <row r="651" spans="1:44" x14ac:dyDescent="0.2">
      <c r="A651">
        <f>ROW(Source!A328)</f>
        <v>328</v>
      </c>
      <c r="B651">
        <v>27711792</v>
      </c>
      <c r="C651">
        <v>27711777</v>
      </c>
      <c r="D651">
        <v>25230116</v>
      </c>
      <c r="E651">
        <v>1</v>
      </c>
      <c r="F651">
        <v>1</v>
      </c>
      <c r="G651">
        <v>1</v>
      </c>
      <c r="H651">
        <v>2</v>
      </c>
      <c r="I651" t="s">
        <v>609</v>
      </c>
      <c r="J651" t="s">
        <v>610</v>
      </c>
      <c r="K651" t="s">
        <v>611</v>
      </c>
      <c r="L651">
        <v>1368</v>
      </c>
      <c r="N651">
        <v>1011</v>
      </c>
      <c r="O651" t="s">
        <v>492</v>
      </c>
      <c r="P651" t="s">
        <v>492</v>
      </c>
      <c r="Q651">
        <v>1</v>
      </c>
      <c r="X651">
        <v>0.02</v>
      </c>
      <c r="Y651">
        <v>0</v>
      </c>
      <c r="Z651">
        <v>83.43</v>
      </c>
      <c r="AA651">
        <v>13.5</v>
      </c>
      <c r="AB651">
        <v>0</v>
      </c>
      <c r="AC651">
        <v>0</v>
      </c>
      <c r="AD651">
        <v>1</v>
      </c>
      <c r="AE651">
        <v>0</v>
      </c>
      <c r="AF651" t="s">
        <v>56</v>
      </c>
      <c r="AG651">
        <v>3.3750000000000002E-2</v>
      </c>
      <c r="AH651">
        <v>2</v>
      </c>
      <c r="AI651">
        <v>27711780</v>
      </c>
      <c r="AJ651">
        <v>635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</row>
    <row r="652" spans="1:44" x14ac:dyDescent="0.2">
      <c r="A652">
        <f>ROW(Source!A328)</f>
        <v>328</v>
      </c>
      <c r="B652">
        <v>27711793</v>
      </c>
      <c r="C652">
        <v>27711777</v>
      </c>
      <c r="D652">
        <v>25230218</v>
      </c>
      <c r="E652">
        <v>1</v>
      </c>
      <c r="F652">
        <v>1</v>
      </c>
      <c r="G652">
        <v>1</v>
      </c>
      <c r="H652">
        <v>2</v>
      </c>
      <c r="I652" t="s">
        <v>612</v>
      </c>
      <c r="J652" t="s">
        <v>613</v>
      </c>
      <c r="K652" t="s">
        <v>614</v>
      </c>
      <c r="L652">
        <v>1368</v>
      </c>
      <c r="N652">
        <v>1011</v>
      </c>
      <c r="O652" t="s">
        <v>492</v>
      </c>
      <c r="P652" t="s">
        <v>492</v>
      </c>
      <c r="Q652">
        <v>1</v>
      </c>
      <c r="X652">
        <v>0.01</v>
      </c>
      <c r="Y652">
        <v>0</v>
      </c>
      <c r="Z652">
        <v>88.01</v>
      </c>
      <c r="AA652">
        <v>11.6</v>
      </c>
      <c r="AB652">
        <v>0</v>
      </c>
      <c r="AC652">
        <v>0</v>
      </c>
      <c r="AD652">
        <v>1</v>
      </c>
      <c r="AE652">
        <v>0</v>
      </c>
      <c r="AF652" t="s">
        <v>56</v>
      </c>
      <c r="AG652">
        <v>1.6875000000000001E-2</v>
      </c>
      <c r="AH652">
        <v>2</v>
      </c>
      <c r="AI652">
        <v>27711781</v>
      </c>
      <c r="AJ652">
        <v>636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</row>
    <row r="653" spans="1:44" x14ac:dyDescent="0.2">
      <c r="A653">
        <f>ROW(Source!A328)</f>
        <v>328</v>
      </c>
      <c r="B653">
        <v>27711794</v>
      </c>
      <c r="C653">
        <v>27711777</v>
      </c>
      <c r="D653">
        <v>25230679</v>
      </c>
      <c r="E653">
        <v>1</v>
      </c>
      <c r="F653">
        <v>1</v>
      </c>
      <c r="G653">
        <v>1</v>
      </c>
      <c r="H653">
        <v>2</v>
      </c>
      <c r="I653" t="s">
        <v>584</v>
      </c>
      <c r="J653" t="s">
        <v>585</v>
      </c>
      <c r="K653" t="s">
        <v>586</v>
      </c>
      <c r="L653">
        <v>1368</v>
      </c>
      <c r="N653">
        <v>1011</v>
      </c>
      <c r="O653" t="s">
        <v>492</v>
      </c>
      <c r="P653" t="s">
        <v>492</v>
      </c>
      <c r="Q653">
        <v>1</v>
      </c>
      <c r="X653">
        <v>1.69</v>
      </c>
      <c r="Y653">
        <v>0</v>
      </c>
      <c r="Z653">
        <v>12.39</v>
      </c>
      <c r="AA653">
        <v>10.06</v>
      </c>
      <c r="AB653">
        <v>0</v>
      </c>
      <c r="AC653">
        <v>0</v>
      </c>
      <c r="AD653">
        <v>1</v>
      </c>
      <c r="AE653">
        <v>0</v>
      </c>
      <c r="AF653" t="s">
        <v>56</v>
      </c>
      <c r="AG653">
        <v>2.8518750000000002</v>
      </c>
      <c r="AH653">
        <v>2</v>
      </c>
      <c r="AI653">
        <v>27711782</v>
      </c>
      <c r="AJ653">
        <v>637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</row>
    <row r="654" spans="1:44" x14ac:dyDescent="0.2">
      <c r="A654">
        <f>ROW(Source!A328)</f>
        <v>328</v>
      </c>
      <c r="B654">
        <v>27711795</v>
      </c>
      <c r="C654">
        <v>27711777</v>
      </c>
      <c r="D654">
        <v>25231607</v>
      </c>
      <c r="E654">
        <v>1</v>
      </c>
      <c r="F654">
        <v>1</v>
      </c>
      <c r="G654">
        <v>1</v>
      </c>
      <c r="H654">
        <v>2</v>
      </c>
      <c r="I654" t="s">
        <v>497</v>
      </c>
      <c r="J654" t="s">
        <v>498</v>
      </c>
      <c r="K654" t="s">
        <v>499</v>
      </c>
      <c r="L654">
        <v>1368</v>
      </c>
      <c r="N654">
        <v>1011</v>
      </c>
      <c r="O654" t="s">
        <v>492</v>
      </c>
      <c r="P654" t="s">
        <v>492</v>
      </c>
      <c r="Q654">
        <v>1</v>
      </c>
      <c r="X654">
        <v>0.01</v>
      </c>
      <c r="Y654">
        <v>0</v>
      </c>
      <c r="Z654">
        <v>65.709999999999994</v>
      </c>
      <c r="AA654">
        <v>11.6</v>
      </c>
      <c r="AB654">
        <v>0</v>
      </c>
      <c r="AC654">
        <v>0</v>
      </c>
      <c r="AD654">
        <v>1</v>
      </c>
      <c r="AE654">
        <v>0</v>
      </c>
      <c r="AF654" t="s">
        <v>56</v>
      </c>
      <c r="AG654">
        <v>1.6875000000000001E-2</v>
      </c>
      <c r="AH654">
        <v>2</v>
      </c>
      <c r="AI654">
        <v>27711783</v>
      </c>
      <c r="AJ654">
        <v>638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</row>
    <row r="655" spans="1:44" x14ac:dyDescent="0.2">
      <c r="A655">
        <f>ROW(Source!A328)</f>
        <v>328</v>
      </c>
      <c r="B655">
        <v>27711796</v>
      </c>
      <c r="C655">
        <v>27711777</v>
      </c>
      <c r="D655">
        <v>25149961</v>
      </c>
      <c r="E655">
        <v>1</v>
      </c>
      <c r="F655">
        <v>1</v>
      </c>
      <c r="G655">
        <v>1</v>
      </c>
      <c r="H655">
        <v>3</v>
      </c>
      <c r="I655" t="s">
        <v>587</v>
      </c>
      <c r="J655" t="s">
        <v>588</v>
      </c>
      <c r="K655" t="s">
        <v>589</v>
      </c>
      <c r="L655">
        <v>1339</v>
      </c>
      <c r="N655">
        <v>1007</v>
      </c>
      <c r="O655" t="s">
        <v>92</v>
      </c>
      <c r="P655" t="s">
        <v>92</v>
      </c>
      <c r="Q655">
        <v>1</v>
      </c>
      <c r="X655">
        <v>0.44</v>
      </c>
      <c r="Y655">
        <v>2.44</v>
      </c>
      <c r="Z655">
        <v>0</v>
      </c>
      <c r="AA655">
        <v>0</v>
      </c>
      <c r="AB655">
        <v>0</v>
      </c>
      <c r="AC655">
        <v>0</v>
      </c>
      <c r="AD655">
        <v>1</v>
      </c>
      <c r="AE655">
        <v>0</v>
      </c>
      <c r="AF655" t="s">
        <v>6</v>
      </c>
      <c r="AG655">
        <v>0.44</v>
      </c>
      <c r="AH655">
        <v>2</v>
      </c>
      <c r="AI655">
        <v>27711784</v>
      </c>
      <c r="AJ655">
        <v>639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</row>
    <row r="656" spans="1:44" x14ac:dyDescent="0.2">
      <c r="A656">
        <f>ROW(Source!A328)</f>
        <v>328</v>
      </c>
      <c r="B656">
        <v>27711797</v>
      </c>
      <c r="C656">
        <v>27711777</v>
      </c>
      <c r="D656">
        <v>25155711</v>
      </c>
      <c r="E656">
        <v>1</v>
      </c>
      <c r="F656">
        <v>1</v>
      </c>
      <c r="G656">
        <v>1</v>
      </c>
      <c r="H656">
        <v>3</v>
      </c>
      <c r="I656" t="s">
        <v>615</v>
      </c>
      <c r="J656" t="s">
        <v>616</v>
      </c>
      <c r="K656" t="s">
        <v>617</v>
      </c>
      <c r="L656">
        <v>1348</v>
      </c>
      <c r="N656">
        <v>1009</v>
      </c>
      <c r="O656" t="s">
        <v>30</v>
      </c>
      <c r="P656" t="s">
        <v>30</v>
      </c>
      <c r="Q656">
        <v>1000</v>
      </c>
      <c r="X656">
        <v>1.2999999999999999E-2</v>
      </c>
      <c r="Y656">
        <v>6513</v>
      </c>
      <c r="Z656">
        <v>0</v>
      </c>
      <c r="AA656">
        <v>0</v>
      </c>
      <c r="AB656">
        <v>0</v>
      </c>
      <c r="AC656">
        <v>0</v>
      </c>
      <c r="AD656">
        <v>1</v>
      </c>
      <c r="AE656">
        <v>0</v>
      </c>
      <c r="AF656" t="s">
        <v>6</v>
      </c>
      <c r="AG656">
        <v>1.2999999999999999E-2</v>
      </c>
      <c r="AH656">
        <v>2</v>
      </c>
      <c r="AI656">
        <v>27711785</v>
      </c>
      <c r="AJ656">
        <v>640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</row>
    <row r="657" spans="1:44" x14ac:dyDescent="0.2">
      <c r="A657">
        <f>ROW(Source!A328)</f>
        <v>328</v>
      </c>
      <c r="B657">
        <v>27711798</v>
      </c>
      <c r="C657">
        <v>27711777</v>
      </c>
      <c r="D657">
        <v>25169756</v>
      </c>
      <c r="E657">
        <v>1</v>
      </c>
      <c r="F657">
        <v>1</v>
      </c>
      <c r="G657">
        <v>1</v>
      </c>
      <c r="H657">
        <v>3</v>
      </c>
      <c r="I657" t="s">
        <v>183</v>
      </c>
      <c r="J657" t="s">
        <v>185</v>
      </c>
      <c r="K657" t="s">
        <v>184</v>
      </c>
      <c r="L657">
        <v>1327</v>
      </c>
      <c r="N657">
        <v>1005</v>
      </c>
      <c r="O657" t="s">
        <v>54</v>
      </c>
      <c r="P657" t="s">
        <v>54</v>
      </c>
      <c r="Q657">
        <v>1</v>
      </c>
      <c r="X657">
        <v>102</v>
      </c>
      <c r="Y657">
        <v>140.44999999999999</v>
      </c>
      <c r="Z657">
        <v>0</v>
      </c>
      <c r="AA657">
        <v>0</v>
      </c>
      <c r="AB657">
        <v>0</v>
      </c>
      <c r="AC657">
        <v>0</v>
      </c>
      <c r="AD657">
        <v>1</v>
      </c>
      <c r="AE657">
        <v>0</v>
      </c>
      <c r="AF657" t="s">
        <v>6</v>
      </c>
      <c r="AG657">
        <v>102</v>
      </c>
      <c r="AH657">
        <v>2</v>
      </c>
      <c r="AI657">
        <v>27711786</v>
      </c>
      <c r="AJ657">
        <v>641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</row>
    <row r="658" spans="1:44" x14ac:dyDescent="0.2">
      <c r="A658">
        <f>ROW(Source!A328)</f>
        <v>328</v>
      </c>
      <c r="B658">
        <v>27711799</v>
      </c>
      <c r="C658">
        <v>27711777</v>
      </c>
      <c r="D658">
        <v>25145444</v>
      </c>
      <c r="E658">
        <v>17</v>
      </c>
      <c r="F658">
        <v>1</v>
      </c>
      <c r="G658">
        <v>1</v>
      </c>
      <c r="H658">
        <v>3</v>
      </c>
      <c r="I658" t="s">
        <v>684</v>
      </c>
      <c r="J658" t="s">
        <v>6</v>
      </c>
      <c r="K658" t="s">
        <v>685</v>
      </c>
      <c r="L658">
        <v>1339</v>
      </c>
      <c r="N658">
        <v>1007</v>
      </c>
      <c r="O658" t="s">
        <v>92</v>
      </c>
      <c r="P658" t="s">
        <v>92</v>
      </c>
      <c r="Q658">
        <v>1</v>
      </c>
      <c r="X658">
        <v>0.01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 t="s">
        <v>6</v>
      </c>
      <c r="AG658">
        <v>0.01</v>
      </c>
      <c r="AH658">
        <v>3</v>
      </c>
      <c r="AI658">
        <v>-1</v>
      </c>
      <c r="AJ658" t="s">
        <v>6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</row>
    <row r="659" spans="1:44" x14ac:dyDescent="0.2">
      <c r="A659">
        <f>ROW(Source!A328)</f>
        <v>328</v>
      </c>
      <c r="B659">
        <v>27711800</v>
      </c>
      <c r="C659">
        <v>27711777</v>
      </c>
      <c r="D659">
        <v>25185231</v>
      </c>
      <c r="E659">
        <v>1</v>
      </c>
      <c r="F659">
        <v>1</v>
      </c>
      <c r="G659">
        <v>1</v>
      </c>
      <c r="H659">
        <v>3</v>
      </c>
      <c r="I659" t="s">
        <v>618</v>
      </c>
      <c r="J659" t="s">
        <v>619</v>
      </c>
      <c r="K659" t="s">
        <v>620</v>
      </c>
      <c r="L659">
        <v>1346</v>
      </c>
      <c r="N659">
        <v>1009</v>
      </c>
      <c r="O659" t="s">
        <v>147</v>
      </c>
      <c r="P659" t="s">
        <v>147</v>
      </c>
      <c r="Q659">
        <v>1</v>
      </c>
      <c r="X659">
        <v>1200</v>
      </c>
      <c r="Y659">
        <v>3.69</v>
      </c>
      <c r="Z659">
        <v>0</v>
      </c>
      <c r="AA659">
        <v>0</v>
      </c>
      <c r="AB659">
        <v>0</v>
      </c>
      <c r="AC659">
        <v>0</v>
      </c>
      <c r="AD659">
        <v>1</v>
      </c>
      <c r="AE659">
        <v>0</v>
      </c>
      <c r="AF659" t="s">
        <v>6</v>
      </c>
      <c r="AG659">
        <v>1200</v>
      </c>
      <c r="AH659">
        <v>2</v>
      </c>
      <c r="AI659">
        <v>27711788</v>
      </c>
      <c r="AJ659">
        <v>643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</row>
    <row r="660" spans="1:44" x14ac:dyDescent="0.2">
      <c r="A660">
        <f>ROW(Source!A328)</f>
        <v>328</v>
      </c>
      <c r="B660">
        <v>27711801</v>
      </c>
      <c r="C660">
        <v>27711777</v>
      </c>
      <c r="D660">
        <v>25145248</v>
      </c>
      <c r="E660">
        <v>17</v>
      </c>
      <c r="F660">
        <v>1</v>
      </c>
      <c r="G660">
        <v>1</v>
      </c>
      <c r="H660">
        <v>3</v>
      </c>
      <c r="I660" t="s">
        <v>678</v>
      </c>
      <c r="J660" t="s">
        <v>6</v>
      </c>
      <c r="K660" t="s">
        <v>679</v>
      </c>
      <c r="L660">
        <v>1348</v>
      </c>
      <c r="N660">
        <v>1009</v>
      </c>
      <c r="O660" t="s">
        <v>30</v>
      </c>
      <c r="P660" t="s">
        <v>30</v>
      </c>
      <c r="Q660">
        <v>1000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1</v>
      </c>
      <c r="AD660">
        <v>0</v>
      </c>
      <c r="AE660">
        <v>0</v>
      </c>
      <c r="AF660" t="s">
        <v>6</v>
      </c>
      <c r="AG660">
        <v>0</v>
      </c>
      <c r="AH660">
        <v>3</v>
      </c>
      <c r="AI660">
        <v>-1</v>
      </c>
      <c r="AJ660" t="s">
        <v>6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</row>
    <row r="661" spans="1:44" x14ac:dyDescent="0.2">
      <c r="A661">
        <f>ROW(Source!A335)</f>
        <v>335</v>
      </c>
      <c r="B661">
        <v>27711812</v>
      </c>
      <c r="C661">
        <v>27711805</v>
      </c>
      <c r="D661">
        <v>25418254</v>
      </c>
      <c r="E661">
        <v>1</v>
      </c>
      <c r="F661">
        <v>1</v>
      </c>
      <c r="G661">
        <v>1</v>
      </c>
      <c r="H661">
        <v>1</v>
      </c>
      <c r="I661" t="s">
        <v>621</v>
      </c>
      <c r="J661" t="s">
        <v>6</v>
      </c>
      <c r="K661" t="s">
        <v>622</v>
      </c>
      <c r="L661">
        <v>1191</v>
      </c>
      <c r="N661">
        <v>1013</v>
      </c>
      <c r="O661" t="s">
        <v>486</v>
      </c>
      <c r="P661" t="s">
        <v>486</v>
      </c>
      <c r="Q661">
        <v>1</v>
      </c>
      <c r="X661">
        <v>23.82</v>
      </c>
      <c r="Y661">
        <v>0</v>
      </c>
      <c r="Z661">
        <v>0</v>
      </c>
      <c r="AA661">
        <v>0</v>
      </c>
      <c r="AB661">
        <v>9.51</v>
      </c>
      <c r="AC661">
        <v>0</v>
      </c>
      <c r="AD661">
        <v>1</v>
      </c>
      <c r="AE661">
        <v>1</v>
      </c>
      <c r="AF661" t="s">
        <v>57</v>
      </c>
      <c r="AG661">
        <v>36.980550000000001</v>
      </c>
      <c r="AH661">
        <v>2</v>
      </c>
      <c r="AI661">
        <v>27711806</v>
      </c>
      <c r="AJ661">
        <v>645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</row>
    <row r="662" spans="1:44" x14ac:dyDescent="0.2">
      <c r="A662">
        <f>ROW(Source!A335)</f>
        <v>335</v>
      </c>
      <c r="B662">
        <v>27711813</v>
      </c>
      <c r="C662">
        <v>27711805</v>
      </c>
      <c r="D662">
        <v>25412928</v>
      </c>
      <c r="E662">
        <v>1</v>
      </c>
      <c r="F662">
        <v>1</v>
      </c>
      <c r="G662">
        <v>1</v>
      </c>
      <c r="H662">
        <v>1</v>
      </c>
      <c r="I662" t="s">
        <v>487</v>
      </c>
      <c r="J662" t="s">
        <v>6</v>
      </c>
      <c r="K662" t="s">
        <v>488</v>
      </c>
      <c r="L662">
        <v>1191</v>
      </c>
      <c r="N662">
        <v>1013</v>
      </c>
      <c r="O662" t="s">
        <v>486</v>
      </c>
      <c r="P662" t="s">
        <v>486</v>
      </c>
      <c r="Q662">
        <v>1</v>
      </c>
      <c r="X662">
        <v>0.11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1</v>
      </c>
      <c r="AE662">
        <v>2</v>
      </c>
      <c r="AF662" t="s">
        <v>56</v>
      </c>
      <c r="AG662">
        <v>0.18562500000000004</v>
      </c>
      <c r="AH662">
        <v>2</v>
      </c>
      <c r="AI662">
        <v>27711807</v>
      </c>
      <c r="AJ662">
        <v>646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</row>
    <row r="663" spans="1:44" x14ac:dyDescent="0.2">
      <c r="A663">
        <f>ROW(Source!A335)</f>
        <v>335</v>
      </c>
      <c r="B663">
        <v>27711814</v>
      </c>
      <c r="C663">
        <v>27711805</v>
      </c>
      <c r="D663">
        <v>25230514</v>
      </c>
      <c r="E663">
        <v>1</v>
      </c>
      <c r="F663">
        <v>1</v>
      </c>
      <c r="G663">
        <v>1</v>
      </c>
      <c r="H663">
        <v>2</v>
      </c>
      <c r="I663" t="s">
        <v>489</v>
      </c>
      <c r="J663" t="s">
        <v>490</v>
      </c>
      <c r="K663" t="s">
        <v>491</v>
      </c>
      <c r="L663">
        <v>1368</v>
      </c>
      <c r="N663">
        <v>1011</v>
      </c>
      <c r="O663" t="s">
        <v>492</v>
      </c>
      <c r="P663" t="s">
        <v>492</v>
      </c>
      <c r="Q663">
        <v>1</v>
      </c>
      <c r="X663">
        <v>0.05</v>
      </c>
      <c r="Y663">
        <v>0</v>
      </c>
      <c r="Z663">
        <v>31.26</v>
      </c>
      <c r="AA663">
        <v>13.5</v>
      </c>
      <c r="AB663">
        <v>0</v>
      </c>
      <c r="AC663">
        <v>0</v>
      </c>
      <c r="AD663">
        <v>1</v>
      </c>
      <c r="AE663">
        <v>0</v>
      </c>
      <c r="AF663" t="s">
        <v>56</v>
      </c>
      <c r="AG663">
        <v>8.4375000000000006E-2</v>
      </c>
      <c r="AH663">
        <v>2</v>
      </c>
      <c r="AI663">
        <v>27711808</v>
      </c>
      <c r="AJ663">
        <v>647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</row>
    <row r="664" spans="1:44" x14ac:dyDescent="0.2">
      <c r="A664">
        <f>ROW(Source!A335)</f>
        <v>335</v>
      </c>
      <c r="B664">
        <v>27711815</v>
      </c>
      <c r="C664">
        <v>27711805</v>
      </c>
      <c r="D664">
        <v>25231607</v>
      </c>
      <c r="E664">
        <v>1</v>
      </c>
      <c r="F664">
        <v>1</v>
      </c>
      <c r="G664">
        <v>1</v>
      </c>
      <c r="H664">
        <v>2</v>
      </c>
      <c r="I664" t="s">
        <v>497</v>
      </c>
      <c r="J664" t="s">
        <v>498</v>
      </c>
      <c r="K664" t="s">
        <v>499</v>
      </c>
      <c r="L664">
        <v>1368</v>
      </c>
      <c r="N664">
        <v>1011</v>
      </c>
      <c r="O664" t="s">
        <v>492</v>
      </c>
      <c r="P664" t="s">
        <v>492</v>
      </c>
      <c r="Q664">
        <v>1</v>
      </c>
      <c r="X664">
        <v>0.06</v>
      </c>
      <c r="Y664">
        <v>0</v>
      </c>
      <c r="Z664">
        <v>65.709999999999994</v>
      </c>
      <c r="AA664">
        <v>11.6</v>
      </c>
      <c r="AB664">
        <v>0</v>
      </c>
      <c r="AC664">
        <v>0</v>
      </c>
      <c r="AD664">
        <v>1</v>
      </c>
      <c r="AE664">
        <v>0</v>
      </c>
      <c r="AF664" t="s">
        <v>56</v>
      </c>
      <c r="AG664">
        <v>0.10125000000000001</v>
      </c>
      <c r="AH664">
        <v>2</v>
      </c>
      <c r="AI664">
        <v>27711809</v>
      </c>
      <c r="AJ664">
        <v>648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</row>
    <row r="665" spans="1:44" x14ac:dyDescent="0.2">
      <c r="A665">
        <f>ROW(Source!A335)</f>
        <v>335</v>
      </c>
      <c r="B665">
        <v>27711816</v>
      </c>
      <c r="C665">
        <v>27711805</v>
      </c>
      <c r="D665">
        <v>25145315</v>
      </c>
      <c r="E665">
        <v>17</v>
      </c>
      <c r="F665">
        <v>1</v>
      </c>
      <c r="G665">
        <v>1</v>
      </c>
      <c r="H665">
        <v>3</v>
      </c>
      <c r="I665" t="s">
        <v>682</v>
      </c>
      <c r="J665" t="s">
        <v>6</v>
      </c>
      <c r="K665" t="s">
        <v>683</v>
      </c>
      <c r="L665">
        <v>1339</v>
      </c>
      <c r="N665">
        <v>1007</v>
      </c>
      <c r="O665" t="s">
        <v>92</v>
      </c>
      <c r="P665" t="s">
        <v>92</v>
      </c>
      <c r="Q665">
        <v>1</v>
      </c>
      <c r="X665">
        <v>0.16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 t="s">
        <v>6</v>
      </c>
      <c r="AG665">
        <v>0.16</v>
      </c>
      <c r="AH665">
        <v>3</v>
      </c>
      <c r="AI665">
        <v>-1</v>
      </c>
      <c r="AJ665" t="s">
        <v>6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</row>
    <row r="666" spans="1:44" x14ac:dyDescent="0.2">
      <c r="A666">
        <f>ROW(Source!A335)</f>
        <v>335</v>
      </c>
      <c r="B666">
        <v>27711817</v>
      </c>
      <c r="C666">
        <v>27711805</v>
      </c>
      <c r="D666">
        <v>25145429</v>
      </c>
      <c r="E666">
        <v>17</v>
      </c>
      <c r="F666">
        <v>1</v>
      </c>
      <c r="G666">
        <v>1</v>
      </c>
      <c r="H666">
        <v>3</v>
      </c>
      <c r="I666" t="s">
        <v>686</v>
      </c>
      <c r="J666" t="s">
        <v>6</v>
      </c>
      <c r="K666" t="s">
        <v>687</v>
      </c>
      <c r="L666">
        <v>1301</v>
      </c>
      <c r="N666">
        <v>1003</v>
      </c>
      <c r="O666" t="s">
        <v>257</v>
      </c>
      <c r="P666" t="s">
        <v>257</v>
      </c>
      <c r="Q666">
        <v>1</v>
      </c>
      <c r="X666">
        <v>101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 t="s">
        <v>6</v>
      </c>
      <c r="AG666">
        <v>101</v>
      </c>
      <c r="AH666">
        <v>3</v>
      </c>
      <c r="AI666">
        <v>-1</v>
      </c>
      <c r="AJ666" t="s">
        <v>6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</row>
    <row r="667" spans="1:44" x14ac:dyDescent="0.2">
      <c r="A667">
        <f>ROW(Source!A336)</f>
        <v>336</v>
      </c>
      <c r="B667">
        <v>27711812</v>
      </c>
      <c r="C667">
        <v>27711805</v>
      </c>
      <c r="D667">
        <v>25418254</v>
      </c>
      <c r="E667">
        <v>1</v>
      </c>
      <c r="F667">
        <v>1</v>
      </c>
      <c r="G667">
        <v>1</v>
      </c>
      <c r="H667">
        <v>1</v>
      </c>
      <c r="I667" t="s">
        <v>621</v>
      </c>
      <c r="J667" t="s">
        <v>6</v>
      </c>
      <c r="K667" t="s">
        <v>622</v>
      </c>
      <c r="L667">
        <v>1191</v>
      </c>
      <c r="N667">
        <v>1013</v>
      </c>
      <c r="O667" t="s">
        <v>486</v>
      </c>
      <c r="P667" t="s">
        <v>486</v>
      </c>
      <c r="Q667">
        <v>1</v>
      </c>
      <c r="X667">
        <v>23.82</v>
      </c>
      <c r="Y667">
        <v>0</v>
      </c>
      <c r="Z667">
        <v>0</v>
      </c>
      <c r="AA667">
        <v>0</v>
      </c>
      <c r="AB667">
        <v>9.51</v>
      </c>
      <c r="AC667">
        <v>0</v>
      </c>
      <c r="AD667">
        <v>1</v>
      </c>
      <c r="AE667">
        <v>1</v>
      </c>
      <c r="AF667" t="s">
        <v>57</v>
      </c>
      <c r="AG667">
        <v>36.980550000000001</v>
      </c>
      <c r="AH667">
        <v>2</v>
      </c>
      <c r="AI667">
        <v>27711806</v>
      </c>
      <c r="AJ667">
        <v>651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</row>
    <row r="668" spans="1:44" x14ac:dyDescent="0.2">
      <c r="A668">
        <f>ROW(Source!A336)</f>
        <v>336</v>
      </c>
      <c r="B668">
        <v>27711813</v>
      </c>
      <c r="C668">
        <v>27711805</v>
      </c>
      <c r="D668">
        <v>25412928</v>
      </c>
      <c r="E668">
        <v>1</v>
      </c>
      <c r="F668">
        <v>1</v>
      </c>
      <c r="G668">
        <v>1</v>
      </c>
      <c r="H668">
        <v>1</v>
      </c>
      <c r="I668" t="s">
        <v>487</v>
      </c>
      <c r="J668" t="s">
        <v>6</v>
      </c>
      <c r="K668" t="s">
        <v>488</v>
      </c>
      <c r="L668">
        <v>1191</v>
      </c>
      <c r="N668">
        <v>1013</v>
      </c>
      <c r="O668" t="s">
        <v>486</v>
      </c>
      <c r="P668" t="s">
        <v>486</v>
      </c>
      <c r="Q668">
        <v>1</v>
      </c>
      <c r="X668">
        <v>0.11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1</v>
      </c>
      <c r="AE668">
        <v>2</v>
      </c>
      <c r="AF668" t="s">
        <v>56</v>
      </c>
      <c r="AG668">
        <v>0.18562500000000004</v>
      </c>
      <c r="AH668">
        <v>2</v>
      </c>
      <c r="AI668">
        <v>27711807</v>
      </c>
      <c r="AJ668">
        <v>652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</row>
    <row r="669" spans="1:44" x14ac:dyDescent="0.2">
      <c r="A669">
        <f>ROW(Source!A336)</f>
        <v>336</v>
      </c>
      <c r="B669">
        <v>27711814</v>
      </c>
      <c r="C669">
        <v>27711805</v>
      </c>
      <c r="D669">
        <v>25230514</v>
      </c>
      <c r="E669">
        <v>1</v>
      </c>
      <c r="F669">
        <v>1</v>
      </c>
      <c r="G669">
        <v>1</v>
      </c>
      <c r="H669">
        <v>2</v>
      </c>
      <c r="I669" t="s">
        <v>489</v>
      </c>
      <c r="J669" t="s">
        <v>490</v>
      </c>
      <c r="K669" t="s">
        <v>491</v>
      </c>
      <c r="L669">
        <v>1368</v>
      </c>
      <c r="N669">
        <v>1011</v>
      </c>
      <c r="O669" t="s">
        <v>492</v>
      </c>
      <c r="P669" t="s">
        <v>492</v>
      </c>
      <c r="Q669">
        <v>1</v>
      </c>
      <c r="X669">
        <v>0.05</v>
      </c>
      <c r="Y669">
        <v>0</v>
      </c>
      <c r="Z669">
        <v>31.26</v>
      </c>
      <c r="AA669">
        <v>13.5</v>
      </c>
      <c r="AB669">
        <v>0</v>
      </c>
      <c r="AC669">
        <v>0</v>
      </c>
      <c r="AD669">
        <v>1</v>
      </c>
      <c r="AE669">
        <v>0</v>
      </c>
      <c r="AF669" t="s">
        <v>56</v>
      </c>
      <c r="AG669">
        <v>8.4375000000000006E-2</v>
      </c>
      <c r="AH669">
        <v>2</v>
      </c>
      <c r="AI669">
        <v>27711808</v>
      </c>
      <c r="AJ669">
        <v>653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</row>
    <row r="670" spans="1:44" x14ac:dyDescent="0.2">
      <c r="A670">
        <f>ROW(Source!A336)</f>
        <v>336</v>
      </c>
      <c r="B670">
        <v>27711815</v>
      </c>
      <c r="C670">
        <v>27711805</v>
      </c>
      <c r="D670">
        <v>25231607</v>
      </c>
      <c r="E670">
        <v>1</v>
      </c>
      <c r="F670">
        <v>1</v>
      </c>
      <c r="G670">
        <v>1</v>
      </c>
      <c r="H670">
        <v>2</v>
      </c>
      <c r="I670" t="s">
        <v>497</v>
      </c>
      <c r="J670" t="s">
        <v>498</v>
      </c>
      <c r="K670" t="s">
        <v>499</v>
      </c>
      <c r="L670">
        <v>1368</v>
      </c>
      <c r="N670">
        <v>1011</v>
      </c>
      <c r="O670" t="s">
        <v>492</v>
      </c>
      <c r="P670" t="s">
        <v>492</v>
      </c>
      <c r="Q670">
        <v>1</v>
      </c>
      <c r="X670">
        <v>0.06</v>
      </c>
      <c r="Y670">
        <v>0</v>
      </c>
      <c r="Z670">
        <v>65.709999999999994</v>
      </c>
      <c r="AA670">
        <v>11.6</v>
      </c>
      <c r="AB670">
        <v>0</v>
      </c>
      <c r="AC670">
        <v>0</v>
      </c>
      <c r="AD670">
        <v>1</v>
      </c>
      <c r="AE670">
        <v>0</v>
      </c>
      <c r="AF670" t="s">
        <v>56</v>
      </c>
      <c r="AG670">
        <v>0.10125000000000001</v>
      </c>
      <c r="AH670">
        <v>2</v>
      </c>
      <c r="AI670">
        <v>27711809</v>
      </c>
      <c r="AJ670">
        <v>654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</row>
    <row r="671" spans="1:44" x14ac:dyDescent="0.2">
      <c r="A671">
        <f>ROW(Source!A336)</f>
        <v>336</v>
      </c>
      <c r="B671">
        <v>27711816</v>
      </c>
      <c r="C671">
        <v>27711805</v>
      </c>
      <c r="D671">
        <v>25145315</v>
      </c>
      <c r="E671">
        <v>17</v>
      </c>
      <c r="F671">
        <v>1</v>
      </c>
      <c r="G671">
        <v>1</v>
      </c>
      <c r="H671">
        <v>3</v>
      </c>
      <c r="I671" t="s">
        <v>682</v>
      </c>
      <c r="J671" t="s">
        <v>6</v>
      </c>
      <c r="K671" t="s">
        <v>683</v>
      </c>
      <c r="L671">
        <v>1339</v>
      </c>
      <c r="N671">
        <v>1007</v>
      </c>
      <c r="O671" t="s">
        <v>92</v>
      </c>
      <c r="P671" t="s">
        <v>92</v>
      </c>
      <c r="Q671">
        <v>1</v>
      </c>
      <c r="X671">
        <v>0.16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 t="s">
        <v>6</v>
      </c>
      <c r="AG671">
        <v>0.16</v>
      </c>
      <c r="AH671">
        <v>3</v>
      </c>
      <c r="AI671">
        <v>-1</v>
      </c>
      <c r="AJ671" t="s">
        <v>6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</row>
    <row r="672" spans="1:44" x14ac:dyDescent="0.2">
      <c r="A672">
        <f>ROW(Source!A336)</f>
        <v>336</v>
      </c>
      <c r="B672">
        <v>27711817</v>
      </c>
      <c r="C672">
        <v>27711805</v>
      </c>
      <c r="D672">
        <v>25145429</v>
      </c>
      <c r="E672">
        <v>17</v>
      </c>
      <c r="F672">
        <v>1</v>
      </c>
      <c r="G672">
        <v>1</v>
      </c>
      <c r="H672">
        <v>3</v>
      </c>
      <c r="I672" t="s">
        <v>686</v>
      </c>
      <c r="J672" t="s">
        <v>6</v>
      </c>
      <c r="K672" t="s">
        <v>687</v>
      </c>
      <c r="L672">
        <v>1301</v>
      </c>
      <c r="N672">
        <v>1003</v>
      </c>
      <c r="O672" t="s">
        <v>257</v>
      </c>
      <c r="P672" t="s">
        <v>257</v>
      </c>
      <c r="Q672">
        <v>1</v>
      </c>
      <c r="X672">
        <v>101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 t="s">
        <v>6</v>
      </c>
      <c r="AG672">
        <v>101</v>
      </c>
      <c r="AH672">
        <v>3</v>
      </c>
      <c r="AI672">
        <v>-1</v>
      </c>
      <c r="AJ672" t="s">
        <v>6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</row>
    <row r="673" spans="1:44" x14ac:dyDescent="0.2">
      <c r="A673">
        <f>ROW(Source!A341)</f>
        <v>341</v>
      </c>
      <c r="B673">
        <v>27711827</v>
      </c>
      <c r="C673">
        <v>27711820</v>
      </c>
      <c r="D673">
        <v>25413030</v>
      </c>
      <c r="E673">
        <v>1</v>
      </c>
      <c r="F673">
        <v>1</v>
      </c>
      <c r="G673">
        <v>1</v>
      </c>
      <c r="H673">
        <v>1</v>
      </c>
      <c r="I673" t="s">
        <v>623</v>
      </c>
      <c r="J673" t="s">
        <v>6</v>
      </c>
      <c r="K673" t="s">
        <v>624</v>
      </c>
      <c r="L673">
        <v>1191</v>
      </c>
      <c r="N673">
        <v>1013</v>
      </c>
      <c r="O673" t="s">
        <v>486</v>
      </c>
      <c r="P673" t="s">
        <v>486</v>
      </c>
      <c r="Q673">
        <v>1</v>
      </c>
      <c r="X673">
        <v>228.35</v>
      </c>
      <c r="Y673">
        <v>0</v>
      </c>
      <c r="Z673">
        <v>0</v>
      </c>
      <c r="AA673">
        <v>0</v>
      </c>
      <c r="AB673">
        <v>8.86</v>
      </c>
      <c r="AC673">
        <v>0</v>
      </c>
      <c r="AD673">
        <v>1</v>
      </c>
      <c r="AE673">
        <v>1</v>
      </c>
      <c r="AF673" t="s">
        <v>22</v>
      </c>
      <c r="AG673">
        <v>262.60249999999996</v>
      </c>
      <c r="AH673">
        <v>2</v>
      </c>
      <c r="AI673">
        <v>27711821</v>
      </c>
      <c r="AJ673">
        <v>657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</row>
    <row r="674" spans="1:44" x14ac:dyDescent="0.2">
      <c r="A674">
        <f>ROW(Source!A341)</f>
        <v>341</v>
      </c>
      <c r="B674">
        <v>27711828</v>
      </c>
      <c r="C674">
        <v>27711820</v>
      </c>
      <c r="D674">
        <v>25412928</v>
      </c>
      <c r="E674">
        <v>1</v>
      </c>
      <c r="F674">
        <v>1</v>
      </c>
      <c r="G674">
        <v>1</v>
      </c>
      <c r="H674">
        <v>1</v>
      </c>
      <c r="I674" t="s">
        <v>487</v>
      </c>
      <c r="J674" t="s">
        <v>6</v>
      </c>
      <c r="K674" t="s">
        <v>488</v>
      </c>
      <c r="L674">
        <v>1191</v>
      </c>
      <c r="N674">
        <v>1013</v>
      </c>
      <c r="O674" t="s">
        <v>486</v>
      </c>
      <c r="P674" t="s">
        <v>486</v>
      </c>
      <c r="Q674">
        <v>1</v>
      </c>
      <c r="X674">
        <v>0.67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1</v>
      </c>
      <c r="AE674">
        <v>2</v>
      </c>
      <c r="AF674" t="s">
        <v>22</v>
      </c>
      <c r="AG674">
        <v>0.77049999999999996</v>
      </c>
      <c r="AH674">
        <v>2</v>
      </c>
      <c r="AI674">
        <v>27711822</v>
      </c>
      <c r="AJ674">
        <v>658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</row>
    <row r="675" spans="1:44" x14ac:dyDescent="0.2">
      <c r="A675">
        <f>ROW(Source!A341)</f>
        <v>341</v>
      </c>
      <c r="B675">
        <v>27711829</v>
      </c>
      <c r="C675">
        <v>27711820</v>
      </c>
      <c r="D675">
        <v>25230514</v>
      </c>
      <c r="E675">
        <v>1</v>
      </c>
      <c r="F675">
        <v>1</v>
      </c>
      <c r="G675">
        <v>1</v>
      </c>
      <c r="H675">
        <v>2</v>
      </c>
      <c r="I675" t="s">
        <v>489</v>
      </c>
      <c r="J675" t="s">
        <v>490</v>
      </c>
      <c r="K675" t="s">
        <v>491</v>
      </c>
      <c r="L675">
        <v>1368</v>
      </c>
      <c r="N675">
        <v>1011</v>
      </c>
      <c r="O675" t="s">
        <v>492</v>
      </c>
      <c r="P675" t="s">
        <v>492</v>
      </c>
      <c r="Q675">
        <v>1</v>
      </c>
      <c r="X675">
        <v>0.67</v>
      </c>
      <c r="Y675">
        <v>0</v>
      </c>
      <c r="Z675">
        <v>31.26</v>
      </c>
      <c r="AA675">
        <v>13.5</v>
      </c>
      <c r="AB675">
        <v>0</v>
      </c>
      <c r="AC675">
        <v>0</v>
      </c>
      <c r="AD675">
        <v>1</v>
      </c>
      <c r="AE675">
        <v>0</v>
      </c>
      <c r="AF675" t="s">
        <v>22</v>
      </c>
      <c r="AG675">
        <v>0.77049999999999996</v>
      </c>
      <c r="AH675">
        <v>2</v>
      </c>
      <c r="AI675">
        <v>27711823</v>
      </c>
      <c r="AJ675">
        <v>659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</row>
    <row r="676" spans="1:44" x14ac:dyDescent="0.2">
      <c r="A676">
        <f>ROW(Source!A341)</f>
        <v>341</v>
      </c>
      <c r="B676">
        <v>27711830</v>
      </c>
      <c r="C676">
        <v>27711820</v>
      </c>
      <c r="D676">
        <v>25149961</v>
      </c>
      <c r="E676">
        <v>1</v>
      </c>
      <c r="F676">
        <v>1</v>
      </c>
      <c r="G676">
        <v>1</v>
      </c>
      <c r="H676">
        <v>3</v>
      </c>
      <c r="I676" t="s">
        <v>587</v>
      </c>
      <c r="J676" t="s">
        <v>588</v>
      </c>
      <c r="K676" t="s">
        <v>589</v>
      </c>
      <c r="L676">
        <v>1339</v>
      </c>
      <c r="N676">
        <v>1007</v>
      </c>
      <c r="O676" t="s">
        <v>92</v>
      </c>
      <c r="P676" t="s">
        <v>92</v>
      </c>
      <c r="Q676">
        <v>1</v>
      </c>
      <c r="X676">
        <v>0.35</v>
      </c>
      <c r="Y676">
        <v>2.44</v>
      </c>
      <c r="Z676">
        <v>0</v>
      </c>
      <c r="AA676">
        <v>0</v>
      </c>
      <c r="AB676">
        <v>0</v>
      </c>
      <c r="AC676">
        <v>0</v>
      </c>
      <c r="AD676">
        <v>1</v>
      </c>
      <c r="AE676">
        <v>0</v>
      </c>
      <c r="AF676" t="s">
        <v>6</v>
      </c>
      <c r="AG676">
        <v>0.35</v>
      </c>
      <c r="AH676">
        <v>2</v>
      </c>
      <c r="AI676">
        <v>27711824</v>
      </c>
      <c r="AJ676">
        <v>660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</row>
    <row r="677" spans="1:44" x14ac:dyDescent="0.2">
      <c r="A677">
        <f>ROW(Source!A341)</f>
        <v>341</v>
      </c>
      <c r="B677">
        <v>27711831</v>
      </c>
      <c r="C677">
        <v>27711820</v>
      </c>
      <c r="D677">
        <v>25147242</v>
      </c>
      <c r="E677">
        <v>17</v>
      </c>
      <c r="F677">
        <v>1</v>
      </c>
      <c r="G677">
        <v>1</v>
      </c>
      <c r="H677">
        <v>3</v>
      </c>
      <c r="I677" t="s">
        <v>28</v>
      </c>
      <c r="J677" t="s">
        <v>6</v>
      </c>
      <c r="K677" t="s">
        <v>29</v>
      </c>
      <c r="L677">
        <v>1348</v>
      </c>
      <c r="N677">
        <v>1009</v>
      </c>
      <c r="O677" t="s">
        <v>30</v>
      </c>
      <c r="P677" t="s">
        <v>30</v>
      </c>
      <c r="Q677">
        <v>1000</v>
      </c>
      <c r="X677">
        <v>3.38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 t="s">
        <v>6</v>
      </c>
      <c r="AG677">
        <v>3.38</v>
      </c>
      <c r="AH677">
        <v>2</v>
      </c>
      <c r="AI677">
        <v>27711825</v>
      </c>
      <c r="AJ677">
        <v>661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</row>
    <row r="678" spans="1:44" x14ac:dyDescent="0.2">
      <c r="A678">
        <f>ROW(Source!A341)</f>
        <v>341</v>
      </c>
      <c r="B678">
        <v>27711832</v>
      </c>
      <c r="C678">
        <v>27711820</v>
      </c>
      <c r="D678">
        <v>25155543</v>
      </c>
      <c r="E678">
        <v>1</v>
      </c>
      <c r="F678">
        <v>1</v>
      </c>
      <c r="G678">
        <v>1</v>
      </c>
      <c r="H678">
        <v>3</v>
      </c>
      <c r="I678" t="s">
        <v>625</v>
      </c>
      <c r="J678" t="s">
        <v>626</v>
      </c>
      <c r="K678" t="s">
        <v>627</v>
      </c>
      <c r="L678">
        <v>1339</v>
      </c>
      <c r="N678">
        <v>1007</v>
      </c>
      <c r="O678" t="s">
        <v>92</v>
      </c>
      <c r="P678" t="s">
        <v>92</v>
      </c>
      <c r="Q678">
        <v>1</v>
      </c>
      <c r="X678">
        <v>2.2000000000000002</v>
      </c>
      <c r="Y678">
        <v>517.91</v>
      </c>
      <c r="Z678">
        <v>0</v>
      </c>
      <c r="AA678">
        <v>0</v>
      </c>
      <c r="AB678">
        <v>0</v>
      </c>
      <c r="AC678">
        <v>0</v>
      </c>
      <c r="AD678">
        <v>1</v>
      </c>
      <c r="AE678">
        <v>0</v>
      </c>
      <c r="AF678" t="s">
        <v>6</v>
      </c>
      <c r="AG678">
        <v>2.2000000000000002</v>
      </c>
      <c r="AH678">
        <v>2</v>
      </c>
      <c r="AI678">
        <v>27711826</v>
      </c>
      <c r="AJ678">
        <v>662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</row>
    <row r="679" spans="1:44" x14ac:dyDescent="0.2">
      <c r="A679">
        <f>ROW(Source!A342)</f>
        <v>342</v>
      </c>
      <c r="B679">
        <v>27711827</v>
      </c>
      <c r="C679">
        <v>27711820</v>
      </c>
      <c r="D679">
        <v>25413030</v>
      </c>
      <c r="E679">
        <v>1</v>
      </c>
      <c r="F679">
        <v>1</v>
      </c>
      <c r="G679">
        <v>1</v>
      </c>
      <c r="H679">
        <v>1</v>
      </c>
      <c r="I679" t="s">
        <v>623</v>
      </c>
      <c r="J679" t="s">
        <v>6</v>
      </c>
      <c r="K679" t="s">
        <v>624</v>
      </c>
      <c r="L679">
        <v>1191</v>
      </c>
      <c r="N679">
        <v>1013</v>
      </c>
      <c r="O679" t="s">
        <v>486</v>
      </c>
      <c r="P679" t="s">
        <v>486</v>
      </c>
      <c r="Q679">
        <v>1</v>
      </c>
      <c r="X679">
        <v>228.35</v>
      </c>
      <c r="Y679">
        <v>0</v>
      </c>
      <c r="Z679">
        <v>0</v>
      </c>
      <c r="AA679">
        <v>0</v>
      </c>
      <c r="AB679">
        <v>8.86</v>
      </c>
      <c r="AC679">
        <v>0</v>
      </c>
      <c r="AD679">
        <v>1</v>
      </c>
      <c r="AE679">
        <v>1</v>
      </c>
      <c r="AF679" t="s">
        <v>22</v>
      </c>
      <c r="AG679">
        <v>262.60249999999996</v>
      </c>
      <c r="AH679">
        <v>2</v>
      </c>
      <c r="AI679">
        <v>27711821</v>
      </c>
      <c r="AJ679">
        <v>663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</row>
    <row r="680" spans="1:44" x14ac:dyDescent="0.2">
      <c r="A680">
        <f>ROW(Source!A342)</f>
        <v>342</v>
      </c>
      <c r="B680">
        <v>27711828</v>
      </c>
      <c r="C680">
        <v>27711820</v>
      </c>
      <c r="D680">
        <v>25412928</v>
      </c>
      <c r="E680">
        <v>1</v>
      </c>
      <c r="F680">
        <v>1</v>
      </c>
      <c r="G680">
        <v>1</v>
      </c>
      <c r="H680">
        <v>1</v>
      </c>
      <c r="I680" t="s">
        <v>487</v>
      </c>
      <c r="J680" t="s">
        <v>6</v>
      </c>
      <c r="K680" t="s">
        <v>488</v>
      </c>
      <c r="L680">
        <v>1191</v>
      </c>
      <c r="N680">
        <v>1013</v>
      </c>
      <c r="O680" t="s">
        <v>486</v>
      </c>
      <c r="P680" t="s">
        <v>486</v>
      </c>
      <c r="Q680">
        <v>1</v>
      </c>
      <c r="X680">
        <v>0.67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1</v>
      </c>
      <c r="AE680">
        <v>2</v>
      </c>
      <c r="AF680" t="s">
        <v>22</v>
      </c>
      <c r="AG680">
        <v>0.77049999999999996</v>
      </c>
      <c r="AH680">
        <v>2</v>
      </c>
      <c r="AI680">
        <v>27711822</v>
      </c>
      <c r="AJ680">
        <v>664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</row>
    <row r="681" spans="1:44" x14ac:dyDescent="0.2">
      <c r="A681">
        <f>ROW(Source!A342)</f>
        <v>342</v>
      </c>
      <c r="B681">
        <v>27711829</v>
      </c>
      <c r="C681">
        <v>27711820</v>
      </c>
      <c r="D681">
        <v>25230514</v>
      </c>
      <c r="E681">
        <v>1</v>
      </c>
      <c r="F681">
        <v>1</v>
      </c>
      <c r="G681">
        <v>1</v>
      </c>
      <c r="H681">
        <v>2</v>
      </c>
      <c r="I681" t="s">
        <v>489</v>
      </c>
      <c r="J681" t="s">
        <v>490</v>
      </c>
      <c r="K681" t="s">
        <v>491</v>
      </c>
      <c r="L681">
        <v>1368</v>
      </c>
      <c r="N681">
        <v>1011</v>
      </c>
      <c r="O681" t="s">
        <v>492</v>
      </c>
      <c r="P681" t="s">
        <v>492</v>
      </c>
      <c r="Q681">
        <v>1</v>
      </c>
      <c r="X681">
        <v>0.67</v>
      </c>
      <c r="Y681">
        <v>0</v>
      </c>
      <c r="Z681">
        <v>31.26</v>
      </c>
      <c r="AA681">
        <v>13.5</v>
      </c>
      <c r="AB681">
        <v>0</v>
      </c>
      <c r="AC681">
        <v>0</v>
      </c>
      <c r="AD681">
        <v>1</v>
      </c>
      <c r="AE681">
        <v>0</v>
      </c>
      <c r="AF681" t="s">
        <v>22</v>
      </c>
      <c r="AG681">
        <v>0.77049999999999996</v>
      </c>
      <c r="AH681">
        <v>2</v>
      </c>
      <c r="AI681">
        <v>27711823</v>
      </c>
      <c r="AJ681">
        <v>665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</row>
    <row r="682" spans="1:44" x14ac:dyDescent="0.2">
      <c r="A682">
        <f>ROW(Source!A342)</f>
        <v>342</v>
      </c>
      <c r="B682">
        <v>27711830</v>
      </c>
      <c r="C682">
        <v>27711820</v>
      </c>
      <c r="D682">
        <v>25149961</v>
      </c>
      <c r="E682">
        <v>1</v>
      </c>
      <c r="F682">
        <v>1</v>
      </c>
      <c r="G682">
        <v>1</v>
      </c>
      <c r="H682">
        <v>3</v>
      </c>
      <c r="I682" t="s">
        <v>587</v>
      </c>
      <c r="J682" t="s">
        <v>588</v>
      </c>
      <c r="K682" t="s">
        <v>589</v>
      </c>
      <c r="L682">
        <v>1339</v>
      </c>
      <c r="N682">
        <v>1007</v>
      </c>
      <c r="O682" t="s">
        <v>92</v>
      </c>
      <c r="P682" t="s">
        <v>92</v>
      </c>
      <c r="Q682">
        <v>1</v>
      </c>
      <c r="X682">
        <v>0.35</v>
      </c>
      <c r="Y682">
        <v>2.44</v>
      </c>
      <c r="Z682">
        <v>0</v>
      </c>
      <c r="AA682">
        <v>0</v>
      </c>
      <c r="AB682">
        <v>0</v>
      </c>
      <c r="AC682">
        <v>0</v>
      </c>
      <c r="AD682">
        <v>1</v>
      </c>
      <c r="AE682">
        <v>0</v>
      </c>
      <c r="AF682" t="s">
        <v>6</v>
      </c>
      <c r="AG682">
        <v>0.35</v>
      </c>
      <c r="AH682">
        <v>2</v>
      </c>
      <c r="AI682">
        <v>27711824</v>
      </c>
      <c r="AJ682">
        <v>666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</row>
    <row r="683" spans="1:44" x14ac:dyDescent="0.2">
      <c r="A683">
        <f>ROW(Source!A342)</f>
        <v>342</v>
      </c>
      <c r="B683">
        <v>27711831</v>
      </c>
      <c r="C683">
        <v>27711820</v>
      </c>
      <c r="D683">
        <v>25147242</v>
      </c>
      <c r="E683">
        <v>17</v>
      </c>
      <c r="F683">
        <v>1</v>
      </c>
      <c r="G683">
        <v>1</v>
      </c>
      <c r="H683">
        <v>3</v>
      </c>
      <c r="I683" t="s">
        <v>28</v>
      </c>
      <c r="J683" t="s">
        <v>6</v>
      </c>
      <c r="K683" t="s">
        <v>29</v>
      </c>
      <c r="L683">
        <v>1348</v>
      </c>
      <c r="N683">
        <v>1009</v>
      </c>
      <c r="O683" t="s">
        <v>30</v>
      </c>
      <c r="P683" t="s">
        <v>30</v>
      </c>
      <c r="Q683">
        <v>1000</v>
      </c>
      <c r="X683">
        <v>3.38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 t="s">
        <v>6</v>
      </c>
      <c r="AG683">
        <v>3.38</v>
      </c>
      <c r="AH683">
        <v>2</v>
      </c>
      <c r="AI683">
        <v>27711825</v>
      </c>
      <c r="AJ683">
        <v>667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</row>
    <row r="684" spans="1:44" x14ac:dyDescent="0.2">
      <c r="A684">
        <f>ROW(Source!A342)</f>
        <v>342</v>
      </c>
      <c r="B684">
        <v>27711832</v>
      </c>
      <c r="C684">
        <v>27711820</v>
      </c>
      <c r="D684">
        <v>25155543</v>
      </c>
      <c r="E684">
        <v>1</v>
      </c>
      <c r="F684">
        <v>1</v>
      </c>
      <c r="G684">
        <v>1</v>
      </c>
      <c r="H684">
        <v>3</v>
      </c>
      <c r="I684" t="s">
        <v>625</v>
      </c>
      <c r="J684" t="s">
        <v>626</v>
      </c>
      <c r="K684" t="s">
        <v>627</v>
      </c>
      <c r="L684">
        <v>1339</v>
      </c>
      <c r="N684">
        <v>1007</v>
      </c>
      <c r="O684" t="s">
        <v>92</v>
      </c>
      <c r="P684" t="s">
        <v>92</v>
      </c>
      <c r="Q684">
        <v>1</v>
      </c>
      <c r="X684">
        <v>2.2000000000000002</v>
      </c>
      <c r="Y684">
        <v>517.91</v>
      </c>
      <c r="Z684">
        <v>0</v>
      </c>
      <c r="AA684">
        <v>0</v>
      </c>
      <c r="AB684">
        <v>0</v>
      </c>
      <c r="AC684">
        <v>0</v>
      </c>
      <c r="AD684">
        <v>1</v>
      </c>
      <c r="AE684">
        <v>0</v>
      </c>
      <c r="AF684" t="s">
        <v>6</v>
      </c>
      <c r="AG684">
        <v>2.2000000000000002</v>
      </c>
      <c r="AH684">
        <v>2</v>
      </c>
      <c r="AI684">
        <v>27711826</v>
      </c>
      <c r="AJ684">
        <v>668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</row>
    <row r="685" spans="1:44" x14ac:dyDescent="0.2">
      <c r="A685">
        <f>ROW(Source!A345)</f>
        <v>345</v>
      </c>
      <c r="B685">
        <v>27711843</v>
      </c>
      <c r="C685">
        <v>27711834</v>
      </c>
      <c r="D685">
        <v>25414791</v>
      </c>
      <c r="E685">
        <v>1</v>
      </c>
      <c r="F685">
        <v>1</v>
      </c>
      <c r="G685">
        <v>1</v>
      </c>
      <c r="H685">
        <v>1</v>
      </c>
      <c r="I685" t="s">
        <v>579</v>
      </c>
      <c r="J685" t="s">
        <v>6</v>
      </c>
      <c r="K685" t="s">
        <v>580</v>
      </c>
      <c r="L685">
        <v>1191</v>
      </c>
      <c r="N685">
        <v>1013</v>
      </c>
      <c r="O685" t="s">
        <v>486</v>
      </c>
      <c r="P685" t="s">
        <v>486</v>
      </c>
      <c r="Q685">
        <v>1</v>
      </c>
      <c r="X685">
        <v>35.83</v>
      </c>
      <c r="Y685">
        <v>0</v>
      </c>
      <c r="Z685">
        <v>0</v>
      </c>
      <c r="AA685">
        <v>0</v>
      </c>
      <c r="AB685">
        <v>8.4600000000000009</v>
      </c>
      <c r="AC685">
        <v>0</v>
      </c>
      <c r="AD685">
        <v>1</v>
      </c>
      <c r="AE685">
        <v>1</v>
      </c>
      <c r="AF685" t="s">
        <v>22</v>
      </c>
      <c r="AG685">
        <v>41.204499999999996</v>
      </c>
      <c r="AH685">
        <v>2</v>
      </c>
      <c r="AI685">
        <v>27711835</v>
      </c>
      <c r="AJ685">
        <v>669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</row>
    <row r="686" spans="1:44" x14ac:dyDescent="0.2">
      <c r="A686">
        <f>ROW(Source!A345)</f>
        <v>345</v>
      </c>
      <c r="B686">
        <v>27711844</v>
      </c>
      <c r="C686">
        <v>27711834</v>
      </c>
      <c r="D686">
        <v>25412928</v>
      </c>
      <c r="E686">
        <v>1</v>
      </c>
      <c r="F686">
        <v>1</v>
      </c>
      <c r="G686">
        <v>1</v>
      </c>
      <c r="H686">
        <v>1</v>
      </c>
      <c r="I686" t="s">
        <v>487</v>
      </c>
      <c r="J686" t="s">
        <v>6</v>
      </c>
      <c r="K686" t="s">
        <v>488</v>
      </c>
      <c r="L686">
        <v>1191</v>
      </c>
      <c r="N686">
        <v>1013</v>
      </c>
      <c r="O686" t="s">
        <v>486</v>
      </c>
      <c r="P686" t="s">
        <v>486</v>
      </c>
      <c r="Q686">
        <v>1</v>
      </c>
      <c r="X686">
        <v>0.94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1</v>
      </c>
      <c r="AE686">
        <v>2</v>
      </c>
      <c r="AF686" t="s">
        <v>22</v>
      </c>
      <c r="AG686">
        <v>1.081</v>
      </c>
      <c r="AH686">
        <v>2</v>
      </c>
      <c r="AI686">
        <v>27711836</v>
      </c>
      <c r="AJ686">
        <v>670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</row>
    <row r="687" spans="1:44" x14ac:dyDescent="0.2">
      <c r="A687">
        <f>ROW(Source!A345)</f>
        <v>345</v>
      </c>
      <c r="B687">
        <v>27711845</v>
      </c>
      <c r="C687">
        <v>27711834</v>
      </c>
      <c r="D687">
        <v>25230445</v>
      </c>
      <c r="E687">
        <v>1</v>
      </c>
      <c r="F687">
        <v>1</v>
      </c>
      <c r="G687">
        <v>1</v>
      </c>
      <c r="H687">
        <v>2</v>
      </c>
      <c r="I687" t="s">
        <v>581</v>
      </c>
      <c r="J687" t="s">
        <v>582</v>
      </c>
      <c r="K687" t="s">
        <v>583</v>
      </c>
      <c r="L687">
        <v>1368</v>
      </c>
      <c r="N687">
        <v>1011</v>
      </c>
      <c r="O687" t="s">
        <v>492</v>
      </c>
      <c r="P687" t="s">
        <v>492</v>
      </c>
      <c r="Q687">
        <v>1</v>
      </c>
      <c r="X687">
        <v>0.02</v>
      </c>
      <c r="Y687">
        <v>0</v>
      </c>
      <c r="Z687">
        <v>89.99</v>
      </c>
      <c r="AA687">
        <v>10.06</v>
      </c>
      <c r="AB687">
        <v>0</v>
      </c>
      <c r="AC687">
        <v>0</v>
      </c>
      <c r="AD687">
        <v>1</v>
      </c>
      <c r="AE687">
        <v>0</v>
      </c>
      <c r="AF687" t="s">
        <v>22</v>
      </c>
      <c r="AG687">
        <v>2.3E-2</v>
      </c>
      <c r="AH687">
        <v>2</v>
      </c>
      <c r="AI687">
        <v>27711837</v>
      </c>
      <c r="AJ687">
        <v>671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</row>
    <row r="688" spans="1:44" x14ac:dyDescent="0.2">
      <c r="A688">
        <f>ROW(Source!A345)</f>
        <v>345</v>
      </c>
      <c r="B688">
        <v>27711846</v>
      </c>
      <c r="C688">
        <v>27711834</v>
      </c>
      <c r="D688">
        <v>25230514</v>
      </c>
      <c r="E688">
        <v>1</v>
      </c>
      <c r="F688">
        <v>1</v>
      </c>
      <c r="G688">
        <v>1</v>
      </c>
      <c r="H688">
        <v>2</v>
      </c>
      <c r="I688" t="s">
        <v>489</v>
      </c>
      <c r="J688" t="s">
        <v>490</v>
      </c>
      <c r="K688" t="s">
        <v>491</v>
      </c>
      <c r="L688">
        <v>1368</v>
      </c>
      <c r="N688">
        <v>1011</v>
      </c>
      <c r="O688" t="s">
        <v>492</v>
      </c>
      <c r="P688" t="s">
        <v>492</v>
      </c>
      <c r="Q688">
        <v>1</v>
      </c>
      <c r="X688">
        <v>0.21</v>
      </c>
      <c r="Y688">
        <v>0</v>
      </c>
      <c r="Z688">
        <v>31.26</v>
      </c>
      <c r="AA688">
        <v>13.5</v>
      </c>
      <c r="AB688">
        <v>0</v>
      </c>
      <c r="AC688">
        <v>0</v>
      </c>
      <c r="AD688">
        <v>1</v>
      </c>
      <c r="AE688">
        <v>0</v>
      </c>
      <c r="AF688" t="s">
        <v>22</v>
      </c>
      <c r="AG688">
        <v>0.24149999999999996</v>
      </c>
      <c r="AH688">
        <v>2</v>
      </c>
      <c r="AI688">
        <v>27711838</v>
      </c>
      <c r="AJ688">
        <v>672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</row>
    <row r="689" spans="1:44" x14ac:dyDescent="0.2">
      <c r="A689">
        <f>ROW(Source!A345)</f>
        <v>345</v>
      </c>
      <c r="B689">
        <v>27711847</v>
      </c>
      <c r="C689">
        <v>27711834</v>
      </c>
      <c r="D689">
        <v>25230679</v>
      </c>
      <c r="E689">
        <v>1</v>
      </c>
      <c r="F689">
        <v>1</v>
      </c>
      <c r="G689">
        <v>1</v>
      </c>
      <c r="H689">
        <v>2</v>
      </c>
      <c r="I689" t="s">
        <v>584</v>
      </c>
      <c r="J689" t="s">
        <v>585</v>
      </c>
      <c r="K689" t="s">
        <v>586</v>
      </c>
      <c r="L689">
        <v>1368</v>
      </c>
      <c r="N689">
        <v>1011</v>
      </c>
      <c r="O689" t="s">
        <v>492</v>
      </c>
      <c r="P689" t="s">
        <v>492</v>
      </c>
      <c r="Q689">
        <v>1</v>
      </c>
      <c r="X689">
        <v>0.71</v>
      </c>
      <c r="Y689">
        <v>0</v>
      </c>
      <c r="Z689">
        <v>12.39</v>
      </c>
      <c r="AA689">
        <v>10.06</v>
      </c>
      <c r="AB689">
        <v>0</v>
      </c>
      <c r="AC689">
        <v>0</v>
      </c>
      <c r="AD689">
        <v>1</v>
      </c>
      <c r="AE689">
        <v>0</v>
      </c>
      <c r="AF689" t="s">
        <v>22</v>
      </c>
      <c r="AG689">
        <v>0.81649999999999989</v>
      </c>
      <c r="AH689">
        <v>2</v>
      </c>
      <c r="AI689">
        <v>27711839</v>
      </c>
      <c r="AJ689">
        <v>673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</row>
    <row r="690" spans="1:44" x14ac:dyDescent="0.2">
      <c r="A690">
        <f>ROW(Source!A345)</f>
        <v>345</v>
      </c>
      <c r="B690">
        <v>27711848</v>
      </c>
      <c r="C690">
        <v>27711834</v>
      </c>
      <c r="D690">
        <v>25149961</v>
      </c>
      <c r="E690">
        <v>1</v>
      </c>
      <c r="F690">
        <v>1</v>
      </c>
      <c r="G690">
        <v>1</v>
      </c>
      <c r="H690">
        <v>3</v>
      </c>
      <c r="I690" t="s">
        <v>587</v>
      </c>
      <c r="J690" t="s">
        <v>588</v>
      </c>
      <c r="K690" t="s">
        <v>589</v>
      </c>
      <c r="L690">
        <v>1339</v>
      </c>
      <c r="N690">
        <v>1007</v>
      </c>
      <c r="O690" t="s">
        <v>92</v>
      </c>
      <c r="P690" t="s">
        <v>92</v>
      </c>
      <c r="Q690">
        <v>1</v>
      </c>
      <c r="X690">
        <v>0.51300000000000001</v>
      </c>
      <c r="Y690">
        <v>2.44</v>
      </c>
      <c r="Z690">
        <v>0</v>
      </c>
      <c r="AA690">
        <v>0</v>
      </c>
      <c r="AB690">
        <v>0</v>
      </c>
      <c r="AC690">
        <v>0</v>
      </c>
      <c r="AD690">
        <v>1</v>
      </c>
      <c r="AE690">
        <v>0</v>
      </c>
      <c r="AF690" t="s">
        <v>6</v>
      </c>
      <c r="AG690">
        <v>0.51300000000000001</v>
      </c>
      <c r="AH690">
        <v>2</v>
      </c>
      <c r="AI690">
        <v>27711840</v>
      </c>
      <c r="AJ690">
        <v>674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</row>
    <row r="691" spans="1:44" x14ac:dyDescent="0.2">
      <c r="A691">
        <f>ROW(Source!A345)</f>
        <v>345</v>
      </c>
      <c r="B691">
        <v>27711849</v>
      </c>
      <c r="C691">
        <v>27711834</v>
      </c>
      <c r="D691">
        <v>25145704</v>
      </c>
      <c r="E691">
        <v>17</v>
      </c>
      <c r="F691">
        <v>1</v>
      </c>
      <c r="G691">
        <v>1</v>
      </c>
      <c r="H691">
        <v>3</v>
      </c>
      <c r="I691" t="s">
        <v>676</v>
      </c>
      <c r="J691" t="s">
        <v>6</v>
      </c>
      <c r="K691" t="s">
        <v>677</v>
      </c>
      <c r="L691">
        <v>1348</v>
      </c>
      <c r="N691">
        <v>1009</v>
      </c>
      <c r="O691" t="s">
        <v>30</v>
      </c>
      <c r="P691" t="s">
        <v>30</v>
      </c>
      <c r="Q691">
        <v>1000</v>
      </c>
      <c r="X691">
        <v>0.85499999999999998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 t="s">
        <v>6</v>
      </c>
      <c r="AG691">
        <v>0.85499999999999998</v>
      </c>
      <c r="AH691">
        <v>3</v>
      </c>
      <c r="AI691">
        <v>-1</v>
      </c>
      <c r="AJ691" t="s">
        <v>6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</row>
    <row r="692" spans="1:44" x14ac:dyDescent="0.2">
      <c r="A692">
        <f>ROW(Source!A345)</f>
        <v>345</v>
      </c>
      <c r="B692">
        <v>27711850</v>
      </c>
      <c r="C692">
        <v>27711834</v>
      </c>
      <c r="D692">
        <v>25145248</v>
      </c>
      <c r="E692">
        <v>17</v>
      </c>
      <c r="F692">
        <v>1</v>
      </c>
      <c r="G692">
        <v>1</v>
      </c>
      <c r="H692">
        <v>3</v>
      </c>
      <c r="I692" t="s">
        <v>678</v>
      </c>
      <c r="J692" t="s">
        <v>6</v>
      </c>
      <c r="K692" t="s">
        <v>679</v>
      </c>
      <c r="L692">
        <v>1348</v>
      </c>
      <c r="N692">
        <v>1009</v>
      </c>
      <c r="O692" t="s">
        <v>30</v>
      </c>
      <c r="P692" t="s">
        <v>30</v>
      </c>
      <c r="Q692">
        <v>1000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1</v>
      </c>
      <c r="AD692">
        <v>0</v>
      </c>
      <c r="AE692">
        <v>0</v>
      </c>
      <c r="AF692" t="s">
        <v>6</v>
      </c>
      <c r="AG692">
        <v>0</v>
      </c>
      <c r="AH692">
        <v>3</v>
      </c>
      <c r="AI692">
        <v>-1</v>
      </c>
      <c r="AJ692" t="s">
        <v>6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</row>
    <row r="693" spans="1:44" x14ac:dyDescent="0.2">
      <c r="A693">
        <f>ROW(Source!A346)</f>
        <v>346</v>
      </c>
      <c r="B693">
        <v>27711843</v>
      </c>
      <c r="C693">
        <v>27711834</v>
      </c>
      <c r="D693">
        <v>25414791</v>
      </c>
      <c r="E693">
        <v>1</v>
      </c>
      <c r="F693">
        <v>1</v>
      </c>
      <c r="G693">
        <v>1</v>
      </c>
      <c r="H693">
        <v>1</v>
      </c>
      <c r="I693" t="s">
        <v>579</v>
      </c>
      <c r="J693" t="s">
        <v>6</v>
      </c>
      <c r="K693" t="s">
        <v>580</v>
      </c>
      <c r="L693">
        <v>1191</v>
      </c>
      <c r="N693">
        <v>1013</v>
      </c>
      <c r="O693" t="s">
        <v>486</v>
      </c>
      <c r="P693" t="s">
        <v>486</v>
      </c>
      <c r="Q693">
        <v>1</v>
      </c>
      <c r="X693">
        <v>35.83</v>
      </c>
      <c r="Y693">
        <v>0</v>
      </c>
      <c r="Z693">
        <v>0</v>
      </c>
      <c r="AA693">
        <v>0</v>
      </c>
      <c r="AB693">
        <v>8.4600000000000009</v>
      </c>
      <c r="AC693">
        <v>0</v>
      </c>
      <c r="AD693">
        <v>1</v>
      </c>
      <c r="AE693">
        <v>1</v>
      </c>
      <c r="AF693" t="s">
        <v>22</v>
      </c>
      <c r="AG693">
        <v>41.204499999999996</v>
      </c>
      <c r="AH693">
        <v>2</v>
      </c>
      <c r="AI693">
        <v>27711835</v>
      </c>
      <c r="AJ693">
        <v>677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</row>
    <row r="694" spans="1:44" x14ac:dyDescent="0.2">
      <c r="A694">
        <f>ROW(Source!A346)</f>
        <v>346</v>
      </c>
      <c r="B694">
        <v>27711844</v>
      </c>
      <c r="C694">
        <v>27711834</v>
      </c>
      <c r="D694">
        <v>25412928</v>
      </c>
      <c r="E694">
        <v>1</v>
      </c>
      <c r="F694">
        <v>1</v>
      </c>
      <c r="G694">
        <v>1</v>
      </c>
      <c r="H694">
        <v>1</v>
      </c>
      <c r="I694" t="s">
        <v>487</v>
      </c>
      <c r="J694" t="s">
        <v>6</v>
      </c>
      <c r="K694" t="s">
        <v>488</v>
      </c>
      <c r="L694">
        <v>1191</v>
      </c>
      <c r="N694">
        <v>1013</v>
      </c>
      <c r="O694" t="s">
        <v>486</v>
      </c>
      <c r="P694" t="s">
        <v>486</v>
      </c>
      <c r="Q694">
        <v>1</v>
      </c>
      <c r="X694">
        <v>0.94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1</v>
      </c>
      <c r="AE694">
        <v>2</v>
      </c>
      <c r="AF694" t="s">
        <v>22</v>
      </c>
      <c r="AG694">
        <v>1.081</v>
      </c>
      <c r="AH694">
        <v>2</v>
      </c>
      <c r="AI694">
        <v>27711836</v>
      </c>
      <c r="AJ694">
        <v>678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</row>
    <row r="695" spans="1:44" x14ac:dyDescent="0.2">
      <c r="A695">
        <f>ROW(Source!A346)</f>
        <v>346</v>
      </c>
      <c r="B695">
        <v>27711845</v>
      </c>
      <c r="C695">
        <v>27711834</v>
      </c>
      <c r="D695">
        <v>25230445</v>
      </c>
      <c r="E695">
        <v>1</v>
      </c>
      <c r="F695">
        <v>1</v>
      </c>
      <c r="G695">
        <v>1</v>
      </c>
      <c r="H695">
        <v>2</v>
      </c>
      <c r="I695" t="s">
        <v>581</v>
      </c>
      <c r="J695" t="s">
        <v>582</v>
      </c>
      <c r="K695" t="s">
        <v>583</v>
      </c>
      <c r="L695">
        <v>1368</v>
      </c>
      <c r="N695">
        <v>1011</v>
      </c>
      <c r="O695" t="s">
        <v>492</v>
      </c>
      <c r="P695" t="s">
        <v>492</v>
      </c>
      <c r="Q695">
        <v>1</v>
      </c>
      <c r="X695">
        <v>0.02</v>
      </c>
      <c r="Y695">
        <v>0</v>
      </c>
      <c r="Z695">
        <v>89.99</v>
      </c>
      <c r="AA695">
        <v>10.06</v>
      </c>
      <c r="AB695">
        <v>0</v>
      </c>
      <c r="AC695">
        <v>0</v>
      </c>
      <c r="AD695">
        <v>1</v>
      </c>
      <c r="AE695">
        <v>0</v>
      </c>
      <c r="AF695" t="s">
        <v>22</v>
      </c>
      <c r="AG695">
        <v>2.3E-2</v>
      </c>
      <c r="AH695">
        <v>2</v>
      </c>
      <c r="AI695">
        <v>27711837</v>
      </c>
      <c r="AJ695">
        <v>679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</row>
    <row r="696" spans="1:44" x14ac:dyDescent="0.2">
      <c r="A696">
        <f>ROW(Source!A346)</f>
        <v>346</v>
      </c>
      <c r="B696">
        <v>27711846</v>
      </c>
      <c r="C696">
        <v>27711834</v>
      </c>
      <c r="D696">
        <v>25230514</v>
      </c>
      <c r="E696">
        <v>1</v>
      </c>
      <c r="F696">
        <v>1</v>
      </c>
      <c r="G696">
        <v>1</v>
      </c>
      <c r="H696">
        <v>2</v>
      </c>
      <c r="I696" t="s">
        <v>489</v>
      </c>
      <c r="J696" t="s">
        <v>490</v>
      </c>
      <c r="K696" t="s">
        <v>491</v>
      </c>
      <c r="L696">
        <v>1368</v>
      </c>
      <c r="N696">
        <v>1011</v>
      </c>
      <c r="O696" t="s">
        <v>492</v>
      </c>
      <c r="P696" t="s">
        <v>492</v>
      </c>
      <c r="Q696">
        <v>1</v>
      </c>
      <c r="X696">
        <v>0.21</v>
      </c>
      <c r="Y696">
        <v>0</v>
      </c>
      <c r="Z696">
        <v>31.26</v>
      </c>
      <c r="AA696">
        <v>13.5</v>
      </c>
      <c r="AB696">
        <v>0</v>
      </c>
      <c r="AC696">
        <v>0</v>
      </c>
      <c r="AD696">
        <v>1</v>
      </c>
      <c r="AE696">
        <v>0</v>
      </c>
      <c r="AF696" t="s">
        <v>22</v>
      </c>
      <c r="AG696">
        <v>0.24149999999999996</v>
      </c>
      <c r="AH696">
        <v>2</v>
      </c>
      <c r="AI696">
        <v>27711838</v>
      </c>
      <c r="AJ696">
        <v>680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</row>
    <row r="697" spans="1:44" x14ac:dyDescent="0.2">
      <c r="A697">
        <f>ROW(Source!A346)</f>
        <v>346</v>
      </c>
      <c r="B697">
        <v>27711847</v>
      </c>
      <c r="C697">
        <v>27711834</v>
      </c>
      <c r="D697">
        <v>25230679</v>
      </c>
      <c r="E697">
        <v>1</v>
      </c>
      <c r="F697">
        <v>1</v>
      </c>
      <c r="G697">
        <v>1</v>
      </c>
      <c r="H697">
        <v>2</v>
      </c>
      <c r="I697" t="s">
        <v>584</v>
      </c>
      <c r="J697" t="s">
        <v>585</v>
      </c>
      <c r="K697" t="s">
        <v>586</v>
      </c>
      <c r="L697">
        <v>1368</v>
      </c>
      <c r="N697">
        <v>1011</v>
      </c>
      <c r="O697" t="s">
        <v>492</v>
      </c>
      <c r="P697" t="s">
        <v>492</v>
      </c>
      <c r="Q697">
        <v>1</v>
      </c>
      <c r="X697">
        <v>0.71</v>
      </c>
      <c r="Y697">
        <v>0</v>
      </c>
      <c r="Z697">
        <v>12.39</v>
      </c>
      <c r="AA697">
        <v>10.06</v>
      </c>
      <c r="AB697">
        <v>0</v>
      </c>
      <c r="AC697">
        <v>0</v>
      </c>
      <c r="AD697">
        <v>1</v>
      </c>
      <c r="AE697">
        <v>0</v>
      </c>
      <c r="AF697" t="s">
        <v>22</v>
      </c>
      <c r="AG697">
        <v>0.81649999999999989</v>
      </c>
      <c r="AH697">
        <v>2</v>
      </c>
      <c r="AI697">
        <v>27711839</v>
      </c>
      <c r="AJ697">
        <v>681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</row>
    <row r="698" spans="1:44" x14ac:dyDescent="0.2">
      <c r="A698">
        <f>ROW(Source!A346)</f>
        <v>346</v>
      </c>
      <c r="B698">
        <v>27711848</v>
      </c>
      <c r="C698">
        <v>27711834</v>
      </c>
      <c r="D698">
        <v>25149961</v>
      </c>
      <c r="E698">
        <v>1</v>
      </c>
      <c r="F698">
        <v>1</v>
      </c>
      <c r="G698">
        <v>1</v>
      </c>
      <c r="H698">
        <v>3</v>
      </c>
      <c r="I698" t="s">
        <v>587</v>
      </c>
      <c r="J698" t="s">
        <v>588</v>
      </c>
      <c r="K698" t="s">
        <v>589</v>
      </c>
      <c r="L698">
        <v>1339</v>
      </c>
      <c r="N698">
        <v>1007</v>
      </c>
      <c r="O698" t="s">
        <v>92</v>
      </c>
      <c r="P698" t="s">
        <v>92</v>
      </c>
      <c r="Q698">
        <v>1</v>
      </c>
      <c r="X698">
        <v>0.51300000000000001</v>
      </c>
      <c r="Y698">
        <v>2.44</v>
      </c>
      <c r="Z698">
        <v>0</v>
      </c>
      <c r="AA698">
        <v>0</v>
      </c>
      <c r="AB698">
        <v>0</v>
      </c>
      <c r="AC698">
        <v>0</v>
      </c>
      <c r="AD698">
        <v>1</v>
      </c>
      <c r="AE698">
        <v>0</v>
      </c>
      <c r="AF698" t="s">
        <v>6</v>
      </c>
      <c r="AG698">
        <v>0.51300000000000001</v>
      </c>
      <c r="AH698">
        <v>2</v>
      </c>
      <c r="AI698">
        <v>27711840</v>
      </c>
      <c r="AJ698">
        <v>682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</row>
    <row r="699" spans="1:44" x14ac:dyDescent="0.2">
      <c r="A699">
        <f>ROW(Source!A346)</f>
        <v>346</v>
      </c>
      <c r="B699">
        <v>27711849</v>
      </c>
      <c r="C699">
        <v>27711834</v>
      </c>
      <c r="D699">
        <v>25145704</v>
      </c>
      <c r="E699">
        <v>17</v>
      </c>
      <c r="F699">
        <v>1</v>
      </c>
      <c r="G699">
        <v>1</v>
      </c>
      <c r="H699">
        <v>3</v>
      </c>
      <c r="I699" t="s">
        <v>676</v>
      </c>
      <c r="J699" t="s">
        <v>6</v>
      </c>
      <c r="K699" t="s">
        <v>677</v>
      </c>
      <c r="L699">
        <v>1348</v>
      </c>
      <c r="N699">
        <v>1009</v>
      </c>
      <c r="O699" t="s">
        <v>30</v>
      </c>
      <c r="P699" t="s">
        <v>30</v>
      </c>
      <c r="Q699">
        <v>1000</v>
      </c>
      <c r="X699">
        <v>0.85499999999999998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 t="s">
        <v>6</v>
      </c>
      <c r="AG699">
        <v>0.85499999999999998</v>
      </c>
      <c r="AH699">
        <v>3</v>
      </c>
      <c r="AI699">
        <v>-1</v>
      </c>
      <c r="AJ699" t="s">
        <v>6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</row>
    <row r="700" spans="1:44" x14ac:dyDescent="0.2">
      <c r="A700">
        <f>ROW(Source!A346)</f>
        <v>346</v>
      </c>
      <c r="B700">
        <v>27711850</v>
      </c>
      <c r="C700">
        <v>27711834</v>
      </c>
      <c r="D700">
        <v>25145248</v>
      </c>
      <c r="E700">
        <v>17</v>
      </c>
      <c r="F700">
        <v>1</v>
      </c>
      <c r="G700">
        <v>1</v>
      </c>
      <c r="H700">
        <v>3</v>
      </c>
      <c r="I700" t="s">
        <v>678</v>
      </c>
      <c r="J700" t="s">
        <v>6</v>
      </c>
      <c r="K700" t="s">
        <v>679</v>
      </c>
      <c r="L700">
        <v>1348</v>
      </c>
      <c r="N700">
        <v>1009</v>
      </c>
      <c r="O700" t="s">
        <v>30</v>
      </c>
      <c r="P700" t="s">
        <v>30</v>
      </c>
      <c r="Q700">
        <v>1000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1</v>
      </c>
      <c r="AD700">
        <v>0</v>
      </c>
      <c r="AE700">
        <v>0</v>
      </c>
      <c r="AF700" t="s">
        <v>6</v>
      </c>
      <c r="AG700">
        <v>0</v>
      </c>
      <c r="AH700">
        <v>3</v>
      </c>
      <c r="AI700">
        <v>-1</v>
      </c>
      <c r="AJ700" t="s">
        <v>6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</row>
    <row r="701" spans="1:44" x14ac:dyDescent="0.2">
      <c r="A701">
        <f>ROW(Source!A351)</f>
        <v>351</v>
      </c>
      <c r="B701">
        <v>27711863</v>
      </c>
      <c r="C701">
        <v>27711853</v>
      </c>
      <c r="D701">
        <v>25418547</v>
      </c>
      <c r="E701">
        <v>1</v>
      </c>
      <c r="F701">
        <v>1</v>
      </c>
      <c r="G701">
        <v>1</v>
      </c>
      <c r="H701">
        <v>1</v>
      </c>
      <c r="I701" t="s">
        <v>607</v>
      </c>
      <c r="J701" t="s">
        <v>6</v>
      </c>
      <c r="K701" t="s">
        <v>608</v>
      </c>
      <c r="L701">
        <v>1191</v>
      </c>
      <c r="N701">
        <v>1013</v>
      </c>
      <c r="O701" t="s">
        <v>486</v>
      </c>
      <c r="P701" t="s">
        <v>486</v>
      </c>
      <c r="Q701">
        <v>1</v>
      </c>
      <c r="X701">
        <v>43.56</v>
      </c>
      <c r="Y701">
        <v>0</v>
      </c>
      <c r="Z701">
        <v>0</v>
      </c>
      <c r="AA701">
        <v>0</v>
      </c>
      <c r="AB701">
        <v>8.74</v>
      </c>
      <c r="AC701">
        <v>0</v>
      </c>
      <c r="AD701">
        <v>1</v>
      </c>
      <c r="AE701">
        <v>1</v>
      </c>
      <c r="AF701" t="s">
        <v>57</v>
      </c>
      <c r="AG701">
        <v>67.626900000000006</v>
      </c>
      <c r="AH701">
        <v>2</v>
      </c>
      <c r="AI701">
        <v>27711854</v>
      </c>
      <c r="AJ701">
        <v>685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</row>
    <row r="702" spans="1:44" x14ac:dyDescent="0.2">
      <c r="A702">
        <f>ROW(Source!A351)</f>
        <v>351</v>
      </c>
      <c r="B702">
        <v>27711864</v>
      </c>
      <c r="C702">
        <v>27711853</v>
      </c>
      <c r="D702">
        <v>25412928</v>
      </c>
      <c r="E702">
        <v>1</v>
      </c>
      <c r="F702">
        <v>1</v>
      </c>
      <c r="G702">
        <v>1</v>
      </c>
      <c r="H702">
        <v>1</v>
      </c>
      <c r="I702" t="s">
        <v>487</v>
      </c>
      <c r="J702" t="s">
        <v>6</v>
      </c>
      <c r="K702" t="s">
        <v>488</v>
      </c>
      <c r="L702">
        <v>1191</v>
      </c>
      <c r="N702">
        <v>1013</v>
      </c>
      <c r="O702" t="s">
        <v>486</v>
      </c>
      <c r="P702" t="s">
        <v>486</v>
      </c>
      <c r="Q702">
        <v>1</v>
      </c>
      <c r="X702">
        <v>0.17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1</v>
      </c>
      <c r="AE702">
        <v>2</v>
      </c>
      <c r="AF702" t="s">
        <v>56</v>
      </c>
      <c r="AG702">
        <v>0.28687500000000005</v>
      </c>
      <c r="AH702">
        <v>2</v>
      </c>
      <c r="AI702">
        <v>27711855</v>
      </c>
      <c r="AJ702">
        <v>686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</row>
    <row r="703" spans="1:44" x14ac:dyDescent="0.2">
      <c r="A703">
        <f>ROW(Source!A351)</f>
        <v>351</v>
      </c>
      <c r="B703">
        <v>27711865</v>
      </c>
      <c r="C703">
        <v>27711853</v>
      </c>
      <c r="D703">
        <v>25230510</v>
      </c>
      <c r="E703">
        <v>1</v>
      </c>
      <c r="F703">
        <v>1</v>
      </c>
      <c r="G703">
        <v>1</v>
      </c>
      <c r="H703">
        <v>2</v>
      </c>
      <c r="I703" t="s">
        <v>592</v>
      </c>
      <c r="J703" t="s">
        <v>593</v>
      </c>
      <c r="K703" t="s">
        <v>594</v>
      </c>
      <c r="L703">
        <v>1368</v>
      </c>
      <c r="N703">
        <v>1011</v>
      </c>
      <c r="O703" t="s">
        <v>492</v>
      </c>
      <c r="P703" t="s">
        <v>492</v>
      </c>
      <c r="Q703">
        <v>1</v>
      </c>
      <c r="X703">
        <v>0.02</v>
      </c>
      <c r="Y703">
        <v>0</v>
      </c>
      <c r="Z703">
        <v>27.66</v>
      </c>
      <c r="AA703">
        <v>11.6</v>
      </c>
      <c r="AB703">
        <v>0</v>
      </c>
      <c r="AC703">
        <v>0</v>
      </c>
      <c r="AD703">
        <v>1</v>
      </c>
      <c r="AE703">
        <v>0</v>
      </c>
      <c r="AF703" t="s">
        <v>56</v>
      </c>
      <c r="AG703">
        <v>3.3750000000000002E-2</v>
      </c>
      <c r="AH703">
        <v>2</v>
      </c>
      <c r="AI703">
        <v>27711856</v>
      </c>
      <c r="AJ703">
        <v>687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</row>
    <row r="704" spans="1:44" x14ac:dyDescent="0.2">
      <c r="A704">
        <f>ROW(Source!A351)</f>
        <v>351</v>
      </c>
      <c r="B704">
        <v>27711866</v>
      </c>
      <c r="C704">
        <v>27711853</v>
      </c>
      <c r="D704">
        <v>25231607</v>
      </c>
      <c r="E704">
        <v>1</v>
      </c>
      <c r="F704">
        <v>1</v>
      </c>
      <c r="G704">
        <v>1</v>
      </c>
      <c r="H704">
        <v>2</v>
      </c>
      <c r="I704" t="s">
        <v>497</v>
      </c>
      <c r="J704" t="s">
        <v>498</v>
      </c>
      <c r="K704" t="s">
        <v>499</v>
      </c>
      <c r="L704">
        <v>1368</v>
      </c>
      <c r="N704">
        <v>1011</v>
      </c>
      <c r="O704" t="s">
        <v>492</v>
      </c>
      <c r="P704" t="s">
        <v>492</v>
      </c>
      <c r="Q704">
        <v>1</v>
      </c>
      <c r="X704">
        <v>0.15</v>
      </c>
      <c r="Y704">
        <v>0</v>
      </c>
      <c r="Z704">
        <v>65.709999999999994</v>
      </c>
      <c r="AA704">
        <v>11.6</v>
      </c>
      <c r="AB704">
        <v>0</v>
      </c>
      <c r="AC704">
        <v>0</v>
      </c>
      <c r="AD704">
        <v>1</v>
      </c>
      <c r="AE704">
        <v>0</v>
      </c>
      <c r="AF704" t="s">
        <v>56</v>
      </c>
      <c r="AG704">
        <v>0.25312500000000004</v>
      </c>
      <c r="AH704">
        <v>2</v>
      </c>
      <c r="AI704">
        <v>27711857</v>
      </c>
      <c r="AJ704">
        <v>688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</row>
    <row r="705" spans="1:44" x14ac:dyDescent="0.2">
      <c r="A705">
        <f>ROW(Source!A351)</f>
        <v>351</v>
      </c>
      <c r="B705">
        <v>27711867</v>
      </c>
      <c r="C705">
        <v>27711853</v>
      </c>
      <c r="D705">
        <v>25153356</v>
      </c>
      <c r="E705">
        <v>1</v>
      </c>
      <c r="F705">
        <v>1</v>
      </c>
      <c r="G705">
        <v>1</v>
      </c>
      <c r="H705">
        <v>3</v>
      </c>
      <c r="I705" t="s">
        <v>628</v>
      </c>
      <c r="J705" t="s">
        <v>629</v>
      </c>
      <c r="K705" t="s">
        <v>630</v>
      </c>
      <c r="L705">
        <v>1327</v>
      </c>
      <c r="N705">
        <v>1005</v>
      </c>
      <c r="O705" t="s">
        <v>54</v>
      </c>
      <c r="P705" t="s">
        <v>54</v>
      </c>
      <c r="Q705">
        <v>1</v>
      </c>
      <c r="X705">
        <v>0.84</v>
      </c>
      <c r="Y705">
        <v>72.319999999999993</v>
      </c>
      <c r="Z705">
        <v>0</v>
      </c>
      <c r="AA705">
        <v>0</v>
      </c>
      <c r="AB705">
        <v>0</v>
      </c>
      <c r="AC705">
        <v>0</v>
      </c>
      <c r="AD705">
        <v>1</v>
      </c>
      <c r="AE705">
        <v>0</v>
      </c>
      <c r="AF705" t="s">
        <v>6</v>
      </c>
      <c r="AG705">
        <v>0.84</v>
      </c>
      <c r="AH705">
        <v>2</v>
      </c>
      <c r="AI705">
        <v>27711858</v>
      </c>
      <c r="AJ705">
        <v>689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</row>
    <row r="706" spans="1:44" x14ac:dyDescent="0.2">
      <c r="A706">
        <f>ROW(Source!A351)</f>
        <v>351</v>
      </c>
      <c r="B706">
        <v>27711868</v>
      </c>
      <c r="C706">
        <v>27711853</v>
      </c>
      <c r="D706">
        <v>25153690</v>
      </c>
      <c r="E706">
        <v>1</v>
      </c>
      <c r="F706">
        <v>1</v>
      </c>
      <c r="G706">
        <v>1</v>
      </c>
      <c r="H706">
        <v>3</v>
      </c>
      <c r="I706" t="s">
        <v>598</v>
      </c>
      <c r="J706" t="s">
        <v>599</v>
      </c>
      <c r="K706" t="s">
        <v>600</v>
      </c>
      <c r="L706">
        <v>1346</v>
      </c>
      <c r="N706">
        <v>1009</v>
      </c>
      <c r="O706" t="s">
        <v>147</v>
      </c>
      <c r="P706" t="s">
        <v>147</v>
      </c>
      <c r="Q706">
        <v>1</v>
      </c>
      <c r="X706">
        <v>0.31</v>
      </c>
      <c r="Y706">
        <v>1.82</v>
      </c>
      <c r="Z706">
        <v>0</v>
      </c>
      <c r="AA706">
        <v>0</v>
      </c>
      <c r="AB706">
        <v>0</v>
      </c>
      <c r="AC706">
        <v>0</v>
      </c>
      <c r="AD706">
        <v>1</v>
      </c>
      <c r="AE706">
        <v>0</v>
      </c>
      <c r="AF706" t="s">
        <v>6</v>
      </c>
      <c r="AG706">
        <v>0.31</v>
      </c>
      <c r="AH706">
        <v>2</v>
      </c>
      <c r="AI706">
        <v>27711859</v>
      </c>
      <c r="AJ706">
        <v>690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</row>
    <row r="707" spans="1:44" x14ac:dyDescent="0.2">
      <c r="A707">
        <f>ROW(Source!A351)</f>
        <v>351</v>
      </c>
      <c r="B707">
        <v>27711869</v>
      </c>
      <c r="C707">
        <v>27711853</v>
      </c>
      <c r="D707">
        <v>25145731</v>
      </c>
      <c r="E707">
        <v>17</v>
      </c>
      <c r="F707">
        <v>1</v>
      </c>
      <c r="G707">
        <v>1</v>
      </c>
      <c r="H707">
        <v>3</v>
      </c>
      <c r="I707" t="s">
        <v>688</v>
      </c>
      <c r="J707" t="s">
        <v>6</v>
      </c>
      <c r="K707" t="s">
        <v>689</v>
      </c>
      <c r="L707">
        <v>1348</v>
      </c>
      <c r="N707">
        <v>1009</v>
      </c>
      <c r="O707" t="s">
        <v>30</v>
      </c>
      <c r="P707" t="s">
        <v>30</v>
      </c>
      <c r="Q707">
        <v>1000</v>
      </c>
      <c r="X707">
        <v>0.03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 t="s">
        <v>6</v>
      </c>
      <c r="AG707">
        <v>0.03</v>
      </c>
      <c r="AH707">
        <v>3</v>
      </c>
      <c r="AI707">
        <v>-1</v>
      </c>
      <c r="AJ707" t="s">
        <v>6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</row>
    <row r="708" spans="1:44" x14ac:dyDescent="0.2">
      <c r="A708">
        <f>ROW(Source!A351)</f>
        <v>351</v>
      </c>
      <c r="B708">
        <v>27711870</v>
      </c>
      <c r="C708">
        <v>27711853</v>
      </c>
      <c r="D708">
        <v>25145248</v>
      </c>
      <c r="E708">
        <v>17</v>
      </c>
      <c r="F708">
        <v>1</v>
      </c>
      <c r="G708">
        <v>1</v>
      </c>
      <c r="H708">
        <v>3</v>
      </c>
      <c r="I708" t="s">
        <v>678</v>
      </c>
      <c r="J708" t="s">
        <v>6</v>
      </c>
      <c r="K708" t="s">
        <v>679</v>
      </c>
      <c r="L708">
        <v>1348</v>
      </c>
      <c r="N708">
        <v>1009</v>
      </c>
      <c r="O708" t="s">
        <v>30</v>
      </c>
      <c r="P708" t="s">
        <v>30</v>
      </c>
      <c r="Q708">
        <v>1000</v>
      </c>
      <c r="X708">
        <v>0.02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 t="s">
        <v>6</v>
      </c>
      <c r="AG708">
        <v>0.02</v>
      </c>
      <c r="AH708">
        <v>3</v>
      </c>
      <c r="AI708">
        <v>-1</v>
      </c>
      <c r="AJ708" t="s">
        <v>6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</row>
    <row r="709" spans="1:44" x14ac:dyDescent="0.2">
      <c r="A709">
        <f>ROW(Source!A351)</f>
        <v>351</v>
      </c>
      <c r="B709">
        <v>27711871</v>
      </c>
      <c r="C709">
        <v>27711853</v>
      </c>
      <c r="D709">
        <v>25187360</v>
      </c>
      <c r="E709">
        <v>1</v>
      </c>
      <c r="F709">
        <v>1</v>
      </c>
      <c r="G709">
        <v>1</v>
      </c>
      <c r="H709">
        <v>3</v>
      </c>
      <c r="I709" t="s">
        <v>631</v>
      </c>
      <c r="J709" t="s">
        <v>632</v>
      </c>
      <c r="K709" t="s">
        <v>633</v>
      </c>
      <c r="L709">
        <v>1348</v>
      </c>
      <c r="N709">
        <v>1009</v>
      </c>
      <c r="O709" t="s">
        <v>30</v>
      </c>
      <c r="P709" t="s">
        <v>30</v>
      </c>
      <c r="Q709">
        <v>1000</v>
      </c>
      <c r="X709">
        <v>5.0999999999999997E-2</v>
      </c>
      <c r="Y709">
        <v>11397.1</v>
      </c>
      <c r="Z709">
        <v>0</v>
      </c>
      <c r="AA709">
        <v>0</v>
      </c>
      <c r="AB709">
        <v>0</v>
      </c>
      <c r="AC709">
        <v>0</v>
      </c>
      <c r="AD709">
        <v>1</v>
      </c>
      <c r="AE709">
        <v>0</v>
      </c>
      <c r="AF709" t="s">
        <v>6</v>
      </c>
      <c r="AG709">
        <v>5.0999999999999997E-2</v>
      </c>
      <c r="AH709">
        <v>2</v>
      </c>
      <c r="AI709">
        <v>27711862</v>
      </c>
      <c r="AJ709">
        <v>693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</row>
    <row r="710" spans="1:44" x14ac:dyDescent="0.2">
      <c r="A710">
        <f>ROW(Source!A352)</f>
        <v>352</v>
      </c>
      <c r="B710">
        <v>27711863</v>
      </c>
      <c r="C710">
        <v>27711853</v>
      </c>
      <c r="D710">
        <v>25418547</v>
      </c>
      <c r="E710">
        <v>1</v>
      </c>
      <c r="F710">
        <v>1</v>
      </c>
      <c r="G710">
        <v>1</v>
      </c>
      <c r="H710">
        <v>1</v>
      </c>
      <c r="I710" t="s">
        <v>607</v>
      </c>
      <c r="J710" t="s">
        <v>6</v>
      </c>
      <c r="K710" t="s">
        <v>608</v>
      </c>
      <c r="L710">
        <v>1191</v>
      </c>
      <c r="N710">
        <v>1013</v>
      </c>
      <c r="O710" t="s">
        <v>486</v>
      </c>
      <c r="P710" t="s">
        <v>486</v>
      </c>
      <c r="Q710">
        <v>1</v>
      </c>
      <c r="X710">
        <v>43.56</v>
      </c>
      <c r="Y710">
        <v>0</v>
      </c>
      <c r="Z710">
        <v>0</v>
      </c>
      <c r="AA710">
        <v>0</v>
      </c>
      <c r="AB710">
        <v>8.74</v>
      </c>
      <c r="AC710">
        <v>0</v>
      </c>
      <c r="AD710">
        <v>1</v>
      </c>
      <c r="AE710">
        <v>1</v>
      </c>
      <c r="AF710" t="s">
        <v>57</v>
      </c>
      <c r="AG710">
        <v>67.626900000000006</v>
      </c>
      <c r="AH710">
        <v>2</v>
      </c>
      <c r="AI710">
        <v>27711854</v>
      </c>
      <c r="AJ710">
        <v>694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</row>
    <row r="711" spans="1:44" x14ac:dyDescent="0.2">
      <c r="A711">
        <f>ROW(Source!A352)</f>
        <v>352</v>
      </c>
      <c r="B711">
        <v>27711864</v>
      </c>
      <c r="C711">
        <v>27711853</v>
      </c>
      <c r="D711">
        <v>25412928</v>
      </c>
      <c r="E711">
        <v>1</v>
      </c>
      <c r="F711">
        <v>1</v>
      </c>
      <c r="G711">
        <v>1</v>
      </c>
      <c r="H711">
        <v>1</v>
      </c>
      <c r="I711" t="s">
        <v>487</v>
      </c>
      <c r="J711" t="s">
        <v>6</v>
      </c>
      <c r="K711" t="s">
        <v>488</v>
      </c>
      <c r="L711">
        <v>1191</v>
      </c>
      <c r="N711">
        <v>1013</v>
      </c>
      <c r="O711" t="s">
        <v>486</v>
      </c>
      <c r="P711" t="s">
        <v>486</v>
      </c>
      <c r="Q711">
        <v>1</v>
      </c>
      <c r="X711">
        <v>0.17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1</v>
      </c>
      <c r="AE711">
        <v>2</v>
      </c>
      <c r="AF711" t="s">
        <v>56</v>
      </c>
      <c r="AG711">
        <v>0.28687500000000005</v>
      </c>
      <c r="AH711">
        <v>2</v>
      </c>
      <c r="AI711">
        <v>27711855</v>
      </c>
      <c r="AJ711">
        <v>695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</row>
    <row r="712" spans="1:44" x14ac:dyDescent="0.2">
      <c r="A712">
        <f>ROW(Source!A352)</f>
        <v>352</v>
      </c>
      <c r="B712">
        <v>27711865</v>
      </c>
      <c r="C712">
        <v>27711853</v>
      </c>
      <c r="D712">
        <v>25230510</v>
      </c>
      <c r="E712">
        <v>1</v>
      </c>
      <c r="F712">
        <v>1</v>
      </c>
      <c r="G712">
        <v>1</v>
      </c>
      <c r="H712">
        <v>2</v>
      </c>
      <c r="I712" t="s">
        <v>592</v>
      </c>
      <c r="J712" t="s">
        <v>593</v>
      </c>
      <c r="K712" t="s">
        <v>594</v>
      </c>
      <c r="L712">
        <v>1368</v>
      </c>
      <c r="N712">
        <v>1011</v>
      </c>
      <c r="O712" t="s">
        <v>492</v>
      </c>
      <c r="P712" t="s">
        <v>492</v>
      </c>
      <c r="Q712">
        <v>1</v>
      </c>
      <c r="X712">
        <v>0.02</v>
      </c>
      <c r="Y712">
        <v>0</v>
      </c>
      <c r="Z712">
        <v>27.66</v>
      </c>
      <c r="AA712">
        <v>11.6</v>
      </c>
      <c r="AB712">
        <v>0</v>
      </c>
      <c r="AC712">
        <v>0</v>
      </c>
      <c r="AD712">
        <v>1</v>
      </c>
      <c r="AE712">
        <v>0</v>
      </c>
      <c r="AF712" t="s">
        <v>56</v>
      </c>
      <c r="AG712">
        <v>3.3750000000000002E-2</v>
      </c>
      <c r="AH712">
        <v>2</v>
      </c>
      <c r="AI712">
        <v>27711856</v>
      </c>
      <c r="AJ712">
        <v>696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</row>
    <row r="713" spans="1:44" x14ac:dyDescent="0.2">
      <c r="A713">
        <f>ROW(Source!A352)</f>
        <v>352</v>
      </c>
      <c r="B713">
        <v>27711866</v>
      </c>
      <c r="C713">
        <v>27711853</v>
      </c>
      <c r="D713">
        <v>25231607</v>
      </c>
      <c r="E713">
        <v>1</v>
      </c>
      <c r="F713">
        <v>1</v>
      </c>
      <c r="G713">
        <v>1</v>
      </c>
      <c r="H713">
        <v>2</v>
      </c>
      <c r="I713" t="s">
        <v>497</v>
      </c>
      <c r="J713" t="s">
        <v>498</v>
      </c>
      <c r="K713" t="s">
        <v>499</v>
      </c>
      <c r="L713">
        <v>1368</v>
      </c>
      <c r="N713">
        <v>1011</v>
      </c>
      <c r="O713" t="s">
        <v>492</v>
      </c>
      <c r="P713" t="s">
        <v>492</v>
      </c>
      <c r="Q713">
        <v>1</v>
      </c>
      <c r="X713">
        <v>0.15</v>
      </c>
      <c r="Y713">
        <v>0</v>
      </c>
      <c r="Z713">
        <v>65.709999999999994</v>
      </c>
      <c r="AA713">
        <v>11.6</v>
      </c>
      <c r="AB713">
        <v>0</v>
      </c>
      <c r="AC713">
        <v>0</v>
      </c>
      <c r="AD713">
        <v>1</v>
      </c>
      <c r="AE713">
        <v>0</v>
      </c>
      <c r="AF713" t="s">
        <v>56</v>
      </c>
      <c r="AG713">
        <v>0.25312500000000004</v>
      </c>
      <c r="AH713">
        <v>2</v>
      </c>
      <c r="AI713">
        <v>27711857</v>
      </c>
      <c r="AJ713">
        <v>697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</row>
    <row r="714" spans="1:44" x14ac:dyDescent="0.2">
      <c r="A714">
        <f>ROW(Source!A352)</f>
        <v>352</v>
      </c>
      <c r="B714">
        <v>27711867</v>
      </c>
      <c r="C714">
        <v>27711853</v>
      </c>
      <c r="D714">
        <v>25153356</v>
      </c>
      <c r="E714">
        <v>1</v>
      </c>
      <c r="F714">
        <v>1</v>
      </c>
      <c r="G714">
        <v>1</v>
      </c>
      <c r="H714">
        <v>3</v>
      </c>
      <c r="I714" t="s">
        <v>628</v>
      </c>
      <c r="J714" t="s">
        <v>629</v>
      </c>
      <c r="K714" t="s">
        <v>630</v>
      </c>
      <c r="L714">
        <v>1327</v>
      </c>
      <c r="N714">
        <v>1005</v>
      </c>
      <c r="O714" t="s">
        <v>54</v>
      </c>
      <c r="P714" t="s">
        <v>54</v>
      </c>
      <c r="Q714">
        <v>1</v>
      </c>
      <c r="X714">
        <v>0.84</v>
      </c>
      <c r="Y714">
        <v>72.319999999999993</v>
      </c>
      <c r="Z714">
        <v>0</v>
      </c>
      <c r="AA714">
        <v>0</v>
      </c>
      <c r="AB714">
        <v>0</v>
      </c>
      <c r="AC714">
        <v>0</v>
      </c>
      <c r="AD714">
        <v>1</v>
      </c>
      <c r="AE714">
        <v>0</v>
      </c>
      <c r="AF714" t="s">
        <v>6</v>
      </c>
      <c r="AG714">
        <v>0.84</v>
      </c>
      <c r="AH714">
        <v>2</v>
      </c>
      <c r="AI714">
        <v>27711858</v>
      </c>
      <c r="AJ714">
        <v>698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</row>
    <row r="715" spans="1:44" x14ac:dyDescent="0.2">
      <c r="A715">
        <f>ROW(Source!A352)</f>
        <v>352</v>
      </c>
      <c r="B715">
        <v>27711868</v>
      </c>
      <c r="C715">
        <v>27711853</v>
      </c>
      <c r="D715">
        <v>25153690</v>
      </c>
      <c r="E715">
        <v>1</v>
      </c>
      <c r="F715">
        <v>1</v>
      </c>
      <c r="G715">
        <v>1</v>
      </c>
      <c r="H715">
        <v>3</v>
      </c>
      <c r="I715" t="s">
        <v>598</v>
      </c>
      <c r="J715" t="s">
        <v>599</v>
      </c>
      <c r="K715" t="s">
        <v>600</v>
      </c>
      <c r="L715">
        <v>1346</v>
      </c>
      <c r="N715">
        <v>1009</v>
      </c>
      <c r="O715" t="s">
        <v>147</v>
      </c>
      <c r="P715" t="s">
        <v>147</v>
      </c>
      <c r="Q715">
        <v>1</v>
      </c>
      <c r="X715">
        <v>0.31</v>
      </c>
      <c r="Y715">
        <v>1.82</v>
      </c>
      <c r="Z715">
        <v>0</v>
      </c>
      <c r="AA715">
        <v>0</v>
      </c>
      <c r="AB715">
        <v>0</v>
      </c>
      <c r="AC715">
        <v>0</v>
      </c>
      <c r="AD715">
        <v>1</v>
      </c>
      <c r="AE715">
        <v>0</v>
      </c>
      <c r="AF715" t="s">
        <v>6</v>
      </c>
      <c r="AG715">
        <v>0.31</v>
      </c>
      <c r="AH715">
        <v>2</v>
      </c>
      <c r="AI715">
        <v>27711859</v>
      </c>
      <c r="AJ715">
        <v>699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</row>
    <row r="716" spans="1:44" x14ac:dyDescent="0.2">
      <c r="A716">
        <f>ROW(Source!A352)</f>
        <v>352</v>
      </c>
      <c r="B716">
        <v>27711869</v>
      </c>
      <c r="C716">
        <v>27711853</v>
      </c>
      <c r="D716">
        <v>25145731</v>
      </c>
      <c r="E716">
        <v>17</v>
      </c>
      <c r="F716">
        <v>1</v>
      </c>
      <c r="G716">
        <v>1</v>
      </c>
      <c r="H716">
        <v>3</v>
      </c>
      <c r="I716" t="s">
        <v>688</v>
      </c>
      <c r="J716" t="s">
        <v>6</v>
      </c>
      <c r="K716" t="s">
        <v>689</v>
      </c>
      <c r="L716">
        <v>1348</v>
      </c>
      <c r="N716">
        <v>1009</v>
      </c>
      <c r="O716" t="s">
        <v>30</v>
      </c>
      <c r="P716" t="s">
        <v>30</v>
      </c>
      <c r="Q716">
        <v>1000</v>
      </c>
      <c r="X716">
        <v>0.03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 t="s">
        <v>6</v>
      </c>
      <c r="AG716">
        <v>0.03</v>
      </c>
      <c r="AH716">
        <v>3</v>
      </c>
      <c r="AI716">
        <v>-1</v>
      </c>
      <c r="AJ716" t="s">
        <v>6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</row>
    <row r="717" spans="1:44" x14ac:dyDescent="0.2">
      <c r="A717">
        <f>ROW(Source!A352)</f>
        <v>352</v>
      </c>
      <c r="B717">
        <v>27711870</v>
      </c>
      <c r="C717">
        <v>27711853</v>
      </c>
      <c r="D717">
        <v>25145248</v>
      </c>
      <c r="E717">
        <v>17</v>
      </c>
      <c r="F717">
        <v>1</v>
      </c>
      <c r="G717">
        <v>1</v>
      </c>
      <c r="H717">
        <v>3</v>
      </c>
      <c r="I717" t="s">
        <v>678</v>
      </c>
      <c r="J717" t="s">
        <v>6</v>
      </c>
      <c r="K717" t="s">
        <v>679</v>
      </c>
      <c r="L717">
        <v>1348</v>
      </c>
      <c r="N717">
        <v>1009</v>
      </c>
      <c r="O717" t="s">
        <v>30</v>
      </c>
      <c r="P717" t="s">
        <v>30</v>
      </c>
      <c r="Q717">
        <v>1000</v>
      </c>
      <c r="X717">
        <v>0.02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 t="s">
        <v>6</v>
      </c>
      <c r="AG717">
        <v>0.02</v>
      </c>
      <c r="AH717">
        <v>3</v>
      </c>
      <c r="AI717">
        <v>-1</v>
      </c>
      <c r="AJ717" t="s">
        <v>6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</row>
    <row r="718" spans="1:44" x14ac:dyDescent="0.2">
      <c r="A718">
        <f>ROW(Source!A352)</f>
        <v>352</v>
      </c>
      <c r="B718">
        <v>27711871</v>
      </c>
      <c r="C718">
        <v>27711853</v>
      </c>
      <c r="D718">
        <v>25187360</v>
      </c>
      <c r="E718">
        <v>1</v>
      </c>
      <c r="F718">
        <v>1</v>
      </c>
      <c r="G718">
        <v>1</v>
      </c>
      <c r="H718">
        <v>3</v>
      </c>
      <c r="I718" t="s">
        <v>631</v>
      </c>
      <c r="J718" t="s">
        <v>632</v>
      </c>
      <c r="K718" t="s">
        <v>633</v>
      </c>
      <c r="L718">
        <v>1348</v>
      </c>
      <c r="N718">
        <v>1009</v>
      </c>
      <c r="O718" t="s">
        <v>30</v>
      </c>
      <c r="P718" t="s">
        <v>30</v>
      </c>
      <c r="Q718">
        <v>1000</v>
      </c>
      <c r="X718">
        <v>5.0999999999999997E-2</v>
      </c>
      <c r="Y718">
        <v>11397.1</v>
      </c>
      <c r="Z718">
        <v>0</v>
      </c>
      <c r="AA718">
        <v>0</v>
      </c>
      <c r="AB718">
        <v>0</v>
      </c>
      <c r="AC718">
        <v>0</v>
      </c>
      <c r="AD718">
        <v>1</v>
      </c>
      <c r="AE718">
        <v>0</v>
      </c>
      <c r="AF718" t="s">
        <v>6</v>
      </c>
      <c r="AG718">
        <v>5.0999999999999997E-2</v>
      </c>
      <c r="AH718">
        <v>2</v>
      </c>
      <c r="AI718">
        <v>27711862</v>
      </c>
      <c r="AJ718">
        <v>702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</row>
    <row r="719" spans="1:44" x14ac:dyDescent="0.2">
      <c r="A719">
        <f>ROW(Source!A357)</f>
        <v>357</v>
      </c>
      <c r="B719">
        <v>27711884</v>
      </c>
      <c r="C719">
        <v>27711874</v>
      </c>
      <c r="D719">
        <v>25418547</v>
      </c>
      <c r="E719">
        <v>1</v>
      </c>
      <c r="F719">
        <v>1</v>
      </c>
      <c r="G719">
        <v>1</v>
      </c>
      <c r="H719">
        <v>1</v>
      </c>
      <c r="I719" t="s">
        <v>607</v>
      </c>
      <c r="J719" t="s">
        <v>6</v>
      </c>
      <c r="K719" t="s">
        <v>608</v>
      </c>
      <c r="L719">
        <v>1191</v>
      </c>
      <c r="N719">
        <v>1013</v>
      </c>
      <c r="O719" t="s">
        <v>486</v>
      </c>
      <c r="P719" t="s">
        <v>486</v>
      </c>
      <c r="Q719">
        <v>1</v>
      </c>
      <c r="X719">
        <v>63</v>
      </c>
      <c r="Y719">
        <v>0</v>
      </c>
      <c r="Z719">
        <v>0</v>
      </c>
      <c r="AA719">
        <v>0</v>
      </c>
      <c r="AB719">
        <v>8.74</v>
      </c>
      <c r="AC719">
        <v>0</v>
      </c>
      <c r="AD719">
        <v>1</v>
      </c>
      <c r="AE719">
        <v>1</v>
      </c>
      <c r="AF719" t="s">
        <v>57</v>
      </c>
      <c r="AG719">
        <v>97.80749999999999</v>
      </c>
      <c r="AH719">
        <v>2</v>
      </c>
      <c r="AI719">
        <v>27711875</v>
      </c>
      <c r="AJ719">
        <v>703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</row>
    <row r="720" spans="1:44" x14ac:dyDescent="0.2">
      <c r="A720">
        <f>ROW(Source!A357)</f>
        <v>357</v>
      </c>
      <c r="B720">
        <v>27711885</v>
      </c>
      <c r="C720">
        <v>27711874</v>
      </c>
      <c r="D720">
        <v>25412928</v>
      </c>
      <c r="E720">
        <v>1</v>
      </c>
      <c r="F720">
        <v>1</v>
      </c>
      <c r="G720">
        <v>1</v>
      </c>
      <c r="H720">
        <v>1</v>
      </c>
      <c r="I720" t="s">
        <v>487</v>
      </c>
      <c r="J720" t="s">
        <v>6</v>
      </c>
      <c r="K720" t="s">
        <v>488</v>
      </c>
      <c r="L720">
        <v>1191</v>
      </c>
      <c r="N720">
        <v>1013</v>
      </c>
      <c r="O720" t="s">
        <v>486</v>
      </c>
      <c r="P720" t="s">
        <v>486</v>
      </c>
      <c r="Q720">
        <v>1</v>
      </c>
      <c r="X720">
        <v>0.18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1</v>
      </c>
      <c r="AE720">
        <v>2</v>
      </c>
      <c r="AF720" t="s">
        <v>56</v>
      </c>
      <c r="AG720">
        <v>0.30374999999999996</v>
      </c>
      <c r="AH720">
        <v>2</v>
      </c>
      <c r="AI720">
        <v>27711876</v>
      </c>
      <c r="AJ720">
        <v>704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</row>
    <row r="721" spans="1:44" x14ac:dyDescent="0.2">
      <c r="A721">
        <f>ROW(Source!A357)</f>
        <v>357</v>
      </c>
      <c r="B721">
        <v>27711886</v>
      </c>
      <c r="C721">
        <v>27711874</v>
      </c>
      <c r="D721">
        <v>25230510</v>
      </c>
      <c r="E721">
        <v>1</v>
      </c>
      <c r="F721">
        <v>1</v>
      </c>
      <c r="G721">
        <v>1</v>
      </c>
      <c r="H721">
        <v>2</v>
      </c>
      <c r="I721" t="s">
        <v>592</v>
      </c>
      <c r="J721" t="s">
        <v>593</v>
      </c>
      <c r="K721" t="s">
        <v>594</v>
      </c>
      <c r="L721">
        <v>1368</v>
      </c>
      <c r="N721">
        <v>1011</v>
      </c>
      <c r="O721" t="s">
        <v>492</v>
      </c>
      <c r="P721" t="s">
        <v>492</v>
      </c>
      <c r="Q721">
        <v>1</v>
      </c>
      <c r="X721">
        <v>0.02</v>
      </c>
      <c r="Y721">
        <v>0</v>
      </c>
      <c r="Z721">
        <v>27.66</v>
      </c>
      <c r="AA721">
        <v>11.6</v>
      </c>
      <c r="AB721">
        <v>0</v>
      </c>
      <c r="AC721">
        <v>0</v>
      </c>
      <c r="AD721">
        <v>1</v>
      </c>
      <c r="AE721">
        <v>0</v>
      </c>
      <c r="AF721" t="s">
        <v>56</v>
      </c>
      <c r="AG721">
        <v>3.3750000000000002E-2</v>
      </c>
      <c r="AH721">
        <v>2</v>
      </c>
      <c r="AI721">
        <v>27711877</v>
      </c>
      <c r="AJ721">
        <v>705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</row>
    <row r="722" spans="1:44" x14ac:dyDescent="0.2">
      <c r="A722">
        <f>ROW(Source!A357)</f>
        <v>357</v>
      </c>
      <c r="B722">
        <v>27711887</v>
      </c>
      <c r="C722">
        <v>27711874</v>
      </c>
      <c r="D722">
        <v>25231607</v>
      </c>
      <c r="E722">
        <v>1</v>
      </c>
      <c r="F722">
        <v>1</v>
      </c>
      <c r="G722">
        <v>1</v>
      </c>
      <c r="H722">
        <v>2</v>
      </c>
      <c r="I722" t="s">
        <v>497</v>
      </c>
      <c r="J722" t="s">
        <v>498</v>
      </c>
      <c r="K722" t="s">
        <v>499</v>
      </c>
      <c r="L722">
        <v>1368</v>
      </c>
      <c r="N722">
        <v>1011</v>
      </c>
      <c r="O722" t="s">
        <v>492</v>
      </c>
      <c r="P722" t="s">
        <v>492</v>
      </c>
      <c r="Q722">
        <v>1</v>
      </c>
      <c r="X722">
        <v>0.16</v>
      </c>
      <c r="Y722">
        <v>0</v>
      </c>
      <c r="Z722">
        <v>65.709999999999994</v>
      </c>
      <c r="AA722">
        <v>11.6</v>
      </c>
      <c r="AB722">
        <v>0</v>
      </c>
      <c r="AC722">
        <v>0</v>
      </c>
      <c r="AD722">
        <v>1</v>
      </c>
      <c r="AE722">
        <v>0</v>
      </c>
      <c r="AF722" t="s">
        <v>56</v>
      </c>
      <c r="AG722">
        <v>0.27</v>
      </c>
      <c r="AH722">
        <v>2</v>
      </c>
      <c r="AI722">
        <v>27711878</v>
      </c>
      <c r="AJ722">
        <v>706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</row>
    <row r="723" spans="1:44" x14ac:dyDescent="0.2">
      <c r="A723">
        <f>ROW(Source!A357)</f>
        <v>357</v>
      </c>
      <c r="B723">
        <v>27711888</v>
      </c>
      <c r="C723">
        <v>27711874</v>
      </c>
      <c r="D723">
        <v>25153356</v>
      </c>
      <c r="E723">
        <v>1</v>
      </c>
      <c r="F723">
        <v>1</v>
      </c>
      <c r="G723">
        <v>1</v>
      </c>
      <c r="H723">
        <v>3</v>
      </c>
      <c r="I723" t="s">
        <v>628</v>
      </c>
      <c r="J723" t="s">
        <v>629</v>
      </c>
      <c r="K723" t="s">
        <v>630</v>
      </c>
      <c r="L723">
        <v>1327</v>
      </c>
      <c r="N723">
        <v>1005</v>
      </c>
      <c r="O723" t="s">
        <v>54</v>
      </c>
      <c r="P723" t="s">
        <v>54</v>
      </c>
      <c r="Q723">
        <v>1</v>
      </c>
      <c r="X723">
        <v>0.84</v>
      </c>
      <c r="Y723">
        <v>72.319999999999993</v>
      </c>
      <c r="Z723">
        <v>0</v>
      </c>
      <c r="AA723">
        <v>0</v>
      </c>
      <c r="AB723">
        <v>0</v>
      </c>
      <c r="AC723">
        <v>0</v>
      </c>
      <c r="AD723">
        <v>1</v>
      </c>
      <c r="AE723">
        <v>0</v>
      </c>
      <c r="AF723" t="s">
        <v>6</v>
      </c>
      <c r="AG723">
        <v>0.84</v>
      </c>
      <c r="AH723">
        <v>2</v>
      </c>
      <c r="AI723">
        <v>27711879</v>
      </c>
      <c r="AJ723">
        <v>707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</row>
    <row r="724" spans="1:44" x14ac:dyDescent="0.2">
      <c r="A724">
        <f>ROW(Source!A357)</f>
        <v>357</v>
      </c>
      <c r="B724">
        <v>27711889</v>
      </c>
      <c r="C724">
        <v>27711874</v>
      </c>
      <c r="D724">
        <v>25153690</v>
      </c>
      <c r="E724">
        <v>1</v>
      </c>
      <c r="F724">
        <v>1</v>
      </c>
      <c r="G724">
        <v>1</v>
      </c>
      <c r="H724">
        <v>3</v>
      </c>
      <c r="I724" t="s">
        <v>598</v>
      </c>
      <c r="J724" t="s">
        <v>599</v>
      </c>
      <c r="K724" t="s">
        <v>600</v>
      </c>
      <c r="L724">
        <v>1346</v>
      </c>
      <c r="N724">
        <v>1009</v>
      </c>
      <c r="O724" t="s">
        <v>147</v>
      </c>
      <c r="P724" t="s">
        <v>147</v>
      </c>
      <c r="Q724">
        <v>1</v>
      </c>
      <c r="X724">
        <v>0.31</v>
      </c>
      <c r="Y724">
        <v>1.82</v>
      </c>
      <c r="Z724">
        <v>0</v>
      </c>
      <c r="AA724">
        <v>0</v>
      </c>
      <c r="AB724">
        <v>0</v>
      </c>
      <c r="AC724">
        <v>0</v>
      </c>
      <c r="AD724">
        <v>1</v>
      </c>
      <c r="AE724">
        <v>0</v>
      </c>
      <c r="AF724" t="s">
        <v>6</v>
      </c>
      <c r="AG724">
        <v>0.31</v>
      </c>
      <c r="AH724">
        <v>2</v>
      </c>
      <c r="AI724">
        <v>27711880</v>
      </c>
      <c r="AJ724">
        <v>708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</row>
    <row r="725" spans="1:44" x14ac:dyDescent="0.2">
      <c r="A725">
        <f>ROW(Source!A357)</f>
        <v>357</v>
      </c>
      <c r="B725">
        <v>27711890</v>
      </c>
      <c r="C725">
        <v>27711874</v>
      </c>
      <c r="D725">
        <v>25145731</v>
      </c>
      <c r="E725">
        <v>17</v>
      </c>
      <c r="F725">
        <v>1</v>
      </c>
      <c r="G725">
        <v>1</v>
      </c>
      <c r="H725">
        <v>3</v>
      </c>
      <c r="I725" t="s">
        <v>688</v>
      </c>
      <c r="J725" t="s">
        <v>6</v>
      </c>
      <c r="K725" t="s">
        <v>689</v>
      </c>
      <c r="L725">
        <v>1348</v>
      </c>
      <c r="N725">
        <v>1009</v>
      </c>
      <c r="O725" t="s">
        <v>30</v>
      </c>
      <c r="P725" t="s">
        <v>30</v>
      </c>
      <c r="Q725">
        <v>1000</v>
      </c>
      <c r="X725">
        <v>3.3000000000000002E-2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 t="s">
        <v>6</v>
      </c>
      <c r="AG725">
        <v>3.3000000000000002E-2</v>
      </c>
      <c r="AH725">
        <v>3</v>
      </c>
      <c r="AI725">
        <v>-1</v>
      </c>
      <c r="AJ725" t="s">
        <v>6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</row>
    <row r="726" spans="1:44" x14ac:dyDescent="0.2">
      <c r="A726">
        <f>ROW(Source!A357)</f>
        <v>357</v>
      </c>
      <c r="B726">
        <v>27711891</v>
      </c>
      <c r="C726">
        <v>27711874</v>
      </c>
      <c r="D726">
        <v>25145248</v>
      </c>
      <c r="E726">
        <v>17</v>
      </c>
      <c r="F726">
        <v>1</v>
      </c>
      <c r="G726">
        <v>1</v>
      </c>
      <c r="H726">
        <v>3</v>
      </c>
      <c r="I726" t="s">
        <v>678</v>
      </c>
      <c r="J726" t="s">
        <v>6</v>
      </c>
      <c r="K726" t="s">
        <v>679</v>
      </c>
      <c r="L726">
        <v>1348</v>
      </c>
      <c r="N726">
        <v>1009</v>
      </c>
      <c r="O726" t="s">
        <v>30</v>
      </c>
      <c r="P726" t="s">
        <v>30</v>
      </c>
      <c r="Q726">
        <v>1000</v>
      </c>
      <c r="X726">
        <v>2.1999999999999999E-2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 t="s">
        <v>6</v>
      </c>
      <c r="AG726">
        <v>2.1999999999999999E-2</v>
      </c>
      <c r="AH726">
        <v>3</v>
      </c>
      <c r="AI726">
        <v>-1</v>
      </c>
      <c r="AJ726" t="s">
        <v>6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</row>
    <row r="727" spans="1:44" x14ac:dyDescent="0.2">
      <c r="A727">
        <f>ROW(Source!A357)</f>
        <v>357</v>
      </c>
      <c r="B727">
        <v>27711892</v>
      </c>
      <c r="C727">
        <v>27711874</v>
      </c>
      <c r="D727">
        <v>25187360</v>
      </c>
      <c r="E727">
        <v>1</v>
      </c>
      <c r="F727">
        <v>1</v>
      </c>
      <c r="G727">
        <v>1</v>
      </c>
      <c r="H727">
        <v>3</v>
      </c>
      <c r="I727" t="s">
        <v>631</v>
      </c>
      <c r="J727" t="s">
        <v>632</v>
      </c>
      <c r="K727" t="s">
        <v>633</v>
      </c>
      <c r="L727">
        <v>1348</v>
      </c>
      <c r="N727">
        <v>1009</v>
      </c>
      <c r="O727" t="s">
        <v>30</v>
      </c>
      <c r="P727" t="s">
        <v>30</v>
      </c>
      <c r="Q727">
        <v>1000</v>
      </c>
      <c r="X727">
        <v>5.5E-2</v>
      </c>
      <c r="Y727">
        <v>11397.1</v>
      </c>
      <c r="Z727">
        <v>0</v>
      </c>
      <c r="AA727">
        <v>0</v>
      </c>
      <c r="AB727">
        <v>0</v>
      </c>
      <c r="AC727">
        <v>0</v>
      </c>
      <c r="AD727">
        <v>1</v>
      </c>
      <c r="AE727">
        <v>0</v>
      </c>
      <c r="AF727" t="s">
        <v>6</v>
      </c>
      <c r="AG727">
        <v>5.5E-2</v>
      </c>
      <c r="AH727">
        <v>2</v>
      </c>
      <c r="AI727">
        <v>27711883</v>
      </c>
      <c r="AJ727">
        <v>711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</row>
    <row r="728" spans="1:44" x14ac:dyDescent="0.2">
      <c r="A728">
        <f>ROW(Source!A358)</f>
        <v>358</v>
      </c>
      <c r="B728">
        <v>27711884</v>
      </c>
      <c r="C728">
        <v>27711874</v>
      </c>
      <c r="D728">
        <v>25418547</v>
      </c>
      <c r="E728">
        <v>1</v>
      </c>
      <c r="F728">
        <v>1</v>
      </c>
      <c r="G728">
        <v>1</v>
      </c>
      <c r="H728">
        <v>1</v>
      </c>
      <c r="I728" t="s">
        <v>607</v>
      </c>
      <c r="J728" t="s">
        <v>6</v>
      </c>
      <c r="K728" t="s">
        <v>608</v>
      </c>
      <c r="L728">
        <v>1191</v>
      </c>
      <c r="N728">
        <v>1013</v>
      </c>
      <c r="O728" t="s">
        <v>486</v>
      </c>
      <c r="P728" t="s">
        <v>486</v>
      </c>
      <c r="Q728">
        <v>1</v>
      </c>
      <c r="X728">
        <v>63</v>
      </c>
      <c r="Y728">
        <v>0</v>
      </c>
      <c r="Z728">
        <v>0</v>
      </c>
      <c r="AA728">
        <v>0</v>
      </c>
      <c r="AB728">
        <v>8.74</v>
      </c>
      <c r="AC728">
        <v>0</v>
      </c>
      <c r="AD728">
        <v>1</v>
      </c>
      <c r="AE728">
        <v>1</v>
      </c>
      <c r="AF728" t="s">
        <v>57</v>
      </c>
      <c r="AG728">
        <v>97.80749999999999</v>
      </c>
      <c r="AH728">
        <v>2</v>
      </c>
      <c r="AI728">
        <v>27711875</v>
      </c>
      <c r="AJ728">
        <v>712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</row>
    <row r="729" spans="1:44" x14ac:dyDescent="0.2">
      <c r="A729">
        <f>ROW(Source!A358)</f>
        <v>358</v>
      </c>
      <c r="B729">
        <v>27711885</v>
      </c>
      <c r="C729">
        <v>27711874</v>
      </c>
      <c r="D729">
        <v>25412928</v>
      </c>
      <c r="E729">
        <v>1</v>
      </c>
      <c r="F729">
        <v>1</v>
      </c>
      <c r="G729">
        <v>1</v>
      </c>
      <c r="H729">
        <v>1</v>
      </c>
      <c r="I729" t="s">
        <v>487</v>
      </c>
      <c r="J729" t="s">
        <v>6</v>
      </c>
      <c r="K729" t="s">
        <v>488</v>
      </c>
      <c r="L729">
        <v>1191</v>
      </c>
      <c r="N729">
        <v>1013</v>
      </c>
      <c r="O729" t="s">
        <v>486</v>
      </c>
      <c r="P729" t="s">
        <v>486</v>
      </c>
      <c r="Q729">
        <v>1</v>
      </c>
      <c r="X729">
        <v>0.18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1</v>
      </c>
      <c r="AE729">
        <v>2</v>
      </c>
      <c r="AF729" t="s">
        <v>56</v>
      </c>
      <c r="AG729">
        <v>0.30374999999999996</v>
      </c>
      <c r="AH729">
        <v>2</v>
      </c>
      <c r="AI729">
        <v>27711876</v>
      </c>
      <c r="AJ729">
        <v>713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</row>
    <row r="730" spans="1:44" x14ac:dyDescent="0.2">
      <c r="A730">
        <f>ROW(Source!A358)</f>
        <v>358</v>
      </c>
      <c r="B730">
        <v>27711886</v>
      </c>
      <c r="C730">
        <v>27711874</v>
      </c>
      <c r="D730">
        <v>25230510</v>
      </c>
      <c r="E730">
        <v>1</v>
      </c>
      <c r="F730">
        <v>1</v>
      </c>
      <c r="G730">
        <v>1</v>
      </c>
      <c r="H730">
        <v>2</v>
      </c>
      <c r="I730" t="s">
        <v>592</v>
      </c>
      <c r="J730" t="s">
        <v>593</v>
      </c>
      <c r="K730" t="s">
        <v>594</v>
      </c>
      <c r="L730">
        <v>1368</v>
      </c>
      <c r="N730">
        <v>1011</v>
      </c>
      <c r="O730" t="s">
        <v>492</v>
      </c>
      <c r="P730" t="s">
        <v>492</v>
      </c>
      <c r="Q730">
        <v>1</v>
      </c>
      <c r="X730">
        <v>0.02</v>
      </c>
      <c r="Y730">
        <v>0</v>
      </c>
      <c r="Z730">
        <v>27.66</v>
      </c>
      <c r="AA730">
        <v>11.6</v>
      </c>
      <c r="AB730">
        <v>0</v>
      </c>
      <c r="AC730">
        <v>0</v>
      </c>
      <c r="AD730">
        <v>1</v>
      </c>
      <c r="AE730">
        <v>0</v>
      </c>
      <c r="AF730" t="s">
        <v>56</v>
      </c>
      <c r="AG730">
        <v>3.3750000000000002E-2</v>
      </c>
      <c r="AH730">
        <v>2</v>
      </c>
      <c r="AI730">
        <v>27711877</v>
      </c>
      <c r="AJ730">
        <v>714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</row>
    <row r="731" spans="1:44" x14ac:dyDescent="0.2">
      <c r="A731">
        <f>ROW(Source!A358)</f>
        <v>358</v>
      </c>
      <c r="B731">
        <v>27711887</v>
      </c>
      <c r="C731">
        <v>27711874</v>
      </c>
      <c r="D731">
        <v>25231607</v>
      </c>
      <c r="E731">
        <v>1</v>
      </c>
      <c r="F731">
        <v>1</v>
      </c>
      <c r="G731">
        <v>1</v>
      </c>
      <c r="H731">
        <v>2</v>
      </c>
      <c r="I731" t="s">
        <v>497</v>
      </c>
      <c r="J731" t="s">
        <v>498</v>
      </c>
      <c r="K731" t="s">
        <v>499</v>
      </c>
      <c r="L731">
        <v>1368</v>
      </c>
      <c r="N731">
        <v>1011</v>
      </c>
      <c r="O731" t="s">
        <v>492</v>
      </c>
      <c r="P731" t="s">
        <v>492</v>
      </c>
      <c r="Q731">
        <v>1</v>
      </c>
      <c r="X731">
        <v>0.16</v>
      </c>
      <c r="Y731">
        <v>0</v>
      </c>
      <c r="Z731">
        <v>65.709999999999994</v>
      </c>
      <c r="AA731">
        <v>11.6</v>
      </c>
      <c r="AB731">
        <v>0</v>
      </c>
      <c r="AC731">
        <v>0</v>
      </c>
      <c r="AD731">
        <v>1</v>
      </c>
      <c r="AE731">
        <v>0</v>
      </c>
      <c r="AF731" t="s">
        <v>56</v>
      </c>
      <c r="AG731">
        <v>0.27</v>
      </c>
      <c r="AH731">
        <v>2</v>
      </c>
      <c r="AI731">
        <v>27711878</v>
      </c>
      <c r="AJ731">
        <v>715</v>
      </c>
      <c r="AK731">
        <v>0</v>
      </c>
      <c r="AL731">
        <v>0</v>
      </c>
      <c r="AM731">
        <v>0</v>
      </c>
      <c r="AN731">
        <v>0</v>
      </c>
      <c r="AO731">
        <v>0</v>
      </c>
      <c r="AP731">
        <v>0</v>
      </c>
      <c r="AQ731">
        <v>0</v>
      </c>
      <c r="AR731">
        <v>0</v>
      </c>
    </row>
    <row r="732" spans="1:44" x14ac:dyDescent="0.2">
      <c r="A732">
        <f>ROW(Source!A358)</f>
        <v>358</v>
      </c>
      <c r="B732">
        <v>27711888</v>
      </c>
      <c r="C732">
        <v>27711874</v>
      </c>
      <c r="D732">
        <v>25153356</v>
      </c>
      <c r="E732">
        <v>1</v>
      </c>
      <c r="F732">
        <v>1</v>
      </c>
      <c r="G732">
        <v>1</v>
      </c>
      <c r="H732">
        <v>3</v>
      </c>
      <c r="I732" t="s">
        <v>628</v>
      </c>
      <c r="J732" t="s">
        <v>629</v>
      </c>
      <c r="K732" t="s">
        <v>630</v>
      </c>
      <c r="L732">
        <v>1327</v>
      </c>
      <c r="N732">
        <v>1005</v>
      </c>
      <c r="O732" t="s">
        <v>54</v>
      </c>
      <c r="P732" t="s">
        <v>54</v>
      </c>
      <c r="Q732">
        <v>1</v>
      </c>
      <c r="X732">
        <v>0.84</v>
      </c>
      <c r="Y732">
        <v>72.319999999999993</v>
      </c>
      <c r="Z732">
        <v>0</v>
      </c>
      <c r="AA732">
        <v>0</v>
      </c>
      <c r="AB732">
        <v>0</v>
      </c>
      <c r="AC732">
        <v>0</v>
      </c>
      <c r="AD732">
        <v>1</v>
      </c>
      <c r="AE732">
        <v>0</v>
      </c>
      <c r="AF732" t="s">
        <v>6</v>
      </c>
      <c r="AG732">
        <v>0.84</v>
      </c>
      <c r="AH732">
        <v>2</v>
      </c>
      <c r="AI732">
        <v>27711879</v>
      </c>
      <c r="AJ732">
        <v>716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</row>
    <row r="733" spans="1:44" x14ac:dyDescent="0.2">
      <c r="A733">
        <f>ROW(Source!A358)</f>
        <v>358</v>
      </c>
      <c r="B733">
        <v>27711889</v>
      </c>
      <c r="C733">
        <v>27711874</v>
      </c>
      <c r="D733">
        <v>25153690</v>
      </c>
      <c r="E733">
        <v>1</v>
      </c>
      <c r="F733">
        <v>1</v>
      </c>
      <c r="G733">
        <v>1</v>
      </c>
      <c r="H733">
        <v>3</v>
      </c>
      <c r="I733" t="s">
        <v>598</v>
      </c>
      <c r="J733" t="s">
        <v>599</v>
      </c>
      <c r="K733" t="s">
        <v>600</v>
      </c>
      <c r="L733">
        <v>1346</v>
      </c>
      <c r="N733">
        <v>1009</v>
      </c>
      <c r="O733" t="s">
        <v>147</v>
      </c>
      <c r="P733" t="s">
        <v>147</v>
      </c>
      <c r="Q733">
        <v>1</v>
      </c>
      <c r="X733">
        <v>0.31</v>
      </c>
      <c r="Y733">
        <v>1.82</v>
      </c>
      <c r="Z733">
        <v>0</v>
      </c>
      <c r="AA733">
        <v>0</v>
      </c>
      <c r="AB733">
        <v>0</v>
      </c>
      <c r="AC733">
        <v>0</v>
      </c>
      <c r="AD733">
        <v>1</v>
      </c>
      <c r="AE733">
        <v>0</v>
      </c>
      <c r="AF733" t="s">
        <v>6</v>
      </c>
      <c r="AG733">
        <v>0.31</v>
      </c>
      <c r="AH733">
        <v>2</v>
      </c>
      <c r="AI733">
        <v>27711880</v>
      </c>
      <c r="AJ733">
        <v>717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</row>
    <row r="734" spans="1:44" x14ac:dyDescent="0.2">
      <c r="A734">
        <f>ROW(Source!A358)</f>
        <v>358</v>
      </c>
      <c r="B734">
        <v>27711890</v>
      </c>
      <c r="C734">
        <v>27711874</v>
      </c>
      <c r="D734">
        <v>25145731</v>
      </c>
      <c r="E734">
        <v>17</v>
      </c>
      <c r="F734">
        <v>1</v>
      </c>
      <c r="G734">
        <v>1</v>
      </c>
      <c r="H734">
        <v>3</v>
      </c>
      <c r="I734" t="s">
        <v>688</v>
      </c>
      <c r="J734" t="s">
        <v>6</v>
      </c>
      <c r="K734" t="s">
        <v>689</v>
      </c>
      <c r="L734">
        <v>1348</v>
      </c>
      <c r="N734">
        <v>1009</v>
      </c>
      <c r="O734" t="s">
        <v>30</v>
      </c>
      <c r="P734" t="s">
        <v>30</v>
      </c>
      <c r="Q734">
        <v>1000</v>
      </c>
      <c r="X734">
        <v>3.3000000000000002E-2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 t="s">
        <v>6</v>
      </c>
      <c r="AG734">
        <v>3.3000000000000002E-2</v>
      </c>
      <c r="AH734">
        <v>3</v>
      </c>
      <c r="AI734">
        <v>-1</v>
      </c>
      <c r="AJ734" t="s">
        <v>6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</row>
    <row r="735" spans="1:44" x14ac:dyDescent="0.2">
      <c r="A735">
        <f>ROW(Source!A358)</f>
        <v>358</v>
      </c>
      <c r="B735">
        <v>27711891</v>
      </c>
      <c r="C735">
        <v>27711874</v>
      </c>
      <c r="D735">
        <v>25145248</v>
      </c>
      <c r="E735">
        <v>17</v>
      </c>
      <c r="F735">
        <v>1</v>
      </c>
      <c r="G735">
        <v>1</v>
      </c>
      <c r="H735">
        <v>3</v>
      </c>
      <c r="I735" t="s">
        <v>678</v>
      </c>
      <c r="J735" t="s">
        <v>6</v>
      </c>
      <c r="K735" t="s">
        <v>679</v>
      </c>
      <c r="L735">
        <v>1348</v>
      </c>
      <c r="N735">
        <v>1009</v>
      </c>
      <c r="O735" t="s">
        <v>30</v>
      </c>
      <c r="P735" t="s">
        <v>30</v>
      </c>
      <c r="Q735">
        <v>1000</v>
      </c>
      <c r="X735">
        <v>2.1999999999999999E-2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 t="s">
        <v>6</v>
      </c>
      <c r="AG735">
        <v>2.1999999999999999E-2</v>
      </c>
      <c r="AH735">
        <v>3</v>
      </c>
      <c r="AI735">
        <v>-1</v>
      </c>
      <c r="AJ735" t="s">
        <v>6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</row>
    <row r="736" spans="1:44" x14ac:dyDescent="0.2">
      <c r="A736">
        <f>ROW(Source!A358)</f>
        <v>358</v>
      </c>
      <c r="B736">
        <v>27711892</v>
      </c>
      <c r="C736">
        <v>27711874</v>
      </c>
      <c r="D736">
        <v>25187360</v>
      </c>
      <c r="E736">
        <v>1</v>
      </c>
      <c r="F736">
        <v>1</v>
      </c>
      <c r="G736">
        <v>1</v>
      </c>
      <c r="H736">
        <v>3</v>
      </c>
      <c r="I736" t="s">
        <v>631</v>
      </c>
      <c r="J736" t="s">
        <v>632</v>
      </c>
      <c r="K736" t="s">
        <v>633</v>
      </c>
      <c r="L736">
        <v>1348</v>
      </c>
      <c r="N736">
        <v>1009</v>
      </c>
      <c r="O736" t="s">
        <v>30</v>
      </c>
      <c r="P736" t="s">
        <v>30</v>
      </c>
      <c r="Q736">
        <v>1000</v>
      </c>
      <c r="X736">
        <v>5.5E-2</v>
      </c>
      <c r="Y736">
        <v>11397.1</v>
      </c>
      <c r="Z736">
        <v>0</v>
      </c>
      <c r="AA736">
        <v>0</v>
      </c>
      <c r="AB736">
        <v>0</v>
      </c>
      <c r="AC736">
        <v>0</v>
      </c>
      <c r="AD736">
        <v>1</v>
      </c>
      <c r="AE736">
        <v>0</v>
      </c>
      <c r="AF736" t="s">
        <v>6</v>
      </c>
      <c r="AG736">
        <v>5.5E-2</v>
      </c>
      <c r="AH736">
        <v>2</v>
      </c>
      <c r="AI736">
        <v>27711883</v>
      </c>
      <c r="AJ736">
        <v>720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</row>
    <row r="737" spans="1:44" x14ac:dyDescent="0.2">
      <c r="A737">
        <f>ROW(Source!A363)</f>
        <v>363</v>
      </c>
      <c r="B737">
        <v>27711907</v>
      </c>
      <c r="C737">
        <v>27711895</v>
      </c>
      <c r="D737">
        <v>25412980</v>
      </c>
      <c r="E737">
        <v>1</v>
      </c>
      <c r="F737">
        <v>1</v>
      </c>
      <c r="G737">
        <v>1</v>
      </c>
      <c r="H737">
        <v>1</v>
      </c>
      <c r="I737" t="s">
        <v>634</v>
      </c>
      <c r="J737" t="s">
        <v>6</v>
      </c>
      <c r="K737" t="s">
        <v>635</v>
      </c>
      <c r="L737">
        <v>1191</v>
      </c>
      <c r="N737">
        <v>1013</v>
      </c>
      <c r="O737" t="s">
        <v>486</v>
      </c>
      <c r="P737" t="s">
        <v>486</v>
      </c>
      <c r="Q737">
        <v>1</v>
      </c>
      <c r="X737">
        <v>51.01</v>
      </c>
      <c r="Y737">
        <v>0</v>
      </c>
      <c r="Z737">
        <v>0</v>
      </c>
      <c r="AA737">
        <v>0</v>
      </c>
      <c r="AB737">
        <v>9.07</v>
      </c>
      <c r="AC737">
        <v>0</v>
      </c>
      <c r="AD737">
        <v>1</v>
      </c>
      <c r="AE737">
        <v>1</v>
      </c>
      <c r="AF737" t="s">
        <v>57</v>
      </c>
      <c r="AG737">
        <v>79.193025000000006</v>
      </c>
      <c r="AH737">
        <v>2</v>
      </c>
      <c r="AI737">
        <v>27711896</v>
      </c>
      <c r="AJ737">
        <v>721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</row>
    <row r="738" spans="1:44" x14ac:dyDescent="0.2">
      <c r="A738">
        <f>ROW(Source!A363)</f>
        <v>363</v>
      </c>
      <c r="B738">
        <v>27711908</v>
      </c>
      <c r="C738">
        <v>27711895</v>
      </c>
      <c r="D738">
        <v>25412928</v>
      </c>
      <c r="E738">
        <v>1</v>
      </c>
      <c r="F738">
        <v>1</v>
      </c>
      <c r="G738">
        <v>1</v>
      </c>
      <c r="H738">
        <v>1</v>
      </c>
      <c r="I738" t="s">
        <v>487</v>
      </c>
      <c r="J738" t="s">
        <v>6</v>
      </c>
      <c r="K738" t="s">
        <v>488</v>
      </c>
      <c r="L738">
        <v>1191</v>
      </c>
      <c r="N738">
        <v>1013</v>
      </c>
      <c r="O738" t="s">
        <v>486</v>
      </c>
      <c r="P738" t="s">
        <v>486</v>
      </c>
      <c r="Q738">
        <v>1</v>
      </c>
      <c r="X738">
        <v>0.12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1</v>
      </c>
      <c r="AE738">
        <v>2</v>
      </c>
      <c r="AF738" t="s">
        <v>56</v>
      </c>
      <c r="AG738">
        <v>0.20250000000000001</v>
      </c>
      <c r="AH738">
        <v>2</v>
      </c>
      <c r="AI738">
        <v>27711897</v>
      </c>
      <c r="AJ738">
        <v>722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</row>
    <row r="739" spans="1:44" x14ac:dyDescent="0.2">
      <c r="A739">
        <f>ROW(Source!A363)</f>
        <v>363</v>
      </c>
      <c r="B739">
        <v>27711909</v>
      </c>
      <c r="C739">
        <v>27711895</v>
      </c>
      <c r="D739">
        <v>25230514</v>
      </c>
      <c r="E739">
        <v>1</v>
      </c>
      <c r="F739">
        <v>1</v>
      </c>
      <c r="G739">
        <v>1</v>
      </c>
      <c r="H739">
        <v>2</v>
      </c>
      <c r="I739" t="s">
        <v>489</v>
      </c>
      <c r="J739" t="s">
        <v>490</v>
      </c>
      <c r="K739" t="s">
        <v>491</v>
      </c>
      <c r="L739">
        <v>1368</v>
      </c>
      <c r="N739">
        <v>1011</v>
      </c>
      <c r="O739" t="s">
        <v>492</v>
      </c>
      <c r="P739" t="s">
        <v>492</v>
      </c>
      <c r="Q739">
        <v>1</v>
      </c>
      <c r="X739">
        <v>0.01</v>
      </c>
      <c r="Y739">
        <v>0</v>
      </c>
      <c r="Z739">
        <v>31.26</v>
      </c>
      <c r="AA739">
        <v>13.5</v>
      </c>
      <c r="AB739">
        <v>0</v>
      </c>
      <c r="AC739">
        <v>0</v>
      </c>
      <c r="AD739">
        <v>1</v>
      </c>
      <c r="AE739">
        <v>0</v>
      </c>
      <c r="AF739" t="s">
        <v>56</v>
      </c>
      <c r="AG739">
        <v>1.6875000000000001E-2</v>
      </c>
      <c r="AH739">
        <v>2</v>
      </c>
      <c r="AI739">
        <v>27711898</v>
      </c>
      <c r="AJ739">
        <v>723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</row>
    <row r="740" spans="1:44" x14ac:dyDescent="0.2">
      <c r="A740">
        <f>ROW(Source!A363)</f>
        <v>363</v>
      </c>
      <c r="B740">
        <v>27711910</v>
      </c>
      <c r="C740">
        <v>27711895</v>
      </c>
      <c r="D740">
        <v>25231607</v>
      </c>
      <c r="E740">
        <v>1</v>
      </c>
      <c r="F740">
        <v>1</v>
      </c>
      <c r="G740">
        <v>1</v>
      </c>
      <c r="H740">
        <v>2</v>
      </c>
      <c r="I740" t="s">
        <v>497</v>
      </c>
      <c r="J740" t="s">
        <v>498</v>
      </c>
      <c r="K740" t="s">
        <v>499</v>
      </c>
      <c r="L740">
        <v>1368</v>
      </c>
      <c r="N740">
        <v>1011</v>
      </c>
      <c r="O740" t="s">
        <v>492</v>
      </c>
      <c r="P740" t="s">
        <v>492</v>
      </c>
      <c r="Q740">
        <v>1</v>
      </c>
      <c r="X740">
        <v>0.11</v>
      </c>
      <c r="Y740">
        <v>0</v>
      </c>
      <c r="Z740">
        <v>65.709999999999994</v>
      </c>
      <c r="AA740">
        <v>11.6</v>
      </c>
      <c r="AB740">
        <v>0</v>
      </c>
      <c r="AC740">
        <v>0</v>
      </c>
      <c r="AD740">
        <v>1</v>
      </c>
      <c r="AE740">
        <v>0</v>
      </c>
      <c r="AF740" t="s">
        <v>56</v>
      </c>
      <c r="AG740">
        <v>0.18562500000000004</v>
      </c>
      <c r="AH740">
        <v>2</v>
      </c>
      <c r="AI740">
        <v>27711899</v>
      </c>
      <c r="AJ740">
        <v>724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</row>
    <row r="741" spans="1:44" x14ac:dyDescent="0.2">
      <c r="A741">
        <f>ROW(Source!A363)</f>
        <v>363</v>
      </c>
      <c r="B741">
        <v>27711911</v>
      </c>
      <c r="C741">
        <v>27711895</v>
      </c>
      <c r="D741">
        <v>25153356</v>
      </c>
      <c r="E741">
        <v>1</v>
      </c>
      <c r="F741">
        <v>1</v>
      </c>
      <c r="G741">
        <v>1</v>
      </c>
      <c r="H741">
        <v>3</v>
      </c>
      <c r="I741" t="s">
        <v>628</v>
      </c>
      <c r="J741" t="s">
        <v>629</v>
      </c>
      <c r="K741" t="s">
        <v>630</v>
      </c>
      <c r="L741">
        <v>1327</v>
      </c>
      <c r="N741">
        <v>1005</v>
      </c>
      <c r="O741" t="s">
        <v>54</v>
      </c>
      <c r="P741" t="s">
        <v>54</v>
      </c>
      <c r="Q741">
        <v>1</v>
      </c>
      <c r="X741">
        <v>0.84</v>
      </c>
      <c r="Y741">
        <v>72.319999999999993</v>
      </c>
      <c r="Z741">
        <v>0</v>
      </c>
      <c r="AA741">
        <v>0</v>
      </c>
      <c r="AB741">
        <v>0</v>
      </c>
      <c r="AC741">
        <v>0</v>
      </c>
      <c r="AD741">
        <v>1</v>
      </c>
      <c r="AE741">
        <v>0</v>
      </c>
      <c r="AF741" t="s">
        <v>6</v>
      </c>
      <c r="AG741">
        <v>0.84</v>
      </c>
      <c r="AH741">
        <v>2</v>
      </c>
      <c r="AI741">
        <v>27711900</v>
      </c>
      <c r="AJ741">
        <v>725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</row>
    <row r="742" spans="1:44" x14ac:dyDescent="0.2">
      <c r="A742">
        <f>ROW(Source!A363)</f>
        <v>363</v>
      </c>
      <c r="B742">
        <v>27711912</v>
      </c>
      <c r="C742">
        <v>27711895</v>
      </c>
      <c r="D742">
        <v>25153690</v>
      </c>
      <c r="E742">
        <v>1</v>
      </c>
      <c r="F742">
        <v>1</v>
      </c>
      <c r="G742">
        <v>1</v>
      </c>
      <c r="H742">
        <v>3</v>
      </c>
      <c r="I742" t="s">
        <v>598</v>
      </c>
      <c r="J742" t="s">
        <v>599</v>
      </c>
      <c r="K742" t="s">
        <v>600</v>
      </c>
      <c r="L742">
        <v>1346</v>
      </c>
      <c r="N742">
        <v>1009</v>
      </c>
      <c r="O742" t="s">
        <v>147</v>
      </c>
      <c r="P742" t="s">
        <v>147</v>
      </c>
      <c r="Q742">
        <v>1</v>
      </c>
      <c r="X742">
        <v>0.31</v>
      </c>
      <c r="Y742">
        <v>1.82</v>
      </c>
      <c r="Z742">
        <v>0</v>
      </c>
      <c r="AA742">
        <v>0</v>
      </c>
      <c r="AB742">
        <v>0</v>
      </c>
      <c r="AC742">
        <v>0</v>
      </c>
      <c r="AD742">
        <v>1</v>
      </c>
      <c r="AE742">
        <v>0</v>
      </c>
      <c r="AF742" t="s">
        <v>6</v>
      </c>
      <c r="AG742">
        <v>0.31</v>
      </c>
      <c r="AH742">
        <v>2</v>
      </c>
      <c r="AI742">
        <v>27711901</v>
      </c>
      <c r="AJ742">
        <v>726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</row>
    <row r="743" spans="1:44" x14ac:dyDescent="0.2">
      <c r="A743">
        <f>ROW(Source!A363)</f>
        <v>363</v>
      </c>
      <c r="B743">
        <v>27711913</v>
      </c>
      <c r="C743">
        <v>27711895</v>
      </c>
      <c r="D743">
        <v>25154578</v>
      </c>
      <c r="E743">
        <v>1</v>
      </c>
      <c r="F743">
        <v>1</v>
      </c>
      <c r="G743">
        <v>1</v>
      </c>
      <c r="H743">
        <v>3</v>
      </c>
      <c r="I743" t="s">
        <v>636</v>
      </c>
      <c r="J743" t="s">
        <v>637</v>
      </c>
      <c r="K743" t="s">
        <v>638</v>
      </c>
      <c r="L743">
        <v>1339</v>
      </c>
      <c r="N743">
        <v>1007</v>
      </c>
      <c r="O743" t="s">
        <v>92</v>
      </c>
      <c r="P743" t="s">
        <v>92</v>
      </c>
      <c r="Q743">
        <v>1</v>
      </c>
      <c r="X743">
        <v>2.3999999999999998E-3</v>
      </c>
      <c r="Y743">
        <v>74.58</v>
      </c>
      <c r="Z743">
        <v>0</v>
      </c>
      <c r="AA743">
        <v>0</v>
      </c>
      <c r="AB743">
        <v>0</v>
      </c>
      <c r="AC743">
        <v>0</v>
      </c>
      <c r="AD743">
        <v>1</v>
      </c>
      <c r="AE743">
        <v>0</v>
      </c>
      <c r="AF743" t="s">
        <v>6</v>
      </c>
      <c r="AG743">
        <v>2.3999999999999998E-3</v>
      </c>
      <c r="AH743">
        <v>2</v>
      </c>
      <c r="AI743">
        <v>27711902</v>
      </c>
      <c r="AJ743">
        <v>727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</row>
    <row r="744" spans="1:44" x14ac:dyDescent="0.2">
      <c r="A744">
        <f>ROW(Source!A363)</f>
        <v>363</v>
      </c>
      <c r="B744">
        <v>27711914</v>
      </c>
      <c r="C744">
        <v>27711895</v>
      </c>
      <c r="D744">
        <v>25186131</v>
      </c>
      <c r="E744">
        <v>1</v>
      </c>
      <c r="F744">
        <v>1</v>
      </c>
      <c r="G744">
        <v>1</v>
      </c>
      <c r="H744">
        <v>3</v>
      </c>
      <c r="I744" t="s">
        <v>639</v>
      </c>
      <c r="J744" t="s">
        <v>640</v>
      </c>
      <c r="K744" t="s">
        <v>641</v>
      </c>
      <c r="L744">
        <v>1348</v>
      </c>
      <c r="N744">
        <v>1009</v>
      </c>
      <c r="O744" t="s">
        <v>30</v>
      </c>
      <c r="P744" t="s">
        <v>30</v>
      </c>
      <c r="Q744">
        <v>1000</v>
      </c>
      <c r="X744">
        <v>7.4999999999999997E-3</v>
      </c>
      <c r="Y744">
        <v>25764</v>
      </c>
      <c r="Z744">
        <v>0</v>
      </c>
      <c r="AA744">
        <v>0</v>
      </c>
      <c r="AB744">
        <v>0</v>
      </c>
      <c r="AC744">
        <v>0</v>
      </c>
      <c r="AD744">
        <v>1</v>
      </c>
      <c r="AE744">
        <v>0</v>
      </c>
      <c r="AF744" t="s">
        <v>6</v>
      </c>
      <c r="AG744">
        <v>7.4999999999999997E-3</v>
      </c>
      <c r="AH744">
        <v>2</v>
      </c>
      <c r="AI744">
        <v>27711903</v>
      </c>
      <c r="AJ744">
        <v>728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</row>
    <row r="745" spans="1:44" x14ac:dyDescent="0.2">
      <c r="A745">
        <f>ROW(Source!A363)</f>
        <v>363</v>
      </c>
      <c r="B745">
        <v>27711915</v>
      </c>
      <c r="C745">
        <v>27711895</v>
      </c>
      <c r="D745">
        <v>25145744</v>
      </c>
      <c r="E745">
        <v>17</v>
      </c>
      <c r="F745">
        <v>1</v>
      </c>
      <c r="G745">
        <v>1</v>
      </c>
      <c r="H745">
        <v>3</v>
      </c>
      <c r="I745" t="s">
        <v>690</v>
      </c>
      <c r="J745" t="s">
        <v>6</v>
      </c>
      <c r="K745" t="s">
        <v>691</v>
      </c>
      <c r="L745">
        <v>1348</v>
      </c>
      <c r="N745">
        <v>1009</v>
      </c>
      <c r="O745" t="s">
        <v>30</v>
      </c>
      <c r="P745" t="s">
        <v>30</v>
      </c>
      <c r="Q745">
        <v>1000</v>
      </c>
      <c r="X745">
        <v>1.8370000000000001E-2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 t="s">
        <v>6</v>
      </c>
      <c r="AG745">
        <v>1.8370000000000001E-2</v>
      </c>
      <c r="AH745">
        <v>3</v>
      </c>
      <c r="AI745">
        <v>-1</v>
      </c>
      <c r="AJ745" t="s">
        <v>6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</row>
    <row r="746" spans="1:44" x14ac:dyDescent="0.2">
      <c r="A746">
        <f>ROW(Source!A363)</f>
        <v>363</v>
      </c>
      <c r="B746">
        <v>27711916</v>
      </c>
      <c r="C746">
        <v>27711895</v>
      </c>
      <c r="D746">
        <v>25187088</v>
      </c>
      <c r="E746">
        <v>1</v>
      </c>
      <c r="F746">
        <v>1</v>
      </c>
      <c r="G746">
        <v>1</v>
      </c>
      <c r="H746">
        <v>3</v>
      </c>
      <c r="I746" t="s">
        <v>642</v>
      </c>
      <c r="J746" t="s">
        <v>643</v>
      </c>
      <c r="K746" t="s">
        <v>644</v>
      </c>
      <c r="L746">
        <v>1348</v>
      </c>
      <c r="N746">
        <v>1009</v>
      </c>
      <c r="O746" t="s">
        <v>30</v>
      </c>
      <c r="P746" t="s">
        <v>30</v>
      </c>
      <c r="Q746">
        <v>1000</v>
      </c>
      <c r="X746">
        <v>1.1299999999999999E-2</v>
      </c>
      <c r="Y746">
        <v>26230</v>
      </c>
      <c r="Z746">
        <v>0</v>
      </c>
      <c r="AA746">
        <v>0</v>
      </c>
      <c r="AB746">
        <v>0</v>
      </c>
      <c r="AC746">
        <v>0</v>
      </c>
      <c r="AD746">
        <v>1</v>
      </c>
      <c r="AE746">
        <v>0</v>
      </c>
      <c r="AF746" t="s">
        <v>6</v>
      </c>
      <c r="AG746">
        <v>1.1299999999999999E-2</v>
      </c>
      <c r="AH746">
        <v>2</v>
      </c>
      <c r="AI746">
        <v>27711905</v>
      </c>
      <c r="AJ746">
        <v>730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</row>
    <row r="747" spans="1:44" x14ac:dyDescent="0.2">
      <c r="A747">
        <f>ROW(Source!A363)</f>
        <v>363</v>
      </c>
      <c r="B747">
        <v>27711917</v>
      </c>
      <c r="C747">
        <v>27711895</v>
      </c>
      <c r="D747">
        <v>25187354</v>
      </c>
      <c r="E747">
        <v>1</v>
      </c>
      <c r="F747">
        <v>1</v>
      </c>
      <c r="G747">
        <v>1</v>
      </c>
      <c r="H747">
        <v>3</v>
      </c>
      <c r="I747" t="s">
        <v>645</v>
      </c>
      <c r="J747" t="s">
        <v>646</v>
      </c>
      <c r="K747" t="s">
        <v>647</v>
      </c>
      <c r="L747">
        <v>1348</v>
      </c>
      <c r="N747">
        <v>1009</v>
      </c>
      <c r="O747" t="s">
        <v>30</v>
      </c>
      <c r="P747" t="s">
        <v>30</v>
      </c>
      <c r="Q747">
        <v>1000</v>
      </c>
      <c r="X747">
        <v>5.0999999999999997E-2</v>
      </c>
      <c r="Y747">
        <v>2898.5</v>
      </c>
      <c r="Z747">
        <v>0</v>
      </c>
      <c r="AA747">
        <v>0</v>
      </c>
      <c r="AB747">
        <v>0</v>
      </c>
      <c r="AC747">
        <v>0</v>
      </c>
      <c r="AD747">
        <v>1</v>
      </c>
      <c r="AE747">
        <v>0</v>
      </c>
      <c r="AF747" t="s">
        <v>6</v>
      </c>
      <c r="AG747">
        <v>5.0999999999999997E-2</v>
      </c>
      <c r="AH747">
        <v>2</v>
      </c>
      <c r="AI747">
        <v>27711906</v>
      </c>
      <c r="AJ747">
        <v>731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</row>
    <row r="748" spans="1:44" x14ac:dyDescent="0.2">
      <c r="A748">
        <f>ROW(Source!A364)</f>
        <v>364</v>
      </c>
      <c r="B748">
        <v>27711907</v>
      </c>
      <c r="C748">
        <v>27711895</v>
      </c>
      <c r="D748">
        <v>25412980</v>
      </c>
      <c r="E748">
        <v>1</v>
      </c>
      <c r="F748">
        <v>1</v>
      </c>
      <c r="G748">
        <v>1</v>
      </c>
      <c r="H748">
        <v>1</v>
      </c>
      <c r="I748" t="s">
        <v>634</v>
      </c>
      <c r="J748" t="s">
        <v>6</v>
      </c>
      <c r="K748" t="s">
        <v>635</v>
      </c>
      <c r="L748">
        <v>1191</v>
      </c>
      <c r="N748">
        <v>1013</v>
      </c>
      <c r="O748" t="s">
        <v>486</v>
      </c>
      <c r="P748" t="s">
        <v>486</v>
      </c>
      <c r="Q748">
        <v>1</v>
      </c>
      <c r="X748">
        <v>51.01</v>
      </c>
      <c r="Y748">
        <v>0</v>
      </c>
      <c r="Z748">
        <v>0</v>
      </c>
      <c r="AA748">
        <v>0</v>
      </c>
      <c r="AB748">
        <v>9.07</v>
      </c>
      <c r="AC748">
        <v>0</v>
      </c>
      <c r="AD748">
        <v>1</v>
      </c>
      <c r="AE748">
        <v>1</v>
      </c>
      <c r="AF748" t="s">
        <v>57</v>
      </c>
      <c r="AG748">
        <v>79.193025000000006</v>
      </c>
      <c r="AH748">
        <v>2</v>
      </c>
      <c r="AI748">
        <v>27711896</v>
      </c>
      <c r="AJ748">
        <v>732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</row>
    <row r="749" spans="1:44" x14ac:dyDescent="0.2">
      <c r="A749">
        <f>ROW(Source!A364)</f>
        <v>364</v>
      </c>
      <c r="B749">
        <v>27711908</v>
      </c>
      <c r="C749">
        <v>27711895</v>
      </c>
      <c r="D749">
        <v>25412928</v>
      </c>
      <c r="E749">
        <v>1</v>
      </c>
      <c r="F749">
        <v>1</v>
      </c>
      <c r="G749">
        <v>1</v>
      </c>
      <c r="H749">
        <v>1</v>
      </c>
      <c r="I749" t="s">
        <v>487</v>
      </c>
      <c r="J749" t="s">
        <v>6</v>
      </c>
      <c r="K749" t="s">
        <v>488</v>
      </c>
      <c r="L749">
        <v>1191</v>
      </c>
      <c r="N749">
        <v>1013</v>
      </c>
      <c r="O749" t="s">
        <v>486</v>
      </c>
      <c r="P749" t="s">
        <v>486</v>
      </c>
      <c r="Q749">
        <v>1</v>
      </c>
      <c r="X749">
        <v>0.12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1</v>
      </c>
      <c r="AE749">
        <v>2</v>
      </c>
      <c r="AF749" t="s">
        <v>56</v>
      </c>
      <c r="AG749">
        <v>0.20250000000000001</v>
      </c>
      <c r="AH749">
        <v>2</v>
      </c>
      <c r="AI749">
        <v>27711897</v>
      </c>
      <c r="AJ749">
        <v>733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</row>
    <row r="750" spans="1:44" x14ac:dyDescent="0.2">
      <c r="A750">
        <f>ROW(Source!A364)</f>
        <v>364</v>
      </c>
      <c r="B750">
        <v>27711909</v>
      </c>
      <c r="C750">
        <v>27711895</v>
      </c>
      <c r="D750">
        <v>25230514</v>
      </c>
      <c r="E750">
        <v>1</v>
      </c>
      <c r="F750">
        <v>1</v>
      </c>
      <c r="G750">
        <v>1</v>
      </c>
      <c r="H750">
        <v>2</v>
      </c>
      <c r="I750" t="s">
        <v>489</v>
      </c>
      <c r="J750" t="s">
        <v>490</v>
      </c>
      <c r="K750" t="s">
        <v>491</v>
      </c>
      <c r="L750">
        <v>1368</v>
      </c>
      <c r="N750">
        <v>1011</v>
      </c>
      <c r="O750" t="s">
        <v>492</v>
      </c>
      <c r="P750" t="s">
        <v>492</v>
      </c>
      <c r="Q750">
        <v>1</v>
      </c>
      <c r="X750">
        <v>0.01</v>
      </c>
      <c r="Y750">
        <v>0</v>
      </c>
      <c r="Z750">
        <v>31.26</v>
      </c>
      <c r="AA750">
        <v>13.5</v>
      </c>
      <c r="AB750">
        <v>0</v>
      </c>
      <c r="AC750">
        <v>0</v>
      </c>
      <c r="AD750">
        <v>1</v>
      </c>
      <c r="AE750">
        <v>0</v>
      </c>
      <c r="AF750" t="s">
        <v>56</v>
      </c>
      <c r="AG750">
        <v>1.6875000000000001E-2</v>
      </c>
      <c r="AH750">
        <v>2</v>
      </c>
      <c r="AI750">
        <v>27711898</v>
      </c>
      <c r="AJ750">
        <v>734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</row>
    <row r="751" spans="1:44" x14ac:dyDescent="0.2">
      <c r="A751">
        <f>ROW(Source!A364)</f>
        <v>364</v>
      </c>
      <c r="B751">
        <v>27711910</v>
      </c>
      <c r="C751">
        <v>27711895</v>
      </c>
      <c r="D751">
        <v>25231607</v>
      </c>
      <c r="E751">
        <v>1</v>
      </c>
      <c r="F751">
        <v>1</v>
      </c>
      <c r="G751">
        <v>1</v>
      </c>
      <c r="H751">
        <v>2</v>
      </c>
      <c r="I751" t="s">
        <v>497</v>
      </c>
      <c r="J751" t="s">
        <v>498</v>
      </c>
      <c r="K751" t="s">
        <v>499</v>
      </c>
      <c r="L751">
        <v>1368</v>
      </c>
      <c r="N751">
        <v>1011</v>
      </c>
      <c r="O751" t="s">
        <v>492</v>
      </c>
      <c r="P751" t="s">
        <v>492</v>
      </c>
      <c r="Q751">
        <v>1</v>
      </c>
      <c r="X751">
        <v>0.11</v>
      </c>
      <c r="Y751">
        <v>0</v>
      </c>
      <c r="Z751">
        <v>65.709999999999994</v>
      </c>
      <c r="AA751">
        <v>11.6</v>
      </c>
      <c r="AB751">
        <v>0</v>
      </c>
      <c r="AC751">
        <v>0</v>
      </c>
      <c r="AD751">
        <v>1</v>
      </c>
      <c r="AE751">
        <v>0</v>
      </c>
      <c r="AF751" t="s">
        <v>56</v>
      </c>
      <c r="AG751">
        <v>0.18562500000000004</v>
      </c>
      <c r="AH751">
        <v>2</v>
      </c>
      <c r="AI751">
        <v>27711899</v>
      </c>
      <c r="AJ751">
        <v>735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</row>
    <row r="752" spans="1:44" x14ac:dyDescent="0.2">
      <c r="A752">
        <f>ROW(Source!A364)</f>
        <v>364</v>
      </c>
      <c r="B752">
        <v>27711911</v>
      </c>
      <c r="C752">
        <v>27711895</v>
      </c>
      <c r="D752">
        <v>25153356</v>
      </c>
      <c r="E752">
        <v>1</v>
      </c>
      <c r="F752">
        <v>1</v>
      </c>
      <c r="G752">
        <v>1</v>
      </c>
      <c r="H752">
        <v>3</v>
      </c>
      <c r="I752" t="s">
        <v>628</v>
      </c>
      <c r="J752" t="s">
        <v>629</v>
      </c>
      <c r="K752" t="s">
        <v>630</v>
      </c>
      <c r="L752">
        <v>1327</v>
      </c>
      <c r="N752">
        <v>1005</v>
      </c>
      <c r="O752" t="s">
        <v>54</v>
      </c>
      <c r="P752" t="s">
        <v>54</v>
      </c>
      <c r="Q752">
        <v>1</v>
      </c>
      <c r="X752">
        <v>0.84</v>
      </c>
      <c r="Y752">
        <v>72.319999999999993</v>
      </c>
      <c r="Z752">
        <v>0</v>
      </c>
      <c r="AA752">
        <v>0</v>
      </c>
      <c r="AB752">
        <v>0</v>
      </c>
      <c r="AC752">
        <v>0</v>
      </c>
      <c r="AD752">
        <v>1</v>
      </c>
      <c r="AE752">
        <v>0</v>
      </c>
      <c r="AF752" t="s">
        <v>6</v>
      </c>
      <c r="AG752">
        <v>0.84</v>
      </c>
      <c r="AH752">
        <v>2</v>
      </c>
      <c r="AI752">
        <v>27711900</v>
      </c>
      <c r="AJ752">
        <v>736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</row>
    <row r="753" spans="1:44" x14ac:dyDescent="0.2">
      <c r="A753">
        <f>ROW(Source!A364)</f>
        <v>364</v>
      </c>
      <c r="B753">
        <v>27711912</v>
      </c>
      <c r="C753">
        <v>27711895</v>
      </c>
      <c r="D753">
        <v>25153690</v>
      </c>
      <c r="E753">
        <v>1</v>
      </c>
      <c r="F753">
        <v>1</v>
      </c>
      <c r="G753">
        <v>1</v>
      </c>
      <c r="H753">
        <v>3</v>
      </c>
      <c r="I753" t="s">
        <v>598</v>
      </c>
      <c r="J753" t="s">
        <v>599</v>
      </c>
      <c r="K753" t="s">
        <v>600</v>
      </c>
      <c r="L753">
        <v>1346</v>
      </c>
      <c r="N753">
        <v>1009</v>
      </c>
      <c r="O753" t="s">
        <v>147</v>
      </c>
      <c r="P753" t="s">
        <v>147</v>
      </c>
      <c r="Q753">
        <v>1</v>
      </c>
      <c r="X753">
        <v>0.31</v>
      </c>
      <c r="Y753">
        <v>1.82</v>
      </c>
      <c r="Z753">
        <v>0</v>
      </c>
      <c r="AA753">
        <v>0</v>
      </c>
      <c r="AB753">
        <v>0</v>
      </c>
      <c r="AC753">
        <v>0</v>
      </c>
      <c r="AD753">
        <v>1</v>
      </c>
      <c r="AE753">
        <v>0</v>
      </c>
      <c r="AF753" t="s">
        <v>6</v>
      </c>
      <c r="AG753">
        <v>0.31</v>
      </c>
      <c r="AH753">
        <v>2</v>
      </c>
      <c r="AI753">
        <v>27711901</v>
      </c>
      <c r="AJ753">
        <v>737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</row>
    <row r="754" spans="1:44" x14ac:dyDescent="0.2">
      <c r="A754">
        <f>ROW(Source!A364)</f>
        <v>364</v>
      </c>
      <c r="B754">
        <v>27711913</v>
      </c>
      <c r="C754">
        <v>27711895</v>
      </c>
      <c r="D754">
        <v>25154578</v>
      </c>
      <c r="E754">
        <v>1</v>
      </c>
      <c r="F754">
        <v>1</v>
      </c>
      <c r="G754">
        <v>1</v>
      </c>
      <c r="H754">
        <v>3</v>
      </c>
      <c r="I754" t="s">
        <v>636</v>
      </c>
      <c r="J754" t="s">
        <v>637</v>
      </c>
      <c r="K754" t="s">
        <v>638</v>
      </c>
      <c r="L754">
        <v>1339</v>
      </c>
      <c r="N754">
        <v>1007</v>
      </c>
      <c r="O754" t="s">
        <v>92</v>
      </c>
      <c r="P754" t="s">
        <v>92</v>
      </c>
      <c r="Q754">
        <v>1</v>
      </c>
      <c r="X754">
        <v>2.3999999999999998E-3</v>
      </c>
      <c r="Y754">
        <v>74.58</v>
      </c>
      <c r="Z754">
        <v>0</v>
      </c>
      <c r="AA754">
        <v>0</v>
      </c>
      <c r="AB754">
        <v>0</v>
      </c>
      <c r="AC754">
        <v>0</v>
      </c>
      <c r="AD754">
        <v>1</v>
      </c>
      <c r="AE754">
        <v>0</v>
      </c>
      <c r="AF754" t="s">
        <v>6</v>
      </c>
      <c r="AG754">
        <v>2.3999999999999998E-3</v>
      </c>
      <c r="AH754">
        <v>2</v>
      </c>
      <c r="AI754">
        <v>27711902</v>
      </c>
      <c r="AJ754">
        <v>738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</row>
    <row r="755" spans="1:44" x14ac:dyDescent="0.2">
      <c r="A755">
        <f>ROW(Source!A364)</f>
        <v>364</v>
      </c>
      <c r="B755">
        <v>27711914</v>
      </c>
      <c r="C755">
        <v>27711895</v>
      </c>
      <c r="D755">
        <v>25186131</v>
      </c>
      <c r="E755">
        <v>1</v>
      </c>
      <c r="F755">
        <v>1</v>
      </c>
      <c r="G755">
        <v>1</v>
      </c>
      <c r="H755">
        <v>3</v>
      </c>
      <c r="I755" t="s">
        <v>639</v>
      </c>
      <c r="J755" t="s">
        <v>640</v>
      </c>
      <c r="K755" t="s">
        <v>641</v>
      </c>
      <c r="L755">
        <v>1348</v>
      </c>
      <c r="N755">
        <v>1009</v>
      </c>
      <c r="O755" t="s">
        <v>30</v>
      </c>
      <c r="P755" t="s">
        <v>30</v>
      </c>
      <c r="Q755">
        <v>1000</v>
      </c>
      <c r="X755">
        <v>7.4999999999999997E-3</v>
      </c>
      <c r="Y755">
        <v>25764</v>
      </c>
      <c r="Z755">
        <v>0</v>
      </c>
      <c r="AA755">
        <v>0</v>
      </c>
      <c r="AB755">
        <v>0</v>
      </c>
      <c r="AC755">
        <v>0</v>
      </c>
      <c r="AD755">
        <v>1</v>
      </c>
      <c r="AE755">
        <v>0</v>
      </c>
      <c r="AF755" t="s">
        <v>6</v>
      </c>
      <c r="AG755">
        <v>7.4999999999999997E-3</v>
      </c>
      <c r="AH755">
        <v>2</v>
      </c>
      <c r="AI755">
        <v>27711903</v>
      </c>
      <c r="AJ755">
        <v>739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</row>
    <row r="756" spans="1:44" x14ac:dyDescent="0.2">
      <c r="A756">
        <f>ROW(Source!A364)</f>
        <v>364</v>
      </c>
      <c r="B756">
        <v>27711915</v>
      </c>
      <c r="C756">
        <v>27711895</v>
      </c>
      <c r="D756">
        <v>25145744</v>
      </c>
      <c r="E756">
        <v>17</v>
      </c>
      <c r="F756">
        <v>1</v>
      </c>
      <c r="G756">
        <v>1</v>
      </c>
      <c r="H756">
        <v>3</v>
      </c>
      <c r="I756" t="s">
        <v>690</v>
      </c>
      <c r="J756" t="s">
        <v>6</v>
      </c>
      <c r="K756" t="s">
        <v>691</v>
      </c>
      <c r="L756">
        <v>1348</v>
      </c>
      <c r="N756">
        <v>1009</v>
      </c>
      <c r="O756" t="s">
        <v>30</v>
      </c>
      <c r="P756" t="s">
        <v>30</v>
      </c>
      <c r="Q756">
        <v>1000</v>
      </c>
      <c r="X756">
        <v>1.8370000000000001E-2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 t="s">
        <v>6</v>
      </c>
      <c r="AG756">
        <v>1.8370000000000001E-2</v>
      </c>
      <c r="AH756">
        <v>3</v>
      </c>
      <c r="AI756">
        <v>-1</v>
      </c>
      <c r="AJ756" t="s">
        <v>6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</row>
    <row r="757" spans="1:44" x14ac:dyDescent="0.2">
      <c r="A757">
        <f>ROW(Source!A364)</f>
        <v>364</v>
      </c>
      <c r="B757">
        <v>27711916</v>
      </c>
      <c r="C757">
        <v>27711895</v>
      </c>
      <c r="D757">
        <v>25187088</v>
      </c>
      <c r="E757">
        <v>1</v>
      </c>
      <c r="F757">
        <v>1</v>
      </c>
      <c r="G757">
        <v>1</v>
      </c>
      <c r="H757">
        <v>3</v>
      </c>
      <c r="I757" t="s">
        <v>642</v>
      </c>
      <c r="J757" t="s">
        <v>643</v>
      </c>
      <c r="K757" t="s">
        <v>644</v>
      </c>
      <c r="L757">
        <v>1348</v>
      </c>
      <c r="N757">
        <v>1009</v>
      </c>
      <c r="O757" t="s">
        <v>30</v>
      </c>
      <c r="P757" t="s">
        <v>30</v>
      </c>
      <c r="Q757">
        <v>1000</v>
      </c>
      <c r="X757">
        <v>1.1299999999999999E-2</v>
      </c>
      <c r="Y757">
        <v>26230</v>
      </c>
      <c r="Z757">
        <v>0</v>
      </c>
      <c r="AA757">
        <v>0</v>
      </c>
      <c r="AB757">
        <v>0</v>
      </c>
      <c r="AC757">
        <v>0</v>
      </c>
      <c r="AD757">
        <v>1</v>
      </c>
      <c r="AE757">
        <v>0</v>
      </c>
      <c r="AF757" t="s">
        <v>6</v>
      </c>
      <c r="AG757">
        <v>1.1299999999999999E-2</v>
      </c>
      <c r="AH757">
        <v>2</v>
      </c>
      <c r="AI757">
        <v>27711905</v>
      </c>
      <c r="AJ757">
        <v>741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</row>
    <row r="758" spans="1:44" x14ac:dyDescent="0.2">
      <c r="A758">
        <f>ROW(Source!A364)</f>
        <v>364</v>
      </c>
      <c r="B758">
        <v>27711917</v>
      </c>
      <c r="C758">
        <v>27711895</v>
      </c>
      <c r="D758">
        <v>25187354</v>
      </c>
      <c r="E758">
        <v>1</v>
      </c>
      <c r="F758">
        <v>1</v>
      </c>
      <c r="G758">
        <v>1</v>
      </c>
      <c r="H758">
        <v>3</v>
      </c>
      <c r="I758" t="s">
        <v>645</v>
      </c>
      <c r="J758" t="s">
        <v>646</v>
      </c>
      <c r="K758" t="s">
        <v>647</v>
      </c>
      <c r="L758">
        <v>1348</v>
      </c>
      <c r="N758">
        <v>1009</v>
      </c>
      <c r="O758" t="s">
        <v>30</v>
      </c>
      <c r="P758" t="s">
        <v>30</v>
      </c>
      <c r="Q758">
        <v>1000</v>
      </c>
      <c r="X758">
        <v>5.0999999999999997E-2</v>
      </c>
      <c r="Y758">
        <v>2898.5</v>
      </c>
      <c r="Z758">
        <v>0</v>
      </c>
      <c r="AA758">
        <v>0</v>
      </c>
      <c r="AB758">
        <v>0</v>
      </c>
      <c r="AC758">
        <v>0</v>
      </c>
      <c r="AD758">
        <v>1</v>
      </c>
      <c r="AE758">
        <v>0</v>
      </c>
      <c r="AF758" t="s">
        <v>6</v>
      </c>
      <c r="AG758">
        <v>5.0999999999999997E-2</v>
      </c>
      <c r="AH758">
        <v>2</v>
      </c>
      <c r="AI758">
        <v>27711906</v>
      </c>
      <c r="AJ758">
        <v>742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</row>
    <row r="759" spans="1:44" x14ac:dyDescent="0.2">
      <c r="A759">
        <f>ROW(Source!A367)</f>
        <v>367</v>
      </c>
      <c r="B759">
        <v>27711926</v>
      </c>
      <c r="C759">
        <v>27711919</v>
      </c>
      <c r="D759">
        <v>25417632</v>
      </c>
      <c r="E759">
        <v>1</v>
      </c>
      <c r="F759">
        <v>1</v>
      </c>
      <c r="G759">
        <v>1</v>
      </c>
      <c r="H759">
        <v>1</v>
      </c>
      <c r="I759" t="s">
        <v>570</v>
      </c>
      <c r="J759" t="s">
        <v>6</v>
      </c>
      <c r="K759" t="s">
        <v>571</v>
      </c>
      <c r="L759">
        <v>1191</v>
      </c>
      <c r="N759">
        <v>1013</v>
      </c>
      <c r="O759" t="s">
        <v>486</v>
      </c>
      <c r="P759" t="s">
        <v>486</v>
      </c>
      <c r="Q759">
        <v>1</v>
      </c>
      <c r="X759">
        <v>80.73</v>
      </c>
      <c r="Y759">
        <v>0</v>
      </c>
      <c r="Z759">
        <v>0</v>
      </c>
      <c r="AA759">
        <v>0</v>
      </c>
      <c r="AB759">
        <v>8.64</v>
      </c>
      <c r="AC759">
        <v>0</v>
      </c>
      <c r="AD759">
        <v>1</v>
      </c>
      <c r="AE759">
        <v>1</v>
      </c>
      <c r="AF759" t="s">
        <v>22</v>
      </c>
      <c r="AG759">
        <v>92.839500000000001</v>
      </c>
      <c r="AH759">
        <v>2</v>
      </c>
      <c r="AI759">
        <v>27711920</v>
      </c>
      <c r="AJ759">
        <v>743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</row>
    <row r="760" spans="1:44" x14ac:dyDescent="0.2">
      <c r="A760">
        <f>ROW(Source!A367)</f>
        <v>367</v>
      </c>
      <c r="B760">
        <v>27711927</v>
      </c>
      <c r="C760">
        <v>27711919</v>
      </c>
      <c r="D760">
        <v>25412928</v>
      </c>
      <c r="E760">
        <v>1</v>
      </c>
      <c r="F760">
        <v>1</v>
      </c>
      <c r="G760">
        <v>1</v>
      </c>
      <c r="H760">
        <v>1</v>
      </c>
      <c r="I760" t="s">
        <v>487</v>
      </c>
      <c r="J760" t="s">
        <v>6</v>
      </c>
      <c r="K760" t="s">
        <v>488</v>
      </c>
      <c r="L760">
        <v>1191</v>
      </c>
      <c r="N760">
        <v>1013</v>
      </c>
      <c r="O760" t="s">
        <v>486</v>
      </c>
      <c r="P760" t="s">
        <v>486</v>
      </c>
      <c r="Q760">
        <v>1</v>
      </c>
      <c r="X760">
        <v>0.01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1</v>
      </c>
      <c r="AE760">
        <v>2</v>
      </c>
      <c r="AF760" t="s">
        <v>22</v>
      </c>
      <c r="AG760">
        <v>1.15E-2</v>
      </c>
      <c r="AH760">
        <v>2</v>
      </c>
      <c r="AI760">
        <v>27711921</v>
      </c>
      <c r="AJ760">
        <v>744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</row>
    <row r="761" spans="1:44" x14ac:dyDescent="0.2">
      <c r="A761">
        <f>ROW(Source!A367)</f>
        <v>367</v>
      </c>
      <c r="B761">
        <v>27711928</v>
      </c>
      <c r="C761">
        <v>27711919</v>
      </c>
      <c r="D761">
        <v>25231607</v>
      </c>
      <c r="E761">
        <v>1</v>
      </c>
      <c r="F761">
        <v>1</v>
      </c>
      <c r="G761">
        <v>1</v>
      </c>
      <c r="H761">
        <v>2</v>
      </c>
      <c r="I761" t="s">
        <v>497</v>
      </c>
      <c r="J761" t="s">
        <v>498</v>
      </c>
      <c r="K761" t="s">
        <v>499</v>
      </c>
      <c r="L761">
        <v>1368</v>
      </c>
      <c r="N761">
        <v>1011</v>
      </c>
      <c r="O761" t="s">
        <v>492</v>
      </c>
      <c r="P761" t="s">
        <v>492</v>
      </c>
      <c r="Q761">
        <v>1</v>
      </c>
      <c r="X761">
        <v>0.01</v>
      </c>
      <c r="Y761">
        <v>0</v>
      </c>
      <c r="Z761">
        <v>65.709999999999994</v>
      </c>
      <c r="AA761">
        <v>11.6</v>
      </c>
      <c r="AB761">
        <v>0</v>
      </c>
      <c r="AC761">
        <v>0</v>
      </c>
      <c r="AD761">
        <v>1</v>
      </c>
      <c r="AE761">
        <v>0</v>
      </c>
      <c r="AF761" t="s">
        <v>22</v>
      </c>
      <c r="AG761">
        <v>1.15E-2</v>
      </c>
      <c r="AH761">
        <v>2</v>
      </c>
      <c r="AI761">
        <v>27711922</v>
      </c>
      <c r="AJ761">
        <v>745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</row>
    <row r="762" spans="1:44" x14ac:dyDescent="0.2">
      <c r="A762">
        <f>ROW(Source!A367)</f>
        <v>367</v>
      </c>
      <c r="B762">
        <v>27711929</v>
      </c>
      <c r="C762">
        <v>27711919</v>
      </c>
      <c r="D762">
        <v>25153690</v>
      </c>
      <c r="E762">
        <v>1</v>
      </c>
      <c r="F762">
        <v>1</v>
      </c>
      <c r="G762">
        <v>1</v>
      </c>
      <c r="H762">
        <v>3</v>
      </c>
      <c r="I762" t="s">
        <v>598</v>
      </c>
      <c r="J762" t="s">
        <v>599</v>
      </c>
      <c r="K762" t="s">
        <v>600</v>
      </c>
      <c r="L762">
        <v>1346</v>
      </c>
      <c r="N762">
        <v>1009</v>
      </c>
      <c r="O762" t="s">
        <v>147</v>
      </c>
      <c r="P762" t="s">
        <v>147</v>
      </c>
      <c r="Q762">
        <v>1</v>
      </c>
      <c r="X762">
        <v>0.1</v>
      </c>
      <c r="Y762">
        <v>1.82</v>
      </c>
      <c r="Z762">
        <v>0</v>
      </c>
      <c r="AA762">
        <v>0</v>
      </c>
      <c r="AB762">
        <v>0</v>
      </c>
      <c r="AC762">
        <v>0</v>
      </c>
      <c r="AD762">
        <v>1</v>
      </c>
      <c r="AE762">
        <v>0</v>
      </c>
      <c r="AF762" t="s">
        <v>6</v>
      </c>
      <c r="AG762">
        <v>0.1</v>
      </c>
      <c r="AH762">
        <v>2</v>
      </c>
      <c r="AI762">
        <v>27711923</v>
      </c>
      <c r="AJ762">
        <v>746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</row>
    <row r="763" spans="1:44" x14ac:dyDescent="0.2">
      <c r="A763">
        <f>ROW(Source!A367)</f>
        <v>367</v>
      </c>
      <c r="B763">
        <v>27711930</v>
      </c>
      <c r="C763">
        <v>27711919</v>
      </c>
      <c r="D763">
        <v>25146395</v>
      </c>
      <c r="E763">
        <v>17</v>
      </c>
      <c r="F763">
        <v>1</v>
      </c>
      <c r="G763">
        <v>1</v>
      </c>
      <c r="H763">
        <v>3</v>
      </c>
      <c r="I763" t="s">
        <v>690</v>
      </c>
      <c r="J763" t="s">
        <v>6</v>
      </c>
      <c r="K763" t="s">
        <v>692</v>
      </c>
      <c r="L763">
        <v>1348</v>
      </c>
      <c r="N763">
        <v>1009</v>
      </c>
      <c r="O763" t="s">
        <v>30</v>
      </c>
      <c r="P763" t="s">
        <v>30</v>
      </c>
      <c r="Q763">
        <v>1000</v>
      </c>
      <c r="X763">
        <v>1.3599999999999999E-2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 t="s">
        <v>6</v>
      </c>
      <c r="AG763">
        <v>1.3599999999999999E-2</v>
      </c>
      <c r="AH763">
        <v>3</v>
      </c>
      <c r="AI763">
        <v>-1</v>
      </c>
      <c r="AJ763" t="s">
        <v>6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</row>
    <row r="764" spans="1:44" x14ac:dyDescent="0.2">
      <c r="A764">
        <f>ROW(Source!A367)</f>
        <v>367</v>
      </c>
      <c r="B764">
        <v>27711931</v>
      </c>
      <c r="C764">
        <v>27711919</v>
      </c>
      <c r="D764">
        <v>25187091</v>
      </c>
      <c r="E764">
        <v>1</v>
      </c>
      <c r="F764">
        <v>1</v>
      </c>
      <c r="G764">
        <v>1</v>
      </c>
      <c r="H764">
        <v>3</v>
      </c>
      <c r="I764" t="s">
        <v>648</v>
      </c>
      <c r="J764" t="s">
        <v>649</v>
      </c>
      <c r="K764" t="s">
        <v>650</v>
      </c>
      <c r="L764">
        <v>1348</v>
      </c>
      <c r="N764">
        <v>1009</v>
      </c>
      <c r="O764" t="s">
        <v>30</v>
      </c>
      <c r="P764" t="s">
        <v>30</v>
      </c>
      <c r="Q764">
        <v>1000</v>
      </c>
      <c r="X764">
        <v>7.0000000000000001E-3</v>
      </c>
      <c r="Y764">
        <v>16950</v>
      </c>
      <c r="Z764">
        <v>0</v>
      </c>
      <c r="AA764">
        <v>0</v>
      </c>
      <c r="AB764">
        <v>0</v>
      </c>
      <c r="AC764">
        <v>0</v>
      </c>
      <c r="AD764">
        <v>1</v>
      </c>
      <c r="AE764">
        <v>0</v>
      </c>
      <c r="AF764" t="s">
        <v>6</v>
      </c>
      <c r="AG764">
        <v>7.0000000000000001E-3</v>
      </c>
      <c r="AH764">
        <v>2</v>
      </c>
      <c r="AI764">
        <v>27711925</v>
      </c>
      <c r="AJ764">
        <v>748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</row>
    <row r="765" spans="1:44" x14ac:dyDescent="0.2">
      <c r="A765">
        <f>ROW(Source!A368)</f>
        <v>368</v>
      </c>
      <c r="B765">
        <v>27711926</v>
      </c>
      <c r="C765">
        <v>27711919</v>
      </c>
      <c r="D765">
        <v>25417632</v>
      </c>
      <c r="E765">
        <v>1</v>
      </c>
      <c r="F765">
        <v>1</v>
      </c>
      <c r="G765">
        <v>1</v>
      </c>
      <c r="H765">
        <v>1</v>
      </c>
      <c r="I765" t="s">
        <v>570</v>
      </c>
      <c r="J765" t="s">
        <v>6</v>
      </c>
      <c r="K765" t="s">
        <v>571</v>
      </c>
      <c r="L765">
        <v>1191</v>
      </c>
      <c r="N765">
        <v>1013</v>
      </c>
      <c r="O765" t="s">
        <v>486</v>
      </c>
      <c r="P765" t="s">
        <v>486</v>
      </c>
      <c r="Q765">
        <v>1</v>
      </c>
      <c r="X765">
        <v>80.73</v>
      </c>
      <c r="Y765">
        <v>0</v>
      </c>
      <c r="Z765">
        <v>0</v>
      </c>
      <c r="AA765">
        <v>0</v>
      </c>
      <c r="AB765">
        <v>8.64</v>
      </c>
      <c r="AC765">
        <v>0</v>
      </c>
      <c r="AD765">
        <v>1</v>
      </c>
      <c r="AE765">
        <v>1</v>
      </c>
      <c r="AF765" t="s">
        <v>22</v>
      </c>
      <c r="AG765">
        <v>92.839500000000001</v>
      </c>
      <c r="AH765">
        <v>2</v>
      </c>
      <c r="AI765">
        <v>27711920</v>
      </c>
      <c r="AJ765">
        <v>749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</row>
    <row r="766" spans="1:44" x14ac:dyDescent="0.2">
      <c r="A766">
        <f>ROW(Source!A368)</f>
        <v>368</v>
      </c>
      <c r="B766">
        <v>27711927</v>
      </c>
      <c r="C766">
        <v>27711919</v>
      </c>
      <c r="D766">
        <v>25412928</v>
      </c>
      <c r="E766">
        <v>1</v>
      </c>
      <c r="F766">
        <v>1</v>
      </c>
      <c r="G766">
        <v>1</v>
      </c>
      <c r="H766">
        <v>1</v>
      </c>
      <c r="I766" t="s">
        <v>487</v>
      </c>
      <c r="J766" t="s">
        <v>6</v>
      </c>
      <c r="K766" t="s">
        <v>488</v>
      </c>
      <c r="L766">
        <v>1191</v>
      </c>
      <c r="N766">
        <v>1013</v>
      </c>
      <c r="O766" t="s">
        <v>486</v>
      </c>
      <c r="P766" t="s">
        <v>486</v>
      </c>
      <c r="Q766">
        <v>1</v>
      </c>
      <c r="X766">
        <v>0.01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1</v>
      </c>
      <c r="AE766">
        <v>2</v>
      </c>
      <c r="AF766" t="s">
        <v>22</v>
      </c>
      <c r="AG766">
        <v>1.15E-2</v>
      </c>
      <c r="AH766">
        <v>2</v>
      </c>
      <c r="AI766">
        <v>27711921</v>
      </c>
      <c r="AJ766">
        <v>750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</row>
    <row r="767" spans="1:44" x14ac:dyDescent="0.2">
      <c r="A767">
        <f>ROW(Source!A368)</f>
        <v>368</v>
      </c>
      <c r="B767">
        <v>27711928</v>
      </c>
      <c r="C767">
        <v>27711919</v>
      </c>
      <c r="D767">
        <v>25231607</v>
      </c>
      <c r="E767">
        <v>1</v>
      </c>
      <c r="F767">
        <v>1</v>
      </c>
      <c r="G767">
        <v>1</v>
      </c>
      <c r="H767">
        <v>2</v>
      </c>
      <c r="I767" t="s">
        <v>497</v>
      </c>
      <c r="J767" t="s">
        <v>498</v>
      </c>
      <c r="K767" t="s">
        <v>499</v>
      </c>
      <c r="L767">
        <v>1368</v>
      </c>
      <c r="N767">
        <v>1011</v>
      </c>
      <c r="O767" t="s">
        <v>492</v>
      </c>
      <c r="P767" t="s">
        <v>492</v>
      </c>
      <c r="Q767">
        <v>1</v>
      </c>
      <c r="X767">
        <v>0.01</v>
      </c>
      <c r="Y767">
        <v>0</v>
      </c>
      <c r="Z767">
        <v>65.709999999999994</v>
      </c>
      <c r="AA767">
        <v>11.6</v>
      </c>
      <c r="AB767">
        <v>0</v>
      </c>
      <c r="AC767">
        <v>0</v>
      </c>
      <c r="AD767">
        <v>1</v>
      </c>
      <c r="AE767">
        <v>0</v>
      </c>
      <c r="AF767" t="s">
        <v>22</v>
      </c>
      <c r="AG767">
        <v>1.15E-2</v>
      </c>
      <c r="AH767">
        <v>2</v>
      </c>
      <c r="AI767">
        <v>27711922</v>
      </c>
      <c r="AJ767">
        <v>751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</row>
    <row r="768" spans="1:44" x14ac:dyDescent="0.2">
      <c r="A768">
        <f>ROW(Source!A368)</f>
        <v>368</v>
      </c>
      <c r="B768">
        <v>27711929</v>
      </c>
      <c r="C768">
        <v>27711919</v>
      </c>
      <c r="D768">
        <v>25153690</v>
      </c>
      <c r="E768">
        <v>1</v>
      </c>
      <c r="F768">
        <v>1</v>
      </c>
      <c r="G768">
        <v>1</v>
      </c>
      <c r="H768">
        <v>3</v>
      </c>
      <c r="I768" t="s">
        <v>598</v>
      </c>
      <c r="J768" t="s">
        <v>599</v>
      </c>
      <c r="K768" t="s">
        <v>600</v>
      </c>
      <c r="L768">
        <v>1346</v>
      </c>
      <c r="N768">
        <v>1009</v>
      </c>
      <c r="O768" t="s">
        <v>147</v>
      </c>
      <c r="P768" t="s">
        <v>147</v>
      </c>
      <c r="Q768">
        <v>1</v>
      </c>
      <c r="X768">
        <v>0.1</v>
      </c>
      <c r="Y768">
        <v>1.82</v>
      </c>
      <c r="Z768">
        <v>0</v>
      </c>
      <c r="AA768">
        <v>0</v>
      </c>
      <c r="AB768">
        <v>0</v>
      </c>
      <c r="AC768">
        <v>0</v>
      </c>
      <c r="AD768">
        <v>1</v>
      </c>
      <c r="AE768">
        <v>0</v>
      </c>
      <c r="AF768" t="s">
        <v>6</v>
      </c>
      <c r="AG768">
        <v>0.1</v>
      </c>
      <c r="AH768">
        <v>2</v>
      </c>
      <c r="AI768">
        <v>27711923</v>
      </c>
      <c r="AJ768">
        <v>752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</row>
    <row r="769" spans="1:44" x14ac:dyDescent="0.2">
      <c r="A769">
        <f>ROW(Source!A368)</f>
        <v>368</v>
      </c>
      <c r="B769">
        <v>27711930</v>
      </c>
      <c r="C769">
        <v>27711919</v>
      </c>
      <c r="D769">
        <v>25146395</v>
      </c>
      <c r="E769">
        <v>17</v>
      </c>
      <c r="F769">
        <v>1</v>
      </c>
      <c r="G769">
        <v>1</v>
      </c>
      <c r="H769">
        <v>3</v>
      </c>
      <c r="I769" t="s">
        <v>690</v>
      </c>
      <c r="J769" t="s">
        <v>6</v>
      </c>
      <c r="K769" t="s">
        <v>692</v>
      </c>
      <c r="L769">
        <v>1348</v>
      </c>
      <c r="N769">
        <v>1009</v>
      </c>
      <c r="O769" t="s">
        <v>30</v>
      </c>
      <c r="P769" t="s">
        <v>30</v>
      </c>
      <c r="Q769">
        <v>1000</v>
      </c>
      <c r="X769">
        <v>1.3599999999999999E-2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 t="s">
        <v>6</v>
      </c>
      <c r="AG769">
        <v>1.3599999999999999E-2</v>
      </c>
      <c r="AH769">
        <v>3</v>
      </c>
      <c r="AI769">
        <v>-1</v>
      </c>
      <c r="AJ769" t="s">
        <v>6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</row>
    <row r="770" spans="1:44" x14ac:dyDescent="0.2">
      <c r="A770">
        <f>ROW(Source!A368)</f>
        <v>368</v>
      </c>
      <c r="B770">
        <v>27711931</v>
      </c>
      <c r="C770">
        <v>27711919</v>
      </c>
      <c r="D770">
        <v>25187091</v>
      </c>
      <c r="E770">
        <v>1</v>
      </c>
      <c r="F770">
        <v>1</v>
      </c>
      <c r="G770">
        <v>1</v>
      </c>
      <c r="H770">
        <v>3</v>
      </c>
      <c r="I770" t="s">
        <v>648</v>
      </c>
      <c r="J770" t="s">
        <v>649</v>
      </c>
      <c r="K770" t="s">
        <v>650</v>
      </c>
      <c r="L770">
        <v>1348</v>
      </c>
      <c r="N770">
        <v>1009</v>
      </c>
      <c r="O770" t="s">
        <v>30</v>
      </c>
      <c r="P770" t="s">
        <v>30</v>
      </c>
      <c r="Q770">
        <v>1000</v>
      </c>
      <c r="X770">
        <v>7.0000000000000001E-3</v>
      </c>
      <c r="Y770">
        <v>16950</v>
      </c>
      <c r="Z770">
        <v>0</v>
      </c>
      <c r="AA770">
        <v>0</v>
      </c>
      <c r="AB770">
        <v>0</v>
      </c>
      <c r="AC770">
        <v>0</v>
      </c>
      <c r="AD770">
        <v>1</v>
      </c>
      <c r="AE770">
        <v>0</v>
      </c>
      <c r="AF770" t="s">
        <v>6</v>
      </c>
      <c r="AG770">
        <v>7.0000000000000001E-3</v>
      </c>
      <c r="AH770">
        <v>2</v>
      </c>
      <c r="AI770">
        <v>27711925</v>
      </c>
      <c r="AJ770">
        <v>754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</row>
    <row r="771" spans="1:44" x14ac:dyDescent="0.2">
      <c r="A771">
        <f>ROW(Source!A371)</f>
        <v>371</v>
      </c>
      <c r="B771">
        <v>27711940</v>
      </c>
      <c r="C771">
        <v>27711933</v>
      </c>
      <c r="D771">
        <v>25416200</v>
      </c>
      <c r="E771">
        <v>1</v>
      </c>
      <c r="F771">
        <v>1</v>
      </c>
      <c r="G771">
        <v>1</v>
      </c>
      <c r="H771">
        <v>1</v>
      </c>
      <c r="I771" t="s">
        <v>552</v>
      </c>
      <c r="J771" t="s">
        <v>6</v>
      </c>
      <c r="K771" t="s">
        <v>553</v>
      </c>
      <c r="L771">
        <v>1191</v>
      </c>
      <c r="N771">
        <v>1013</v>
      </c>
      <c r="O771" t="s">
        <v>486</v>
      </c>
      <c r="P771" t="s">
        <v>486</v>
      </c>
      <c r="Q771">
        <v>1</v>
      </c>
      <c r="X771">
        <v>80.599999999999994</v>
      </c>
      <c r="Y771">
        <v>0</v>
      </c>
      <c r="Z771">
        <v>0</v>
      </c>
      <c r="AA771">
        <v>0</v>
      </c>
      <c r="AB771">
        <v>8.09</v>
      </c>
      <c r="AC771">
        <v>0</v>
      </c>
      <c r="AD771">
        <v>1</v>
      </c>
      <c r="AE771">
        <v>1</v>
      </c>
      <c r="AF771" t="s">
        <v>22</v>
      </c>
      <c r="AG771">
        <v>92.689999999999984</v>
      </c>
      <c r="AH771">
        <v>2</v>
      </c>
      <c r="AI771">
        <v>27711934</v>
      </c>
      <c r="AJ771">
        <v>755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</row>
    <row r="772" spans="1:44" x14ac:dyDescent="0.2">
      <c r="A772">
        <f>ROW(Source!A371)</f>
        <v>371</v>
      </c>
      <c r="B772">
        <v>27711941</v>
      </c>
      <c r="C772">
        <v>27711933</v>
      </c>
      <c r="D772">
        <v>25412928</v>
      </c>
      <c r="E772">
        <v>1</v>
      </c>
      <c r="F772">
        <v>1</v>
      </c>
      <c r="G772">
        <v>1</v>
      </c>
      <c r="H772">
        <v>1</v>
      </c>
      <c r="I772" t="s">
        <v>487</v>
      </c>
      <c r="J772" t="s">
        <v>6</v>
      </c>
      <c r="K772" t="s">
        <v>488</v>
      </c>
      <c r="L772">
        <v>1191</v>
      </c>
      <c r="N772">
        <v>1013</v>
      </c>
      <c r="O772" t="s">
        <v>486</v>
      </c>
      <c r="P772" t="s">
        <v>486</v>
      </c>
      <c r="Q772">
        <v>1</v>
      </c>
      <c r="X772">
        <v>0.01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1</v>
      </c>
      <c r="AE772">
        <v>2</v>
      </c>
      <c r="AF772" t="s">
        <v>22</v>
      </c>
      <c r="AG772">
        <v>1.15E-2</v>
      </c>
      <c r="AH772">
        <v>2</v>
      </c>
      <c r="AI772">
        <v>27711935</v>
      </c>
      <c r="AJ772">
        <v>756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</row>
    <row r="773" spans="1:44" x14ac:dyDescent="0.2">
      <c r="A773">
        <f>ROW(Source!A371)</f>
        <v>371</v>
      </c>
      <c r="B773">
        <v>27711942</v>
      </c>
      <c r="C773">
        <v>27711933</v>
      </c>
      <c r="D773">
        <v>25231607</v>
      </c>
      <c r="E773">
        <v>1</v>
      </c>
      <c r="F773">
        <v>1</v>
      </c>
      <c r="G773">
        <v>1</v>
      </c>
      <c r="H773">
        <v>2</v>
      </c>
      <c r="I773" t="s">
        <v>497</v>
      </c>
      <c r="J773" t="s">
        <v>498</v>
      </c>
      <c r="K773" t="s">
        <v>499</v>
      </c>
      <c r="L773">
        <v>1368</v>
      </c>
      <c r="N773">
        <v>1011</v>
      </c>
      <c r="O773" t="s">
        <v>492</v>
      </c>
      <c r="P773" t="s">
        <v>492</v>
      </c>
      <c r="Q773">
        <v>1</v>
      </c>
      <c r="X773">
        <v>0.01</v>
      </c>
      <c r="Y773">
        <v>0</v>
      </c>
      <c r="Z773">
        <v>65.709999999999994</v>
      </c>
      <c r="AA773">
        <v>11.6</v>
      </c>
      <c r="AB773">
        <v>0</v>
      </c>
      <c r="AC773">
        <v>0</v>
      </c>
      <c r="AD773">
        <v>1</v>
      </c>
      <c r="AE773">
        <v>0</v>
      </c>
      <c r="AF773" t="s">
        <v>22</v>
      </c>
      <c r="AG773">
        <v>1.15E-2</v>
      </c>
      <c r="AH773">
        <v>2</v>
      </c>
      <c r="AI773">
        <v>27711936</v>
      </c>
      <c r="AJ773">
        <v>757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</row>
    <row r="774" spans="1:44" x14ac:dyDescent="0.2">
      <c r="A774">
        <f>ROW(Source!A371)</f>
        <v>371</v>
      </c>
      <c r="B774">
        <v>27711943</v>
      </c>
      <c r="C774">
        <v>27711933</v>
      </c>
      <c r="D774">
        <v>25153690</v>
      </c>
      <c r="E774">
        <v>1</v>
      </c>
      <c r="F774">
        <v>1</v>
      </c>
      <c r="G774">
        <v>1</v>
      </c>
      <c r="H774">
        <v>3</v>
      </c>
      <c r="I774" t="s">
        <v>598</v>
      </c>
      <c r="J774" t="s">
        <v>599</v>
      </c>
      <c r="K774" t="s">
        <v>600</v>
      </c>
      <c r="L774">
        <v>1346</v>
      </c>
      <c r="N774">
        <v>1009</v>
      </c>
      <c r="O774" t="s">
        <v>147</v>
      </c>
      <c r="P774" t="s">
        <v>147</v>
      </c>
      <c r="Q774">
        <v>1</v>
      </c>
      <c r="X774">
        <v>0.1</v>
      </c>
      <c r="Y774">
        <v>1.82</v>
      </c>
      <c r="Z774">
        <v>0</v>
      </c>
      <c r="AA774">
        <v>0</v>
      </c>
      <c r="AB774">
        <v>0</v>
      </c>
      <c r="AC774">
        <v>0</v>
      </c>
      <c r="AD774">
        <v>1</v>
      </c>
      <c r="AE774">
        <v>0</v>
      </c>
      <c r="AF774" t="s">
        <v>6</v>
      </c>
      <c r="AG774">
        <v>0.1</v>
      </c>
      <c r="AH774">
        <v>2</v>
      </c>
      <c r="AI774">
        <v>27711937</v>
      </c>
      <c r="AJ774">
        <v>758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</row>
    <row r="775" spans="1:44" x14ac:dyDescent="0.2">
      <c r="A775">
        <f>ROW(Source!A371)</f>
        <v>371</v>
      </c>
      <c r="B775">
        <v>27711944</v>
      </c>
      <c r="C775">
        <v>27711933</v>
      </c>
      <c r="D775">
        <v>25145744</v>
      </c>
      <c r="E775">
        <v>17</v>
      </c>
      <c r="F775">
        <v>1</v>
      </c>
      <c r="G775">
        <v>1</v>
      </c>
      <c r="H775">
        <v>3</v>
      </c>
      <c r="I775" t="s">
        <v>690</v>
      </c>
      <c r="J775" t="s">
        <v>6</v>
      </c>
      <c r="K775" t="s">
        <v>691</v>
      </c>
      <c r="L775">
        <v>1348</v>
      </c>
      <c r="N775">
        <v>1009</v>
      </c>
      <c r="O775" t="s">
        <v>30</v>
      </c>
      <c r="P775" t="s">
        <v>30</v>
      </c>
      <c r="Q775">
        <v>1000</v>
      </c>
      <c r="X775">
        <v>1.61E-2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 t="s">
        <v>6</v>
      </c>
      <c r="AG775">
        <v>1.61E-2</v>
      </c>
      <c r="AH775">
        <v>3</v>
      </c>
      <c r="AI775">
        <v>-1</v>
      </c>
      <c r="AJ775" t="s">
        <v>6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</row>
    <row r="776" spans="1:44" x14ac:dyDescent="0.2">
      <c r="A776">
        <f>ROW(Source!A371)</f>
        <v>371</v>
      </c>
      <c r="B776">
        <v>27711945</v>
      </c>
      <c r="C776">
        <v>27711933</v>
      </c>
      <c r="D776">
        <v>25187091</v>
      </c>
      <c r="E776">
        <v>1</v>
      </c>
      <c r="F776">
        <v>1</v>
      </c>
      <c r="G776">
        <v>1</v>
      </c>
      <c r="H776">
        <v>3</v>
      </c>
      <c r="I776" t="s">
        <v>648</v>
      </c>
      <c r="J776" t="s">
        <v>649</v>
      </c>
      <c r="K776" t="s">
        <v>650</v>
      </c>
      <c r="L776">
        <v>1348</v>
      </c>
      <c r="N776">
        <v>1009</v>
      </c>
      <c r="O776" t="s">
        <v>30</v>
      </c>
      <c r="P776" t="s">
        <v>30</v>
      </c>
      <c r="Q776">
        <v>1000</v>
      </c>
      <c r="X776">
        <v>8.9999999999999993E-3</v>
      </c>
      <c r="Y776">
        <v>16950</v>
      </c>
      <c r="Z776">
        <v>0</v>
      </c>
      <c r="AA776">
        <v>0</v>
      </c>
      <c r="AB776">
        <v>0</v>
      </c>
      <c r="AC776">
        <v>0</v>
      </c>
      <c r="AD776">
        <v>1</v>
      </c>
      <c r="AE776">
        <v>0</v>
      </c>
      <c r="AF776" t="s">
        <v>6</v>
      </c>
      <c r="AG776">
        <v>8.9999999999999993E-3</v>
      </c>
      <c r="AH776">
        <v>2</v>
      </c>
      <c r="AI776">
        <v>27711939</v>
      </c>
      <c r="AJ776">
        <v>760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</row>
    <row r="777" spans="1:44" x14ac:dyDescent="0.2">
      <c r="A777">
        <f>ROW(Source!A372)</f>
        <v>372</v>
      </c>
      <c r="B777">
        <v>27711940</v>
      </c>
      <c r="C777">
        <v>27711933</v>
      </c>
      <c r="D777">
        <v>25416200</v>
      </c>
      <c r="E777">
        <v>1</v>
      </c>
      <c r="F777">
        <v>1</v>
      </c>
      <c r="G777">
        <v>1</v>
      </c>
      <c r="H777">
        <v>1</v>
      </c>
      <c r="I777" t="s">
        <v>552</v>
      </c>
      <c r="J777" t="s">
        <v>6</v>
      </c>
      <c r="K777" t="s">
        <v>553</v>
      </c>
      <c r="L777">
        <v>1191</v>
      </c>
      <c r="N777">
        <v>1013</v>
      </c>
      <c r="O777" t="s">
        <v>486</v>
      </c>
      <c r="P777" t="s">
        <v>486</v>
      </c>
      <c r="Q777">
        <v>1</v>
      </c>
      <c r="X777">
        <v>80.599999999999994</v>
      </c>
      <c r="Y777">
        <v>0</v>
      </c>
      <c r="Z777">
        <v>0</v>
      </c>
      <c r="AA777">
        <v>0</v>
      </c>
      <c r="AB777">
        <v>8.09</v>
      </c>
      <c r="AC777">
        <v>0</v>
      </c>
      <c r="AD777">
        <v>1</v>
      </c>
      <c r="AE777">
        <v>1</v>
      </c>
      <c r="AF777" t="s">
        <v>22</v>
      </c>
      <c r="AG777">
        <v>92.689999999999984</v>
      </c>
      <c r="AH777">
        <v>2</v>
      </c>
      <c r="AI777">
        <v>27711934</v>
      </c>
      <c r="AJ777">
        <v>761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</row>
    <row r="778" spans="1:44" x14ac:dyDescent="0.2">
      <c r="A778">
        <f>ROW(Source!A372)</f>
        <v>372</v>
      </c>
      <c r="B778">
        <v>27711941</v>
      </c>
      <c r="C778">
        <v>27711933</v>
      </c>
      <c r="D778">
        <v>25412928</v>
      </c>
      <c r="E778">
        <v>1</v>
      </c>
      <c r="F778">
        <v>1</v>
      </c>
      <c r="G778">
        <v>1</v>
      </c>
      <c r="H778">
        <v>1</v>
      </c>
      <c r="I778" t="s">
        <v>487</v>
      </c>
      <c r="J778" t="s">
        <v>6</v>
      </c>
      <c r="K778" t="s">
        <v>488</v>
      </c>
      <c r="L778">
        <v>1191</v>
      </c>
      <c r="N778">
        <v>1013</v>
      </c>
      <c r="O778" t="s">
        <v>486</v>
      </c>
      <c r="P778" t="s">
        <v>486</v>
      </c>
      <c r="Q778">
        <v>1</v>
      </c>
      <c r="X778">
        <v>0.01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1</v>
      </c>
      <c r="AE778">
        <v>2</v>
      </c>
      <c r="AF778" t="s">
        <v>22</v>
      </c>
      <c r="AG778">
        <v>1.15E-2</v>
      </c>
      <c r="AH778">
        <v>2</v>
      </c>
      <c r="AI778">
        <v>27711935</v>
      </c>
      <c r="AJ778">
        <v>762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</row>
    <row r="779" spans="1:44" x14ac:dyDescent="0.2">
      <c r="A779">
        <f>ROW(Source!A372)</f>
        <v>372</v>
      </c>
      <c r="B779">
        <v>27711942</v>
      </c>
      <c r="C779">
        <v>27711933</v>
      </c>
      <c r="D779">
        <v>25231607</v>
      </c>
      <c r="E779">
        <v>1</v>
      </c>
      <c r="F779">
        <v>1</v>
      </c>
      <c r="G779">
        <v>1</v>
      </c>
      <c r="H779">
        <v>2</v>
      </c>
      <c r="I779" t="s">
        <v>497</v>
      </c>
      <c r="J779" t="s">
        <v>498</v>
      </c>
      <c r="K779" t="s">
        <v>499</v>
      </c>
      <c r="L779">
        <v>1368</v>
      </c>
      <c r="N779">
        <v>1011</v>
      </c>
      <c r="O779" t="s">
        <v>492</v>
      </c>
      <c r="P779" t="s">
        <v>492</v>
      </c>
      <c r="Q779">
        <v>1</v>
      </c>
      <c r="X779">
        <v>0.01</v>
      </c>
      <c r="Y779">
        <v>0</v>
      </c>
      <c r="Z779">
        <v>65.709999999999994</v>
      </c>
      <c r="AA779">
        <v>11.6</v>
      </c>
      <c r="AB779">
        <v>0</v>
      </c>
      <c r="AC779">
        <v>0</v>
      </c>
      <c r="AD779">
        <v>1</v>
      </c>
      <c r="AE779">
        <v>0</v>
      </c>
      <c r="AF779" t="s">
        <v>22</v>
      </c>
      <c r="AG779">
        <v>1.15E-2</v>
      </c>
      <c r="AH779">
        <v>2</v>
      </c>
      <c r="AI779">
        <v>27711936</v>
      </c>
      <c r="AJ779">
        <v>763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</row>
    <row r="780" spans="1:44" x14ac:dyDescent="0.2">
      <c r="A780">
        <f>ROW(Source!A372)</f>
        <v>372</v>
      </c>
      <c r="B780">
        <v>27711943</v>
      </c>
      <c r="C780">
        <v>27711933</v>
      </c>
      <c r="D780">
        <v>25153690</v>
      </c>
      <c r="E780">
        <v>1</v>
      </c>
      <c r="F780">
        <v>1</v>
      </c>
      <c r="G780">
        <v>1</v>
      </c>
      <c r="H780">
        <v>3</v>
      </c>
      <c r="I780" t="s">
        <v>598</v>
      </c>
      <c r="J780" t="s">
        <v>599</v>
      </c>
      <c r="K780" t="s">
        <v>600</v>
      </c>
      <c r="L780">
        <v>1346</v>
      </c>
      <c r="N780">
        <v>1009</v>
      </c>
      <c r="O780" t="s">
        <v>147</v>
      </c>
      <c r="P780" t="s">
        <v>147</v>
      </c>
      <c r="Q780">
        <v>1</v>
      </c>
      <c r="X780">
        <v>0.1</v>
      </c>
      <c r="Y780">
        <v>1.82</v>
      </c>
      <c r="Z780">
        <v>0</v>
      </c>
      <c r="AA780">
        <v>0</v>
      </c>
      <c r="AB780">
        <v>0</v>
      </c>
      <c r="AC780">
        <v>0</v>
      </c>
      <c r="AD780">
        <v>1</v>
      </c>
      <c r="AE780">
        <v>0</v>
      </c>
      <c r="AF780" t="s">
        <v>6</v>
      </c>
      <c r="AG780">
        <v>0.1</v>
      </c>
      <c r="AH780">
        <v>2</v>
      </c>
      <c r="AI780">
        <v>27711937</v>
      </c>
      <c r="AJ780">
        <v>764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</row>
    <row r="781" spans="1:44" x14ac:dyDescent="0.2">
      <c r="A781">
        <f>ROW(Source!A372)</f>
        <v>372</v>
      </c>
      <c r="B781">
        <v>27711944</v>
      </c>
      <c r="C781">
        <v>27711933</v>
      </c>
      <c r="D781">
        <v>25145744</v>
      </c>
      <c r="E781">
        <v>17</v>
      </c>
      <c r="F781">
        <v>1</v>
      </c>
      <c r="G781">
        <v>1</v>
      </c>
      <c r="H781">
        <v>3</v>
      </c>
      <c r="I781" t="s">
        <v>690</v>
      </c>
      <c r="J781" t="s">
        <v>6</v>
      </c>
      <c r="K781" t="s">
        <v>691</v>
      </c>
      <c r="L781">
        <v>1348</v>
      </c>
      <c r="N781">
        <v>1009</v>
      </c>
      <c r="O781" t="s">
        <v>30</v>
      </c>
      <c r="P781" t="s">
        <v>30</v>
      </c>
      <c r="Q781">
        <v>1000</v>
      </c>
      <c r="X781">
        <v>1.61E-2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 t="s">
        <v>6</v>
      </c>
      <c r="AG781">
        <v>1.61E-2</v>
      </c>
      <c r="AH781">
        <v>3</v>
      </c>
      <c r="AI781">
        <v>-1</v>
      </c>
      <c r="AJ781" t="s">
        <v>6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</row>
    <row r="782" spans="1:44" x14ac:dyDescent="0.2">
      <c r="A782">
        <f>ROW(Source!A372)</f>
        <v>372</v>
      </c>
      <c r="B782">
        <v>27711945</v>
      </c>
      <c r="C782">
        <v>27711933</v>
      </c>
      <c r="D782">
        <v>25187091</v>
      </c>
      <c r="E782">
        <v>1</v>
      </c>
      <c r="F782">
        <v>1</v>
      </c>
      <c r="G782">
        <v>1</v>
      </c>
      <c r="H782">
        <v>3</v>
      </c>
      <c r="I782" t="s">
        <v>648</v>
      </c>
      <c r="J782" t="s">
        <v>649</v>
      </c>
      <c r="K782" t="s">
        <v>650</v>
      </c>
      <c r="L782">
        <v>1348</v>
      </c>
      <c r="N782">
        <v>1009</v>
      </c>
      <c r="O782" t="s">
        <v>30</v>
      </c>
      <c r="P782" t="s">
        <v>30</v>
      </c>
      <c r="Q782">
        <v>1000</v>
      </c>
      <c r="X782">
        <v>8.9999999999999993E-3</v>
      </c>
      <c r="Y782">
        <v>16950</v>
      </c>
      <c r="Z782">
        <v>0</v>
      </c>
      <c r="AA782">
        <v>0</v>
      </c>
      <c r="AB782">
        <v>0</v>
      </c>
      <c r="AC782">
        <v>0</v>
      </c>
      <c r="AD782">
        <v>1</v>
      </c>
      <c r="AE782">
        <v>0</v>
      </c>
      <c r="AF782" t="s">
        <v>6</v>
      </c>
      <c r="AG782">
        <v>8.9999999999999993E-3</v>
      </c>
      <c r="AH782">
        <v>2</v>
      </c>
      <c r="AI782">
        <v>27711939</v>
      </c>
      <c r="AJ782">
        <v>766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</row>
    <row r="783" spans="1:44" x14ac:dyDescent="0.2">
      <c r="A783">
        <f>ROW(Source!A375)</f>
        <v>375</v>
      </c>
      <c r="B783">
        <v>27711955</v>
      </c>
      <c r="C783">
        <v>27711947</v>
      </c>
      <c r="D783">
        <v>25420819</v>
      </c>
      <c r="E783">
        <v>1</v>
      </c>
      <c r="F783">
        <v>1</v>
      </c>
      <c r="G783">
        <v>1</v>
      </c>
      <c r="H783">
        <v>1</v>
      </c>
      <c r="I783" t="s">
        <v>590</v>
      </c>
      <c r="J783" t="s">
        <v>6</v>
      </c>
      <c r="K783" t="s">
        <v>591</v>
      </c>
      <c r="L783">
        <v>1191</v>
      </c>
      <c r="N783">
        <v>1013</v>
      </c>
      <c r="O783" t="s">
        <v>486</v>
      </c>
      <c r="P783" t="s">
        <v>486</v>
      </c>
      <c r="Q783">
        <v>1</v>
      </c>
      <c r="X783">
        <v>6.68</v>
      </c>
      <c r="Y783">
        <v>0</v>
      </c>
      <c r="Z783">
        <v>0</v>
      </c>
      <c r="AA783">
        <v>0</v>
      </c>
      <c r="AB783">
        <v>9.18</v>
      </c>
      <c r="AC783">
        <v>0</v>
      </c>
      <c r="AD783">
        <v>1</v>
      </c>
      <c r="AE783">
        <v>1</v>
      </c>
      <c r="AF783" t="s">
        <v>57</v>
      </c>
      <c r="AG783">
        <v>10.370699999999999</v>
      </c>
      <c r="AH783">
        <v>2</v>
      </c>
      <c r="AI783">
        <v>27711948</v>
      </c>
      <c r="AJ783">
        <v>767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</row>
    <row r="784" spans="1:44" x14ac:dyDescent="0.2">
      <c r="A784">
        <f>ROW(Source!A375)</f>
        <v>375</v>
      </c>
      <c r="B784">
        <v>27711956</v>
      </c>
      <c r="C784">
        <v>27711947</v>
      </c>
      <c r="D784">
        <v>25412928</v>
      </c>
      <c r="E784">
        <v>1</v>
      </c>
      <c r="F784">
        <v>1</v>
      </c>
      <c r="G784">
        <v>1</v>
      </c>
      <c r="H784">
        <v>1</v>
      </c>
      <c r="I784" t="s">
        <v>487</v>
      </c>
      <c r="J784" t="s">
        <v>6</v>
      </c>
      <c r="K784" t="s">
        <v>488</v>
      </c>
      <c r="L784">
        <v>1191</v>
      </c>
      <c r="N784">
        <v>1013</v>
      </c>
      <c r="O784" t="s">
        <v>486</v>
      </c>
      <c r="P784" t="s">
        <v>486</v>
      </c>
      <c r="Q784">
        <v>1</v>
      </c>
      <c r="X784">
        <v>0.04</v>
      </c>
      <c r="Y784">
        <v>0</v>
      </c>
      <c r="Z784">
        <v>0</v>
      </c>
      <c r="AA784">
        <v>0</v>
      </c>
      <c r="AB784">
        <v>0</v>
      </c>
      <c r="AC784">
        <v>0</v>
      </c>
      <c r="AD784">
        <v>1</v>
      </c>
      <c r="AE784">
        <v>2</v>
      </c>
      <c r="AF784" t="s">
        <v>56</v>
      </c>
      <c r="AG784">
        <v>6.7500000000000004E-2</v>
      </c>
      <c r="AH784">
        <v>2</v>
      </c>
      <c r="AI784">
        <v>27711949</v>
      </c>
      <c r="AJ784">
        <v>768</v>
      </c>
      <c r="AK784">
        <v>0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0</v>
      </c>
    </row>
    <row r="785" spans="1:44" x14ac:dyDescent="0.2">
      <c r="A785">
        <f>ROW(Source!A375)</f>
        <v>375</v>
      </c>
      <c r="B785">
        <v>27711957</v>
      </c>
      <c r="C785">
        <v>27711947</v>
      </c>
      <c r="D785">
        <v>25230514</v>
      </c>
      <c r="E785">
        <v>1</v>
      </c>
      <c r="F785">
        <v>1</v>
      </c>
      <c r="G785">
        <v>1</v>
      </c>
      <c r="H785">
        <v>2</v>
      </c>
      <c r="I785" t="s">
        <v>489</v>
      </c>
      <c r="J785" t="s">
        <v>490</v>
      </c>
      <c r="K785" t="s">
        <v>491</v>
      </c>
      <c r="L785">
        <v>1368</v>
      </c>
      <c r="N785">
        <v>1011</v>
      </c>
      <c r="O785" t="s">
        <v>492</v>
      </c>
      <c r="P785" t="s">
        <v>492</v>
      </c>
      <c r="Q785">
        <v>1</v>
      </c>
      <c r="X785">
        <v>5.0000000000000001E-3</v>
      </c>
      <c r="Y785">
        <v>0</v>
      </c>
      <c r="Z785">
        <v>31.26</v>
      </c>
      <c r="AA785">
        <v>13.5</v>
      </c>
      <c r="AB785">
        <v>0</v>
      </c>
      <c r="AC785">
        <v>0</v>
      </c>
      <c r="AD785">
        <v>1</v>
      </c>
      <c r="AE785">
        <v>0</v>
      </c>
      <c r="AF785" t="s">
        <v>56</v>
      </c>
      <c r="AG785">
        <v>8.4375000000000006E-3</v>
      </c>
      <c r="AH785">
        <v>2</v>
      </c>
      <c r="AI785">
        <v>27711950</v>
      </c>
      <c r="AJ785">
        <v>769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</row>
    <row r="786" spans="1:44" x14ac:dyDescent="0.2">
      <c r="A786">
        <f>ROW(Source!A375)</f>
        <v>375</v>
      </c>
      <c r="B786">
        <v>27711958</v>
      </c>
      <c r="C786">
        <v>27711947</v>
      </c>
      <c r="D786">
        <v>25231607</v>
      </c>
      <c r="E786">
        <v>1</v>
      </c>
      <c r="F786">
        <v>1</v>
      </c>
      <c r="G786">
        <v>1</v>
      </c>
      <c r="H786">
        <v>2</v>
      </c>
      <c r="I786" t="s">
        <v>497</v>
      </c>
      <c r="J786" t="s">
        <v>498</v>
      </c>
      <c r="K786" t="s">
        <v>499</v>
      </c>
      <c r="L786">
        <v>1368</v>
      </c>
      <c r="N786">
        <v>1011</v>
      </c>
      <c r="O786" t="s">
        <v>492</v>
      </c>
      <c r="P786" t="s">
        <v>492</v>
      </c>
      <c r="Q786">
        <v>1</v>
      </c>
      <c r="X786">
        <v>0.03</v>
      </c>
      <c r="Y786">
        <v>0</v>
      </c>
      <c r="Z786">
        <v>65.709999999999994</v>
      </c>
      <c r="AA786">
        <v>11.6</v>
      </c>
      <c r="AB786">
        <v>0</v>
      </c>
      <c r="AC786">
        <v>0</v>
      </c>
      <c r="AD786">
        <v>1</v>
      </c>
      <c r="AE786">
        <v>0</v>
      </c>
      <c r="AF786" t="s">
        <v>56</v>
      </c>
      <c r="AG786">
        <v>5.0625000000000003E-2</v>
      </c>
      <c r="AH786">
        <v>2</v>
      </c>
      <c r="AI786">
        <v>27711951</v>
      </c>
      <c r="AJ786">
        <v>770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</row>
    <row r="787" spans="1:44" x14ac:dyDescent="0.2">
      <c r="A787">
        <f>ROW(Source!A375)</f>
        <v>375</v>
      </c>
      <c r="B787">
        <v>27711959</v>
      </c>
      <c r="C787">
        <v>27711947</v>
      </c>
      <c r="D787">
        <v>25152646</v>
      </c>
      <c r="E787">
        <v>1</v>
      </c>
      <c r="F787">
        <v>1</v>
      </c>
      <c r="G787">
        <v>1</v>
      </c>
      <c r="H787">
        <v>3</v>
      </c>
      <c r="I787" t="s">
        <v>651</v>
      </c>
      <c r="J787" t="s">
        <v>652</v>
      </c>
      <c r="K787" t="s">
        <v>653</v>
      </c>
      <c r="L787">
        <v>1355</v>
      </c>
      <c r="N787">
        <v>1010</v>
      </c>
      <c r="O787" t="s">
        <v>578</v>
      </c>
      <c r="P787" t="s">
        <v>578</v>
      </c>
      <c r="Q787">
        <v>100</v>
      </c>
      <c r="X787">
        <v>2.63</v>
      </c>
      <c r="Y787">
        <v>12</v>
      </c>
      <c r="Z787">
        <v>0</v>
      </c>
      <c r="AA787">
        <v>0</v>
      </c>
      <c r="AB787">
        <v>0</v>
      </c>
      <c r="AC787">
        <v>0</v>
      </c>
      <c r="AD787">
        <v>1</v>
      </c>
      <c r="AE787">
        <v>0</v>
      </c>
      <c r="AF787" t="s">
        <v>6</v>
      </c>
      <c r="AG787">
        <v>2.63</v>
      </c>
      <c r="AH787">
        <v>2</v>
      </c>
      <c r="AI787">
        <v>27711952</v>
      </c>
      <c r="AJ787">
        <v>771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</row>
    <row r="788" spans="1:44" x14ac:dyDescent="0.2">
      <c r="A788">
        <f>ROW(Source!A375)</f>
        <v>375</v>
      </c>
      <c r="B788">
        <v>27711960</v>
      </c>
      <c r="C788">
        <v>27711947</v>
      </c>
      <c r="D788">
        <v>25152749</v>
      </c>
      <c r="E788">
        <v>1</v>
      </c>
      <c r="F788">
        <v>1</v>
      </c>
      <c r="G788">
        <v>1</v>
      </c>
      <c r="H788">
        <v>3</v>
      </c>
      <c r="I788" t="s">
        <v>654</v>
      </c>
      <c r="J788" t="s">
        <v>655</v>
      </c>
      <c r="K788" t="s">
        <v>656</v>
      </c>
      <c r="L788">
        <v>1356</v>
      </c>
      <c r="N788">
        <v>1010</v>
      </c>
      <c r="O788" t="s">
        <v>657</v>
      </c>
      <c r="P788" t="s">
        <v>657</v>
      </c>
      <c r="Q788">
        <v>1000</v>
      </c>
      <c r="X788">
        <v>0.26300000000000001</v>
      </c>
      <c r="Y788">
        <v>160</v>
      </c>
      <c r="Z788">
        <v>0</v>
      </c>
      <c r="AA788">
        <v>0</v>
      </c>
      <c r="AB788">
        <v>0</v>
      </c>
      <c r="AC788">
        <v>0</v>
      </c>
      <c r="AD788">
        <v>1</v>
      </c>
      <c r="AE788">
        <v>0</v>
      </c>
      <c r="AF788" t="s">
        <v>6</v>
      </c>
      <c r="AG788">
        <v>0.26300000000000001</v>
      </c>
      <c r="AH788">
        <v>2</v>
      </c>
      <c r="AI788">
        <v>27711953</v>
      </c>
      <c r="AJ788">
        <v>772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</row>
    <row r="789" spans="1:44" x14ac:dyDescent="0.2">
      <c r="A789">
        <f>ROW(Source!A375)</f>
        <v>375</v>
      </c>
      <c r="B789">
        <v>27711961</v>
      </c>
      <c r="C789">
        <v>27711947</v>
      </c>
      <c r="D789">
        <v>25145432</v>
      </c>
      <c r="E789">
        <v>17</v>
      </c>
      <c r="F789">
        <v>1</v>
      </c>
      <c r="G789">
        <v>1</v>
      </c>
      <c r="H789">
        <v>3</v>
      </c>
      <c r="I789" t="s">
        <v>693</v>
      </c>
      <c r="J789" t="s">
        <v>6</v>
      </c>
      <c r="K789" t="s">
        <v>694</v>
      </c>
      <c r="L789">
        <v>1301</v>
      </c>
      <c r="N789">
        <v>1003</v>
      </c>
      <c r="O789" t="s">
        <v>257</v>
      </c>
      <c r="P789" t="s">
        <v>257</v>
      </c>
      <c r="Q789">
        <v>1</v>
      </c>
      <c r="X789">
        <v>101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 t="s">
        <v>6</v>
      </c>
      <c r="AG789">
        <v>101</v>
      </c>
      <c r="AH789">
        <v>3</v>
      </c>
      <c r="AI789">
        <v>-1</v>
      </c>
      <c r="AJ789" t="s">
        <v>6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</row>
    <row r="790" spans="1:44" x14ac:dyDescent="0.2">
      <c r="A790">
        <f>ROW(Source!A375)</f>
        <v>375</v>
      </c>
      <c r="B790">
        <v>27711962</v>
      </c>
      <c r="C790">
        <v>27711947</v>
      </c>
      <c r="D790">
        <v>25145439</v>
      </c>
      <c r="E790">
        <v>17</v>
      </c>
      <c r="F790">
        <v>1</v>
      </c>
      <c r="G790">
        <v>1</v>
      </c>
      <c r="H790">
        <v>3</v>
      </c>
      <c r="I790" t="s">
        <v>695</v>
      </c>
      <c r="J790" t="s">
        <v>6</v>
      </c>
      <c r="K790" t="s">
        <v>696</v>
      </c>
      <c r="L790">
        <v>1354</v>
      </c>
      <c r="N790">
        <v>1010</v>
      </c>
      <c r="O790" t="s">
        <v>136</v>
      </c>
      <c r="P790" t="s">
        <v>136</v>
      </c>
      <c r="Q790">
        <v>1</v>
      </c>
      <c r="X790">
        <v>7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 t="s">
        <v>6</v>
      </c>
      <c r="AG790">
        <v>7</v>
      </c>
      <c r="AH790">
        <v>3</v>
      </c>
      <c r="AI790">
        <v>-1</v>
      </c>
      <c r="AJ790" t="s">
        <v>6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</row>
    <row r="791" spans="1:44" x14ac:dyDescent="0.2">
      <c r="A791">
        <f>ROW(Source!A375)</f>
        <v>375</v>
      </c>
      <c r="B791">
        <v>27711963</v>
      </c>
      <c r="C791">
        <v>27711947</v>
      </c>
      <c r="D791">
        <v>25145438</v>
      </c>
      <c r="E791">
        <v>17</v>
      </c>
      <c r="F791">
        <v>1</v>
      </c>
      <c r="G791">
        <v>1</v>
      </c>
      <c r="H791">
        <v>3</v>
      </c>
      <c r="I791" t="s">
        <v>695</v>
      </c>
      <c r="J791" t="s">
        <v>6</v>
      </c>
      <c r="K791" t="s">
        <v>697</v>
      </c>
      <c r="L791">
        <v>1354</v>
      </c>
      <c r="N791">
        <v>1010</v>
      </c>
      <c r="O791" t="s">
        <v>136</v>
      </c>
      <c r="P791" t="s">
        <v>136</v>
      </c>
      <c r="Q791">
        <v>1</v>
      </c>
      <c r="X791">
        <v>7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 t="s">
        <v>6</v>
      </c>
      <c r="AG791">
        <v>7</v>
      </c>
      <c r="AH791">
        <v>3</v>
      </c>
      <c r="AI791">
        <v>-1</v>
      </c>
      <c r="AJ791" t="s">
        <v>6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</row>
    <row r="792" spans="1:44" x14ac:dyDescent="0.2">
      <c r="A792">
        <f>ROW(Source!A375)</f>
        <v>375</v>
      </c>
      <c r="B792">
        <v>27711964</v>
      </c>
      <c r="C792">
        <v>27711947</v>
      </c>
      <c r="D792">
        <v>25145437</v>
      </c>
      <c r="E792">
        <v>17</v>
      </c>
      <c r="F792">
        <v>1</v>
      </c>
      <c r="G792">
        <v>1</v>
      </c>
      <c r="H792">
        <v>3</v>
      </c>
      <c r="I792" t="s">
        <v>695</v>
      </c>
      <c r="J792" t="s">
        <v>6</v>
      </c>
      <c r="K792" t="s">
        <v>698</v>
      </c>
      <c r="L792">
        <v>1354</v>
      </c>
      <c r="N792">
        <v>1010</v>
      </c>
      <c r="O792" t="s">
        <v>136</v>
      </c>
      <c r="P792" t="s">
        <v>136</v>
      </c>
      <c r="Q792">
        <v>1</v>
      </c>
      <c r="X792">
        <v>40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 t="s">
        <v>6</v>
      </c>
      <c r="AG792">
        <v>40</v>
      </c>
      <c r="AH792">
        <v>3</v>
      </c>
      <c r="AI792">
        <v>-1</v>
      </c>
      <c r="AJ792" t="s">
        <v>6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</row>
    <row r="793" spans="1:44" x14ac:dyDescent="0.2">
      <c r="A793">
        <f>ROW(Source!A375)</f>
        <v>375</v>
      </c>
      <c r="B793">
        <v>27711965</v>
      </c>
      <c r="C793">
        <v>27711947</v>
      </c>
      <c r="D793">
        <v>25145435</v>
      </c>
      <c r="E793">
        <v>17</v>
      </c>
      <c r="F793">
        <v>1</v>
      </c>
      <c r="G793">
        <v>1</v>
      </c>
      <c r="H793">
        <v>3</v>
      </c>
      <c r="I793" t="s">
        <v>695</v>
      </c>
      <c r="J793" t="s">
        <v>6</v>
      </c>
      <c r="K793" t="s">
        <v>699</v>
      </c>
      <c r="L793">
        <v>1354</v>
      </c>
      <c r="N793">
        <v>1010</v>
      </c>
      <c r="O793" t="s">
        <v>136</v>
      </c>
      <c r="P793" t="s">
        <v>136</v>
      </c>
      <c r="Q793">
        <v>1</v>
      </c>
      <c r="X793">
        <v>8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 t="s">
        <v>6</v>
      </c>
      <c r="AG793">
        <v>8</v>
      </c>
      <c r="AH793">
        <v>3</v>
      </c>
      <c r="AI793">
        <v>-1</v>
      </c>
      <c r="AJ793" t="s">
        <v>6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</row>
    <row r="794" spans="1:44" x14ac:dyDescent="0.2">
      <c r="A794">
        <f>ROW(Source!A375)</f>
        <v>375</v>
      </c>
      <c r="B794">
        <v>27711966</v>
      </c>
      <c r="C794">
        <v>27711947</v>
      </c>
      <c r="D794">
        <v>25145436</v>
      </c>
      <c r="E794">
        <v>17</v>
      </c>
      <c r="F794">
        <v>1</v>
      </c>
      <c r="G794">
        <v>1</v>
      </c>
      <c r="H794">
        <v>3</v>
      </c>
      <c r="I794" t="s">
        <v>695</v>
      </c>
      <c r="J794" t="s">
        <v>6</v>
      </c>
      <c r="K794" t="s">
        <v>700</v>
      </c>
      <c r="L794">
        <v>1354</v>
      </c>
      <c r="N794">
        <v>1010</v>
      </c>
      <c r="O794" t="s">
        <v>136</v>
      </c>
      <c r="P794" t="s">
        <v>136</v>
      </c>
      <c r="Q794">
        <v>1</v>
      </c>
      <c r="X794">
        <v>8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 t="s">
        <v>6</v>
      </c>
      <c r="AG794">
        <v>8</v>
      </c>
      <c r="AH794">
        <v>3</v>
      </c>
      <c r="AI794">
        <v>-1</v>
      </c>
      <c r="AJ794" t="s">
        <v>6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</row>
    <row r="795" spans="1:44" x14ac:dyDescent="0.2">
      <c r="A795">
        <f>ROW(Source!A376)</f>
        <v>376</v>
      </c>
      <c r="B795">
        <v>27711955</v>
      </c>
      <c r="C795">
        <v>27711947</v>
      </c>
      <c r="D795">
        <v>25420819</v>
      </c>
      <c r="E795">
        <v>1</v>
      </c>
      <c r="F795">
        <v>1</v>
      </c>
      <c r="G795">
        <v>1</v>
      </c>
      <c r="H795">
        <v>1</v>
      </c>
      <c r="I795" t="s">
        <v>590</v>
      </c>
      <c r="J795" t="s">
        <v>6</v>
      </c>
      <c r="K795" t="s">
        <v>591</v>
      </c>
      <c r="L795">
        <v>1191</v>
      </c>
      <c r="N795">
        <v>1013</v>
      </c>
      <c r="O795" t="s">
        <v>486</v>
      </c>
      <c r="P795" t="s">
        <v>486</v>
      </c>
      <c r="Q795">
        <v>1</v>
      </c>
      <c r="X795">
        <v>6.68</v>
      </c>
      <c r="Y795">
        <v>0</v>
      </c>
      <c r="Z795">
        <v>0</v>
      </c>
      <c r="AA795">
        <v>0</v>
      </c>
      <c r="AB795">
        <v>9.18</v>
      </c>
      <c r="AC795">
        <v>0</v>
      </c>
      <c r="AD795">
        <v>1</v>
      </c>
      <c r="AE795">
        <v>1</v>
      </c>
      <c r="AF795" t="s">
        <v>57</v>
      </c>
      <c r="AG795">
        <v>10.370699999999999</v>
      </c>
      <c r="AH795">
        <v>2</v>
      </c>
      <c r="AI795">
        <v>27711948</v>
      </c>
      <c r="AJ795">
        <v>774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</row>
    <row r="796" spans="1:44" x14ac:dyDescent="0.2">
      <c r="A796">
        <f>ROW(Source!A376)</f>
        <v>376</v>
      </c>
      <c r="B796">
        <v>27711956</v>
      </c>
      <c r="C796">
        <v>27711947</v>
      </c>
      <c r="D796">
        <v>25412928</v>
      </c>
      <c r="E796">
        <v>1</v>
      </c>
      <c r="F796">
        <v>1</v>
      </c>
      <c r="G796">
        <v>1</v>
      </c>
      <c r="H796">
        <v>1</v>
      </c>
      <c r="I796" t="s">
        <v>487</v>
      </c>
      <c r="J796" t="s">
        <v>6</v>
      </c>
      <c r="K796" t="s">
        <v>488</v>
      </c>
      <c r="L796">
        <v>1191</v>
      </c>
      <c r="N796">
        <v>1013</v>
      </c>
      <c r="O796" t="s">
        <v>486</v>
      </c>
      <c r="P796" t="s">
        <v>486</v>
      </c>
      <c r="Q796">
        <v>1</v>
      </c>
      <c r="X796">
        <v>0.04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1</v>
      </c>
      <c r="AE796">
        <v>2</v>
      </c>
      <c r="AF796" t="s">
        <v>56</v>
      </c>
      <c r="AG796">
        <v>6.7500000000000004E-2</v>
      </c>
      <c r="AH796">
        <v>2</v>
      </c>
      <c r="AI796">
        <v>27711949</v>
      </c>
      <c r="AJ796">
        <v>775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</row>
    <row r="797" spans="1:44" x14ac:dyDescent="0.2">
      <c r="A797">
        <f>ROW(Source!A376)</f>
        <v>376</v>
      </c>
      <c r="B797">
        <v>27711957</v>
      </c>
      <c r="C797">
        <v>27711947</v>
      </c>
      <c r="D797">
        <v>25230514</v>
      </c>
      <c r="E797">
        <v>1</v>
      </c>
      <c r="F797">
        <v>1</v>
      </c>
      <c r="G797">
        <v>1</v>
      </c>
      <c r="H797">
        <v>2</v>
      </c>
      <c r="I797" t="s">
        <v>489</v>
      </c>
      <c r="J797" t="s">
        <v>490</v>
      </c>
      <c r="K797" t="s">
        <v>491</v>
      </c>
      <c r="L797">
        <v>1368</v>
      </c>
      <c r="N797">
        <v>1011</v>
      </c>
      <c r="O797" t="s">
        <v>492</v>
      </c>
      <c r="P797" t="s">
        <v>492</v>
      </c>
      <c r="Q797">
        <v>1</v>
      </c>
      <c r="X797">
        <v>5.0000000000000001E-3</v>
      </c>
      <c r="Y797">
        <v>0</v>
      </c>
      <c r="Z797">
        <v>31.26</v>
      </c>
      <c r="AA797">
        <v>13.5</v>
      </c>
      <c r="AB797">
        <v>0</v>
      </c>
      <c r="AC797">
        <v>0</v>
      </c>
      <c r="AD797">
        <v>1</v>
      </c>
      <c r="AE797">
        <v>0</v>
      </c>
      <c r="AF797" t="s">
        <v>56</v>
      </c>
      <c r="AG797">
        <v>8.4375000000000006E-3</v>
      </c>
      <c r="AH797">
        <v>2</v>
      </c>
      <c r="AI797">
        <v>27711950</v>
      </c>
      <c r="AJ797">
        <v>776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</row>
    <row r="798" spans="1:44" x14ac:dyDescent="0.2">
      <c r="A798">
        <f>ROW(Source!A376)</f>
        <v>376</v>
      </c>
      <c r="B798">
        <v>27711958</v>
      </c>
      <c r="C798">
        <v>27711947</v>
      </c>
      <c r="D798">
        <v>25231607</v>
      </c>
      <c r="E798">
        <v>1</v>
      </c>
      <c r="F798">
        <v>1</v>
      </c>
      <c r="G798">
        <v>1</v>
      </c>
      <c r="H798">
        <v>2</v>
      </c>
      <c r="I798" t="s">
        <v>497</v>
      </c>
      <c r="J798" t="s">
        <v>498</v>
      </c>
      <c r="K798" t="s">
        <v>499</v>
      </c>
      <c r="L798">
        <v>1368</v>
      </c>
      <c r="N798">
        <v>1011</v>
      </c>
      <c r="O798" t="s">
        <v>492</v>
      </c>
      <c r="P798" t="s">
        <v>492</v>
      </c>
      <c r="Q798">
        <v>1</v>
      </c>
      <c r="X798">
        <v>0.03</v>
      </c>
      <c r="Y798">
        <v>0</v>
      </c>
      <c r="Z798">
        <v>65.709999999999994</v>
      </c>
      <c r="AA798">
        <v>11.6</v>
      </c>
      <c r="AB798">
        <v>0</v>
      </c>
      <c r="AC798">
        <v>0</v>
      </c>
      <c r="AD798">
        <v>1</v>
      </c>
      <c r="AE798">
        <v>0</v>
      </c>
      <c r="AF798" t="s">
        <v>56</v>
      </c>
      <c r="AG798">
        <v>5.0625000000000003E-2</v>
      </c>
      <c r="AH798">
        <v>2</v>
      </c>
      <c r="AI798">
        <v>27711951</v>
      </c>
      <c r="AJ798">
        <v>777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</row>
    <row r="799" spans="1:44" x14ac:dyDescent="0.2">
      <c r="A799">
        <f>ROW(Source!A376)</f>
        <v>376</v>
      </c>
      <c r="B799">
        <v>27711959</v>
      </c>
      <c r="C799">
        <v>27711947</v>
      </c>
      <c r="D799">
        <v>25152646</v>
      </c>
      <c r="E799">
        <v>1</v>
      </c>
      <c r="F799">
        <v>1</v>
      </c>
      <c r="G799">
        <v>1</v>
      </c>
      <c r="H799">
        <v>3</v>
      </c>
      <c r="I799" t="s">
        <v>651</v>
      </c>
      <c r="J799" t="s">
        <v>652</v>
      </c>
      <c r="K799" t="s">
        <v>653</v>
      </c>
      <c r="L799">
        <v>1355</v>
      </c>
      <c r="N799">
        <v>1010</v>
      </c>
      <c r="O799" t="s">
        <v>578</v>
      </c>
      <c r="P799" t="s">
        <v>578</v>
      </c>
      <c r="Q799">
        <v>100</v>
      </c>
      <c r="X799">
        <v>2.63</v>
      </c>
      <c r="Y799">
        <v>12</v>
      </c>
      <c r="Z799">
        <v>0</v>
      </c>
      <c r="AA799">
        <v>0</v>
      </c>
      <c r="AB799">
        <v>0</v>
      </c>
      <c r="AC799">
        <v>0</v>
      </c>
      <c r="AD799">
        <v>1</v>
      </c>
      <c r="AE799">
        <v>0</v>
      </c>
      <c r="AF799" t="s">
        <v>6</v>
      </c>
      <c r="AG799">
        <v>2.63</v>
      </c>
      <c r="AH799">
        <v>2</v>
      </c>
      <c r="AI799">
        <v>27711952</v>
      </c>
      <c r="AJ799">
        <v>778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</row>
    <row r="800" spans="1:44" x14ac:dyDescent="0.2">
      <c r="A800">
        <f>ROW(Source!A376)</f>
        <v>376</v>
      </c>
      <c r="B800">
        <v>27711960</v>
      </c>
      <c r="C800">
        <v>27711947</v>
      </c>
      <c r="D800">
        <v>25152749</v>
      </c>
      <c r="E800">
        <v>1</v>
      </c>
      <c r="F800">
        <v>1</v>
      </c>
      <c r="G800">
        <v>1</v>
      </c>
      <c r="H800">
        <v>3</v>
      </c>
      <c r="I800" t="s">
        <v>654</v>
      </c>
      <c r="J800" t="s">
        <v>655</v>
      </c>
      <c r="K800" t="s">
        <v>656</v>
      </c>
      <c r="L800">
        <v>1356</v>
      </c>
      <c r="N800">
        <v>1010</v>
      </c>
      <c r="O800" t="s">
        <v>657</v>
      </c>
      <c r="P800" t="s">
        <v>657</v>
      </c>
      <c r="Q800">
        <v>1000</v>
      </c>
      <c r="X800">
        <v>0.26300000000000001</v>
      </c>
      <c r="Y800">
        <v>160</v>
      </c>
      <c r="Z800">
        <v>0</v>
      </c>
      <c r="AA800">
        <v>0</v>
      </c>
      <c r="AB800">
        <v>0</v>
      </c>
      <c r="AC800">
        <v>0</v>
      </c>
      <c r="AD800">
        <v>1</v>
      </c>
      <c r="AE800">
        <v>0</v>
      </c>
      <c r="AF800" t="s">
        <v>6</v>
      </c>
      <c r="AG800">
        <v>0.26300000000000001</v>
      </c>
      <c r="AH800">
        <v>2</v>
      </c>
      <c r="AI800">
        <v>27711953</v>
      </c>
      <c r="AJ800">
        <v>779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</row>
    <row r="801" spans="1:44" x14ac:dyDescent="0.2">
      <c r="A801">
        <f>ROW(Source!A376)</f>
        <v>376</v>
      </c>
      <c r="B801">
        <v>27711961</v>
      </c>
      <c r="C801">
        <v>27711947</v>
      </c>
      <c r="D801">
        <v>25145432</v>
      </c>
      <c r="E801">
        <v>17</v>
      </c>
      <c r="F801">
        <v>1</v>
      </c>
      <c r="G801">
        <v>1</v>
      </c>
      <c r="H801">
        <v>3</v>
      </c>
      <c r="I801" t="s">
        <v>693</v>
      </c>
      <c r="J801" t="s">
        <v>6</v>
      </c>
      <c r="K801" t="s">
        <v>694</v>
      </c>
      <c r="L801">
        <v>1301</v>
      </c>
      <c r="N801">
        <v>1003</v>
      </c>
      <c r="O801" t="s">
        <v>257</v>
      </c>
      <c r="P801" t="s">
        <v>257</v>
      </c>
      <c r="Q801">
        <v>1</v>
      </c>
      <c r="X801">
        <v>101</v>
      </c>
      <c r="Y801">
        <v>0</v>
      </c>
      <c r="Z801">
        <v>0</v>
      </c>
      <c r="AA801">
        <v>0</v>
      </c>
      <c r="AB801">
        <v>0</v>
      </c>
      <c r="AC801">
        <v>0</v>
      </c>
      <c r="AD801">
        <v>0</v>
      </c>
      <c r="AE801">
        <v>0</v>
      </c>
      <c r="AF801" t="s">
        <v>6</v>
      </c>
      <c r="AG801">
        <v>101</v>
      </c>
      <c r="AH801">
        <v>3</v>
      </c>
      <c r="AI801">
        <v>-1</v>
      </c>
      <c r="AJ801" t="s">
        <v>6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0</v>
      </c>
    </row>
    <row r="802" spans="1:44" x14ac:dyDescent="0.2">
      <c r="A802">
        <f>ROW(Source!A376)</f>
        <v>376</v>
      </c>
      <c r="B802">
        <v>27711962</v>
      </c>
      <c r="C802">
        <v>27711947</v>
      </c>
      <c r="D802">
        <v>25145439</v>
      </c>
      <c r="E802">
        <v>17</v>
      </c>
      <c r="F802">
        <v>1</v>
      </c>
      <c r="G802">
        <v>1</v>
      </c>
      <c r="H802">
        <v>3</v>
      </c>
      <c r="I802" t="s">
        <v>695</v>
      </c>
      <c r="J802" t="s">
        <v>6</v>
      </c>
      <c r="K802" t="s">
        <v>696</v>
      </c>
      <c r="L802">
        <v>1354</v>
      </c>
      <c r="N802">
        <v>1010</v>
      </c>
      <c r="O802" t="s">
        <v>136</v>
      </c>
      <c r="P802" t="s">
        <v>136</v>
      </c>
      <c r="Q802">
        <v>1</v>
      </c>
      <c r="X802">
        <v>7</v>
      </c>
      <c r="Y802">
        <v>0</v>
      </c>
      <c r="Z802">
        <v>0</v>
      </c>
      <c r="AA802">
        <v>0</v>
      </c>
      <c r="AB802">
        <v>0</v>
      </c>
      <c r="AC802">
        <v>0</v>
      </c>
      <c r="AD802">
        <v>0</v>
      </c>
      <c r="AE802">
        <v>0</v>
      </c>
      <c r="AF802" t="s">
        <v>6</v>
      </c>
      <c r="AG802">
        <v>7</v>
      </c>
      <c r="AH802">
        <v>3</v>
      </c>
      <c r="AI802">
        <v>-1</v>
      </c>
      <c r="AJ802" t="s">
        <v>6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</row>
    <row r="803" spans="1:44" x14ac:dyDescent="0.2">
      <c r="A803">
        <f>ROW(Source!A376)</f>
        <v>376</v>
      </c>
      <c r="B803">
        <v>27711963</v>
      </c>
      <c r="C803">
        <v>27711947</v>
      </c>
      <c r="D803">
        <v>25145438</v>
      </c>
      <c r="E803">
        <v>17</v>
      </c>
      <c r="F803">
        <v>1</v>
      </c>
      <c r="G803">
        <v>1</v>
      </c>
      <c r="H803">
        <v>3</v>
      </c>
      <c r="I803" t="s">
        <v>695</v>
      </c>
      <c r="J803" t="s">
        <v>6</v>
      </c>
      <c r="K803" t="s">
        <v>697</v>
      </c>
      <c r="L803">
        <v>1354</v>
      </c>
      <c r="N803">
        <v>1010</v>
      </c>
      <c r="O803" t="s">
        <v>136</v>
      </c>
      <c r="P803" t="s">
        <v>136</v>
      </c>
      <c r="Q803">
        <v>1</v>
      </c>
      <c r="X803">
        <v>7</v>
      </c>
      <c r="Y803">
        <v>0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 t="s">
        <v>6</v>
      </c>
      <c r="AG803">
        <v>7</v>
      </c>
      <c r="AH803">
        <v>3</v>
      </c>
      <c r="AI803">
        <v>-1</v>
      </c>
      <c r="AJ803" t="s">
        <v>6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</row>
    <row r="804" spans="1:44" x14ac:dyDescent="0.2">
      <c r="A804">
        <f>ROW(Source!A376)</f>
        <v>376</v>
      </c>
      <c r="B804">
        <v>27711964</v>
      </c>
      <c r="C804">
        <v>27711947</v>
      </c>
      <c r="D804">
        <v>25145437</v>
      </c>
      <c r="E804">
        <v>17</v>
      </c>
      <c r="F804">
        <v>1</v>
      </c>
      <c r="G804">
        <v>1</v>
      </c>
      <c r="H804">
        <v>3</v>
      </c>
      <c r="I804" t="s">
        <v>695</v>
      </c>
      <c r="J804" t="s">
        <v>6</v>
      </c>
      <c r="K804" t="s">
        <v>698</v>
      </c>
      <c r="L804">
        <v>1354</v>
      </c>
      <c r="N804">
        <v>1010</v>
      </c>
      <c r="O804" t="s">
        <v>136</v>
      </c>
      <c r="P804" t="s">
        <v>136</v>
      </c>
      <c r="Q804">
        <v>1</v>
      </c>
      <c r="X804">
        <v>40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 t="s">
        <v>6</v>
      </c>
      <c r="AG804">
        <v>40</v>
      </c>
      <c r="AH804">
        <v>3</v>
      </c>
      <c r="AI804">
        <v>-1</v>
      </c>
      <c r="AJ804" t="s">
        <v>6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</row>
    <row r="805" spans="1:44" x14ac:dyDescent="0.2">
      <c r="A805">
        <f>ROW(Source!A376)</f>
        <v>376</v>
      </c>
      <c r="B805">
        <v>27711965</v>
      </c>
      <c r="C805">
        <v>27711947</v>
      </c>
      <c r="D805">
        <v>25145435</v>
      </c>
      <c r="E805">
        <v>17</v>
      </c>
      <c r="F805">
        <v>1</v>
      </c>
      <c r="G805">
        <v>1</v>
      </c>
      <c r="H805">
        <v>3</v>
      </c>
      <c r="I805" t="s">
        <v>695</v>
      </c>
      <c r="J805" t="s">
        <v>6</v>
      </c>
      <c r="K805" t="s">
        <v>699</v>
      </c>
      <c r="L805">
        <v>1354</v>
      </c>
      <c r="N805">
        <v>1010</v>
      </c>
      <c r="O805" t="s">
        <v>136</v>
      </c>
      <c r="P805" t="s">
        <v>136</v>
      </c>
      <c r="Q805">
        <v>1</v>
      </c>
      <c r="X805">
        <v>8</v>
      </c>
      <c r="Y805">
        <v>0</v>
      </c>
      <c r="Z805">
        <v>0</v>
      </c>
      <c r="AA805">
        <v>0</v>
      </c>
      <c r="AB805">
        <v>0</v>
      </c>
      <c r="AC805">
        <v>0</v>
      </c>
      <c r="AD805">
        <v>0</v>
      </c>
      <c r="AE805">
        <v>0</v>
      </c>
      <c r="AF805" t="s">
        <v>6</v>
      </c>
      <c r="AG805">
        <v>8</v>
      </c>
      <c r="AH805">
        <v>3</v>
      </c>
      <c r="AI805">
        <v>-1</v>
      </c>
      <c r="AJ805" t="s">
        <v>6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0</v>
      </c>
    </row>
    <row r="806" spans="1:44" x14ac:dyDescent="0.2">
      <c r="A806">
        <f>ROW(Source!A376)</f>
        <v>376</v>
      </c>
      <c r="B806">
        <v>27711966</v>
      </c>
      <c r="C806">
        <v>27711947</v>
      </c>
      <c r="D806">
        <v>25145436</v>
      </c>
      <c r="E806">
        <v>17</v>
      </c>
      <c r="F806">
        <v>1</v>
      </c>
      <c r="G806">
        <v>1</v>
      </c>
      <c r="H806">
        <v>3</v>
      </c>
      <c r="I806" t="s">
        <v>695</v>
      </c>
      <c r="J806" t="s">
        <v>6</v>
      </c>
      <c r="K806" t="s">
        <v>700</v>
      </c>
      <c r="L806">
        <v>1354</v>
      </c>
      <c r="N806">
        <v>1010</v>
      </c>
      <c r="O806" t="s">
        <v>136</v>
      </c>
      <c r="P806" t="s">
        <v>136</v>
      </c>
      <c r="Q806">
        <v>1</v>
      </c>
      <c r="X806">
        <v>8</v>
      </c>
      <c r="Y806">
        <v>0</v>
      </c>
      <c r="Z806">
        <v>0</v>
      </c>
      <c r="AA806">
        <v>0</v>
      </c>
      <c r="AB806">
        <v>0</v>
      </c>
      <c r="AC806">
        <v>0</v>
      </c>
      <c r="AD806">
        <v>0</v>
      </c>
      <c r="AE806">
        <v>0</v>
      </c>
      <c r="AF806" t="s">
        <v>6</v>
      </c>
      <c r="AG806">
        <v>8</v>
      </c>
      <c r="AH806">
        <v>3</v>
      </c>
      <c r="AI806">
        <v>-1</v>
      </c>
      <c r="AJ806" t="s">
        <v>6</v>
      </c>
      <c r="AK806">
        <v>0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0</v>
      </c>
    </row>
    <row r="807" spans="1:44" x14ac:dyDescent="0.2">
      <c r="A807">
        <f>ROW(Source!A379)</f>
        <v>379</v>
      </c>
      <c r="B807">
        <v>27711977</v>
      </c>
      <c r="C807">
        <v>27711968</v>
      </c>
      <c r="D807">
        <v>25414543</v>
      </c>
      <c r="E807">
        <v>1</v>
      </c>
      <c r="F807">
        <v>1</v>
      </c>
      <c r="G807">
        <v>1</v>
      </c>
      <c r="H807">
        <v>1</v>
      </c>
      <c r="I807" t="s">
        <v>495</v>
      </c>
      <c r="J807" t="s">
        <v>6</v>
      </c>
      <c r="K807" t="s">
        <v>496</v>
      </c>
      <c r="L807">
        <v>1191</v>
      </c>
      <c r="N807">
        <v>1013</v>
      </c>
      <c r="O807" t="s">
        <v>486</v>
      </c>
      <c r="P807" t="s">
        <v>486</v>
      </c>
      <c r="Q807">
        <v>1</v>
      </c>
      <c r="X807">
        <v>75.150000000000006</v>
      </c>
      <c r="Y807">
        <v>0</v>
      </c>
      <c r="Z807">
        <v>0</v>
      </c>
      <c r="AA807">
        <v>0</v>
      </c>
      <c r="AB807">
        <v>8.02</v>
      </c>
      <c r="AC807">
        <v>0</v>
      </c>
      <c r="AD807">
        <v>1</v>
      </c>
      <c r="AE807">
        <v>1</v>
      </c>
      <c r="AF807" t="s">
        <v>57</v>
      </c>
      <c r="AG807">
        <v>116.67037500000001</v>
      </c>
      <c r="AH807">
        <v>2</v>
      </c>
      <c r="AI807">
        <v>27711969</v>
      </c>
      <c r="AJ807">
        <v>781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</row>
    <row r="808" spans="1:44" x14ac:dyDescent="0.2">
      <c r="A808">
        <f>ROW(Source!A379)</f>
        <v>379</v>
      </c>
      <c r="B808">
        <v>27711978</v>
      </c>
      <c r="C808">
        <v>27711968</v>
      </c>
      <c r="D808">
        <v>25412928</v>
      </c>
      <c r="E808">
        <v>1</v>
      </c>
      <c r="F808">
        <v>1</v>
      </c>
      <c r="G808">
        <v>1</v>
      </c>
      <c r="H808">
        <v>1</v>
      </c>
      <c r="I808" t="s">
        <v>487</v>
      </c>
      <c r="J808" t="s">
        <v>6</v>
      </c>
      <c r="K808" t="s">
        <v>488</v>
      </c>
      <c r="L808">
        <v>1191</v>
      </c>
      <c r="N808">
        <v>1013</v>
      </c>
      <c r="O808" t="s">
        <v>486</v>
      </c>
      <c r="P808" t="s">
        <v>486</v>
      </c>
      <c r="Q808">
        <v>1</v>
      </c>
      <c r="X808">
        <v>4.2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1</v>
      </c>
      <c r="AE808">
        <v>2</v>
      </c>
      <c r="AF808" t="s">
        <v>56</v>
      </c>
      <c r="AG808">
        <v>7.0875000000000004</v>
      </c>
      <c r="AH808">
        <v>2</v>
      </c>
      <c r="AI808">
        <v>27711970</v>
      </c>
      <c r="AJ808">
        <v>782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</row>
    <row r="809" spans="1:44" x14ac:dyDescent="0.2">
      <c r="A809">
        <f>ROW(Source!A379)</f>
        <v>379</v>
      </c>
      <c r="B809">
        <v>27711979</v>
      </c>
      <c r="C809">
        <v>27711968</v>
      </c>
      <c r="D809">
        <v>25230514</v>
      </c>
      <c r="E809">
        <v>1</v>
      </c>
      <c r="F809">
        <v>1</v>
      </c>
      <c r="G809">
        <v>1</v>
      </c>
      <c r="H809">
        <v>2</v>
      </c>
      <c r="I809" t="s">
        <v>489</v>
      </c>
      <c r="J809" t="s">
        <v>490</v>
      </c>
      <c r="K809" t="s">
        <v>491</v>
      </c>
      <c r="L809">
        <v>1368</v>
      </c>
      <c r="N809">
        <v>1011</v>
      </c>
      <c r="O809" t="s">
        <v>492</v>
      </c>
      <c r="P809" t="s">
        <v>492</v>
      </c>
      <c r="Q809">
        <v>1</v>
      </c>
      <c r="X809">
        <v>1.73</v>
      </c>
      <c r="Y809">
        <v>0</v>
      </c>
      <c r="Z809">
        <v>31.26</v>
      </c>
      <c r="AA809">
        <v>13.5</v>
      </c>
      <c r="AB809">
        <v>0</v>
      </c>
      <c r="AC809">
        <v>0</v>
      </c>
      <c r="AD809">
        <v>1</v>
      </c>
      <c r="AE809">
        <v>0</v>
      </c>
      <c r="AF809" t="s">
        <v>56</v>
      </c>
      <c r="AG809">
        <v>2.9193750000000005</v>
      </c>
      <c r="AH809">
        <v>2</v>
      </c>
      <c r="AI809">
        <v>27711971</v>
      </c>
      <c r="AJ809">
        <v>783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</row>
    <row r="810" spans="1:44" x14ac:dyDescent="0.2">
      <c r="A810">
        <f>ROW(Source!A379)</f>
        <v>379</v>
      </c>
      <c r="B810">
        <v>27711980</v>
      </c>
      <c r="C810">
        <v>27711968</v>
      </c>
      <c r="D810">
        <v>25231607</v>
      </c>
      <c r="E810">
        <v>1</v>
      </c>
      <c r="F810">
        <v>1</v>
      </c>
      <c r="G810">
        <v>1</v>
      </c>
      <c r="H810">
        <v>2</v>
      </c>
      <c r="I810" t="s">
        <v>497</v>
      </c>
      <c r="J810" t="s">
        <v>498</v>
      </c>
      <c r="K810" t="s">
        <v>499</v>
      </c>
      <c r="L810">
        <v>1368</v>
      </c>
      <c r="N810">
        <v>1011</v>
      </c>
      <c r="O810" t="s">
        <v>492</v>
      </c>
      <c r="P810" t="s">
        <v>492</v>
      </c>
      <c r="Q810">
        <v>1</v>
      </c>
      <c r="X810">
        <v>2.4700000000000002</v>
      </c>
      <c r="Y810">
        <v>0</v>
      </c>
      <c r="Z810">
        <v>65.709999999999994</v>
      </c>
      <c r="AA810">
        <v>11.6</v>
      </c>
      <c r="AB810">
        <v>0</v>
      </c>
      <c r="AC810">
        <v>0</v>
      </c>
      <c r="AD810">
        <v>1</v>
      </c>
      <c r="AE810">
        <v>0</v>
      </c>
      <c r="AF810" t="s">
        <v>56</v>
      </c>
      <c r="AG810">
        <v>4.1681250000000007</v>
      </c>
      <c r="AH810">
        <v>2</v>
      </c>
      <c r="AI810">
        <v>27711972</v>
      </c>
      <c r="AJ810">
        <v>784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</row>
    <row r="811" spans="1:44" x14ac:dyDescent="0.2">
      <c r="A811">
        <f>ROW(Source!A379)</f>
        <v>379</v>
      </c>
      <c r="B811">
        <v>27711981</v>
      </c>
      <c r="C811">
        <v>27711968</v>
      </c>
      <c r="D811">
        <v>25152713</v>
      </c>
      <c r="E811">
        <v>1</v>
      </c>
      <c r="F811">
        <v>1</v>
      </c>
      <c r="G811">
        <v>1</v>
      </c>
      <c r="H811">
        <v>3</v>
      </c>
      <c r="I811" t="s">
        <v>500</v>
      </c>
      <c r="J811" t="s">
        <v>501</v>
      </c>
      <c r="K811" t="s">
        <v>502</v>
      </c>
      <c r="L811">
        <v>1348</v>
      </c>
      <c r="N811">
        <v>1009</v>
      </c>
      <c r="O811" t="s">
        <v>30</v>
      </c>
      <c r="P811" t="s">
        <v>30</v>
      </c>
      <c r="Q811">
        <v>1000</v>
      </c>
      <c r="X811">
        <v>1.2E-2</v>
      </c>
      <c r="Y811">
        <v>11978</v>
      </c>
      <c r="Z811">
        <v>0</v>
      </c>
      <c r="AA811">
        <v>0</v>
      </c>
      <c r="AB811">
        <v>0</v>
      </c>
      <c r="AC811">
        <v>0</v>
      </c>
      <c r="AD811">
        <v>1</v>
      </c>
      <c r="AE811">
        <v>0</v>
      </c>
      <c r="AF811" t="s">
        <v>6</v>
      </c>
      <c r="AG811">
        <v>1.2E-2</v>
      </c>
      <c r="AH811">
        <v>2</v>
      </c>
      <c r="AI811">
        <v>27711973</v>
      </c>
      <c r="AJ811">
        <v>785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</row>
    <row r="812" spans="1:44" x14ac:dyDescent="0.2">
      <c r="A812">
        <f>ROW(Source!A379)</f>
        <v>379</v>
      </c>
      <c r="B812">
        <v>27711982</v>
      </c>
      <c r="C812">
        <v>27711968</v>
      </c>
      <c r="D812">
        <v>25172445</v>
      </c>
      <c r="E812">
        <v>1</v>
      </c>
      <c r="F812">
        <v>1</v>
      </c>
      <c r="G812">
        <v>1</v>
      </c>
      <c r="H812">
        <v>3</v>
      </c>
      <c r="I812" t="s">
        <v>503</v>
      </c>
      <c r="J812" t="s">
        <v>504</v>
      </c>
      <c r="K812" t="s">
        <v>505</v>
      </c>
      <c r="L812">
        <v>1348</v>
      </c>
      <c r="N812">
        <v>1009</v>
      </c>
      <c r="O812" t="s">
        <v>30</v>
      </c>
      <c r="P812" t="s">
        <v>30</v>
      </c>
      <c r="Q812">
        <v>1000</v>
      </c>
      <c r="X812">
        <v>3.5000000000000003E-2</v>
      </c>
      <c r="Y812">
        <v>5989</v>
      </c>
      <c r="Z812">
        <v>0</v>
      </c>
      <c r="AA812">
        <v>0</v>
      </c>
      <c r="AB812">
        <v>0</v>
      </c>
      <c r="AC812">
        <v>0</v>
      </c>
      <c r="AD812">
        <v>1</v>
      </c>
      <c r="AE812">
        <v>0</v>
      </c>
      <c r="AF812" t="s">
        <v>6</v>
      </c>
      <c r="AG812">
        <v>3.5000000000000003E-2</v>
      </c>
      <c r="AH812">
        <v>2</v>
      </c>
      <c r="AI812">
        <v>27711974</v>
      </c>
      <c r="AJ812">
        <v>786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</row>
    <row r="813" spans="1:44" x14ac:dyDescent="0.2">
      <c r="A813">
        <f>ROW(Source!A379)</f>
        <v>379</v>
      </c>
      <c r="B813">
        <v>27711983</v>
      </c>
      <c r="C813">
        <v>27711968</v>
      </c>
      <c r="D813">
        <v>25145198</v>
      </c>
      <c r="E813">
        <v>17</v>
      </c>
      <c r="F813">
        <v>1</v>
      </c>
      <c r="G813">
        <v>1</v>
      </c>
      <c r="H813">
        <v>3</v>
      </c>
      <c r="I813" t="s">
        <v>665</v>
      </c>
      <c r="J813" t="s">
        <v>6</v>
      </c>
      <c r="K813" t="s">
        <v>666</v>
      </c>
      <c r="L813">
        <v>1354</v>
      </c>
      <c r="N813">
        <v>1010</v>
      </c>
      <c r="O813" t="s">
        <v>136</v>
      </c>
      <c r="P813" t="s">
        <v>136</v>
      </c>
      <c r="Q813">
        <v>1</v>
      </c>
      <c r="X813">
        <v>100</v>
      </c>
      <c r="Y813">
        <v>0</v>
      </c>
      <c r="Z813">
        <v>0</v>
      </c>
      <c r="AA813">
        <v>0</v>
      </c>
      <c r="AB813">
        <v>0</v>
      </c>
      <c r="AC813">
        <v>0</v>
      </c>
      <c r="AD813">
        <v>0</v>
      </c>
      <c r="AE813">
        <v>0</v>
      </c>
      <c r="AF813" t="s">
        <v>6</v>
      </c>
      <c r="AG813">
        <v>100</v>
      </c>
      <c r="AH813">
        <v>3</v>
      </c>
      <c r="AI813">
        <v>-1</v>
      </c>
      <c r="AJ813" t="s">
        <v>6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</row>
    <row r="814" spans="1:44" x14ac:dyDescent="0.2">
      <c r="A814">
        <f>ROW(Source!A379)</f>
        <v>379</v>
      </c>
      <c r="B814">
        <v>27711984</v>
      </c>
      <c r="C814">
        <v>27711968</v>
      </c>
      <c r="D814">
        <v>25179415</v>
      </c>
      <c r="E814">
        <v>1</v>
      </c>
      <c r="F814">
        <v>1</v>
      </c>
      <c r="G814">
        <v>1</v>
      </c>
      <c r="H814">
        <v>3</v>
      </c>
      <c r="I814" t="s">
        <v>506</v>
      </c>
      <c r="J814" t="s">
        <v>507</v>
      </c>
      <c r="K814" t="s">
        <v>508</v>
      </c>
      <c r="L814">
        <v>1301</v>
      </c>
      <c r="N814">
        <v>1003</v>
      </c>
      <c r="O814" t="s">
        <v>257</v>
      </c>
      <c r="P814" t="s">
        <v>257</v>
      </c>
      <c r="Q814">
        <v>1</v>
      </c>
      <c r="X814">
        <v>400</v>
      </c>
      <c r="Y814">
        <v>3.2</v>
      </c>
      <c r="Z814">
        <v>0</v>
      </c>
      <c r="AA814">
        <v>0</v>
      </c>
      <c r="AB814">
        <v>0</v>
      </c>
      <c r="AC814">
        <v>0</v>
      </c>
      <c r="AD814">
        <v>1</v>
      </c>
      <c r="AE814">
        <v>0</v>
      </c>
      <c r="AF814" t="s">
        <v>6</v>
      </c>
      <c r="AG814">
        <v>400</v>
      </c>
      <c r="AH814">
        <v>2</v>
      </c>
      <c r="AI814">
        <v>27711975</v>
      </c>
      <c r="AJ814">
        <v>787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</row>
    <row r="815" spans="1:44" x14ac:dyDescent="0.2">
      <c r="A815">
        <f>ROW(Source!A380)</f>
        <v>380</v>
      </c>
      <c r="B815">
        <v>27711977</v>
      </c>
      <c r="C815">
        <v>27711968</v>
      </c>
      <c r="D815">
        <v>25414543</v>
      </c>
      <c r="E815">
        <v>1</v>
      </c>
      <c r="F815">
        <v>1</v>
      </c>
      <c r="G815">
        <v>1</v>
      </c>
      <c r="H815">
        <v>1</v>
      </c>
      <c r="I815" t="s">
        <v>495</v>
      </c>
      <c r="J815" t="s">
        <v>6</v>
      </c>
      <c r="K815" t="s">
        <v>496</v>
      </c>
      <c r="L815">
        <v>1191</v>
      </c>
      <c r="N815">
        <v>1013</v>
      </c>
      <c r="O815" t="s">
        <v>486</v>
      </c>
      <c r="P815" t="s">
        <v>486</v>
      </c>
      <c r="Q815">
        <v>1</v>
      </c>
      <c r="X815">
        <v>75.150000000000006</v>
      </c>
      <c r="Y815">
        <v>0</v>
      </c>
      <c r="Z815">
        <v>0</v>
      </c>
      <c r="AA815">
        <v>0</v>
      </c>
      <c r="AB815">
        <v>8.02</v>
      </c>
      <c r="AC815">
        <v>0</v>
      </c>
      <c r="AD815">
        <v>1</v>
      </c>
      <c r="AE815">
        <v>1</v>
      </c>
      <c r="AF815" t="s">
        <v>57</v>
      </c>
      <c r="AG815">
        <v>116.67037500000001</v>
      </c>
      <c r="AH815">
        <v>2</v>
      </c>
      <c r="AI815">
        <v>27711969</v>
      </c>
      <c r="AJ815">
        <v>789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</row>
    <row r="816" spans="1:44" x14ac:dyDescent="0.2">
      <c r="A816">
        <f>ROW(Source!A380)</f>
        <v>380</v>
      </c>
      <c r="B816">
        <v>27711978</v>
      </c>
      <c r="C816">
        <v>27711968</v>
      </c>
      <c r="D816">
        <v>25412928</v>
      </c>
      <c r="E816">
        <v>1</v>
      </c>
      <c r="F816">
        <v>1</v>
      </c>
      <c r="G816">
        <v>1</v>
      </c>
      <c r="H816">
        <v>1</v>
      </c>
      <c r="I816" t="s">
        <v>487</v>
      </c>
      <c r="J816" t="s">
        <v>6</v>
      </c>
      <c r="K816" t="s">
        <v>488</v>
      </c>
      <c r="L816">
        <v>1191</v>
      </c>
      <c r="N816">
        <v>1013</v>
      </c>
      <c r="O816" t="s">
        <v>486</v>
      </c>
      <c r="P816" t="s">
        <v>486</v>
      </c>
      <c r="Q816">
        <v>1</v>
      </c>
      <c r="X816">
        <v>4.2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1</v>
      </c>
      <c r="AE816">
        <v>2</v>
      </c>
      <c r="AF816" t="s">
        <v>56</v>
      </c>
      <c r="AG816">
        <v>7.0875000000000004</v>
      </c>
      <c r="AH816">
        <v>2</v>
      </c>
      <c r="AI816">
        <v>27711970</v>
      </c>
      <c r="AJ816">
        <v>790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</row>
    <row r="817" spans="1:44" x14ac:dyDescent="0.2">
      <c r="A817">
        <f>ROW(Source!A380)</f>
        <v>380</v>
      </c>
      <c r="B817">
        <v>27711979</v>
      </c>
      <c r="C817">
        <v>27711968</v>
      </c>
      <c r="D817">
        <v>25230514</v>
      </c>
      <c r="E817">
        <v>1</v>
      </c>
      <c r="F817">
        <v>1</v>
      </c>
      <c r="G817">
        <v>1</v>
      </c>
      <c r="H817">
        <v>2</v>
      </c>
      <c r="I817" t="s">
        <v>489</v>
      </c>
      <c r="J817" t="s">
        <v>490</v>
      </c>
      <c r="K817" t="s">
        <v>491</v>
      </c>
      <c r="L817">
        <v>1368</v>
      </c>
      <c r="N817">
        <v>1011</v>
      </c>
      <c r="O817" t="s">
        <v>492</v>
      </c>
      <c r="P817" t="s">
        <v>492</v>
      </c>
      <c r="Q817">
        <v>1</v>
      </c>
      <c r="X817">
        <v>1.73</v>
      </c>
      <c r="Y817">
        <v>0</v>
      </c>
      <c r="Z817">
        <v>31.26</v>
      </c>
      <c r="AA817">
        <v>13.5</v>
      </c>
      <c r="AB817">
        <v>0</v>
      </c>
      <c r="AC817">
        <v>0</v>
      </c>
      <c r="AD817">
        <v>1</v>
      </c>
      <c r="AE817">
        <v>0</v>
      </c>
      <c r="AF817" t="s">
        <v>56</v>
      </c>
      <c r="AG817">
        <v>2.9193750000000005</v>
      </c>
      <c r="AH817">
        <v>2</v>
      </c>
      <c r="AI817">
        <v>27711971</v>
      </c>
      <c r="AJ817">
        <v>791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</row>
    <row r="818" spans="1:44" x14ac:dyDescent="0.2">
      <c r="A818">
        <f>ROW(Source!A380)</f>
        <v>380</v>
      </c>
      <c r="B818">
        <v>27711980</v>
      </c>
      <c r="C818">
        <v>27711968</v>
      </c>
      <c r="D818">
        <v>25231607</v>
      </c>
      <c r="E818">
        <v>1</v>
      </c>
      <c r="F818">
        <v>1</v>
      </c>
      <c r="G818">
        <v>1</v>
      </c>
      <c r="H818">
        <v>2</v>
      </c>
      <c r="I818" t="s">
        <v>497</v>
      </c>
      <c r="J818" t="s">
        <v>498</v>
      </c>
      <c r="K818" t="s">
        <v>499</v>
      </c>
      <c r="L818">
        <v>1368</v>
      </c>
      <c r="N818">
        <v>1011</v>
      </c>
      <c r="O818" t="s">
        <v>492</v>
      </c>
      <c r="P818" t="s">
        <v>492</v>
      </c>
      <c r="Q818">
        <v>1</v>
      </c>
      <c r="X818">
        <v>2.4700000000000002</v>
      </c>
      <c r="Y818">
        <v>0</v>
      </c>
      <c r="Z818">
        <v>65.709999999999994</v>
      </c>
      <c r="AA818">
        <v>11.6</v>
      </c>
      <c r="AB818">
        <v>0</v>
      </c>
      <c r="AC818">
        <v>0</v>
      </c>
      <c r="AD818">
        <v>1</v>
      </c>
      <c r="AE818">
        <v>0</v>
      </c>
      <c r="AF818" t="s">
        <v>56</v>
      </c>
      <c r="AG818">
        <v>4.1681250000000007</v>
      </c>
      <c r="AH818">
        <v>2</v>
      </c>
      <c r="AI818">
        <v>27711972</v>
      </c>
      <c r="AJ818">
        <v>792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</row>
    <row r="819" spans="1:44" x14ac:dyDescent="0.2">
      <c r="A819">
        <f>ROW(Source!A380)</f>
        <v>380</v>
      </c>
      <c r="B819">
        <v>27711981</v>
      </c>
      <c r="C819">
        <v>27711968</v>
      </c>
      <c r="D819">
        <v>25152713</v>
      </c>
      <c r="E819">
        <v>1</v>
      </c>
      <c r="F819">
        <v>1</v>
      </c>
      <c r="G819">
        <v>1</v>
      </c>
      <c r="H819">
        <v>3</v>
      </c>
      <c r="I819" t="s">
        <v>500</v>
      </c>
      <c r="J819" t="s">
        <v>501</v>
      </c>
      <c r="K819" t="s">
        <v>502</v>
      </c>
      <c r="L819">
        <v>1348</v>
      </c>
      <c r="N819">
        <v>1009</v>
      </c>
      <c r="O819" t="s">
        <v>30</v>
      </c>
      <c r="P819" t="s">
        <v>30</v>
      </c>
      <c r="Q819">
        <v>1000</v>
      </c>
      <c r="X819">
        <v>1.2E-2</v>
      </c>
      <c r="Y819">
        <v>11978</v>
      </c>
      <c r="Z819">
        <v>0</v>
      </c>
      <c r="AA819">
        <v>0</v>
      </c>
      <c r="AB819">
        <v>0</v>
      </c>
      <c r="AC819">
        <v>0</v>
      </c>
      <c r="AD819">
        <v>1</v>
      </c>
      <c r="AE819">
        <v>0</v>
      </c>
      <c r="AF819" t="s">
        <v>6</v>
      </c>
      <c r="AG819">
        <v>1.2E-2</v>
      </c>
      <c r="AH819">
        <v>2</v>
      </c>
      <c r="AI819">
        <v>27711973</v>
      </c>
      <c r="AJ819">
        <v>793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</row>
    <row r="820" spans="1:44" x14ac:dyDescent="0.2">
      <c r="A820">
        <f>ROW(Source!A380)</f>
        <v>380</v>
      </c>
      <c r="B820">
        <v>27711982</v>
      </c>
      <c r="C820">
        <v>27711968</v>
      </c>
      <c r="D820">
        <v>25172445</v>
      </c>
      <c r="E820">
        <v>1</v>
      </c>
      <c r="F820">
        <v>1</v>
      </c>
      <c r="G820">
        <v>1</v>
      </c>
      <c r="H820">
        <v>3</v>
      </c>
      <c r="I820" t="s">
        <v>503</v>
      </c>
      <c r="J820" t="s">
        <v>504</v>
      </c>
      <c r="K820" t="s">
        <v>505</v>
      </c>
      <c r="L820">
        <v>1348</v>
      </c>
      <c r="N820">
        <v>1009</v>
      </c>
      <c r="O820" t="s">
        <v>30</v>
      </c>
      <c r="P820" t="s">
        <v>30</v>
      </c>
      <c r="Q820">
        <v>1000</v>
      </c>
      <c r="X820">
        <v>3.5000000000000003E-2</v>
      </c>
      <c r="Y820">
        <v>5989</v>
      </c>
      <c r="Z820">
        <v>0</v>
      </c>
      <c r="AA820">
        <v>0</v>
      </c>
      <c r="AB820">
        <v>0</v>
      </c>
      <c r="AC820">
        <v>0</v>
      </c>
      <c r="AD820">
        <v>1</v>
      </c>
      <c r="AE820">
        <v>0</v>
      </c>
      <c r="AF820" t="s">
        <v>6</v>
      </c>
      <c r="AG820">
        <v>3.5000000000000003E-2</v>
      </c>
      <c r="AH820">
        <v>2</v>
      </c>
      <c r="AI820">
        <v>27711974</v>
      </c>
      <c r="AJ820">
        <v>794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</row>
    <row r="821" spans="1:44" x14ac:dyDescent="0.2">
      <c r="A821">
        <f>ROW(Source!A380)</f>
        <v>380</v>
      </c>
      <c r="B821">
        <v>27711983</v>
      </c>
      <c r="C821">
        <v>27711968</v>
      </c>
      <c r="D821">
        <v>25145198</v>
      </c>
      <c r="E821">
        <v>17</v>
      </c>
      <c r="F821">
        <v>1</v>
      </c>
      <c r="G821">
        <v>1</v>
      </c>
      <c r="H821">
        <v>3</v>
      </c>
      <c r="I821" t="s">
        <v>665</v>
      </c>
      <c r="J821" t="s">
        <v>6</v>
      </c>
      <c r="K821" t="s">
        <v>666</v>
      </c>
      <c r="L821">
        <v>1354</v>
      </c>
      <c r="N821">
        <v>1010</v>
      </c>
      <c r="O821" t="s">
        <v>136</v>
      </c>
      <c r="P821" t="s">
        <v>136</v>
      </c>
      <c r="Q821">
        <v>1</v>
      </c>
      <c r="X821">
        <v>100</v>
      </c>
      <c r="Y821">
        <v>0</v>
      </c>
      <c r="Z821">
        <v>0</v>
      </c>
      <c r="AA821">
        <v>0</v>
      </c>
      <c r="AB821">
        <v>0</v>
      </c>
      <c r="AC821">
        <v>0</v>
      </c>
      <c r="AD821">
        <v>0</v>
      </c>
      <c r="AE821">
        <v>0</v>
      </c>
      <c r="AF821" t="s">
        <v>6</v>
      </c>
      <c r="AG821">
        <v>100</v>
      </c>
      <c r="AH821">
        <v>3</v>
      </c>
      <c r="AI821">
        <v>-1</v>
      </c>
      <c r="AJ821" t="s">
        <v>6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</row>
    <row r="822" spans="1:44" x14ac:dyDescent="0.2">
      <c r="A822">
        <f>ROW(Source!A380)</f>
        <v>380</v>
      </c>
      <c r="B822">
        <v>27711984</v>
      </c>
      <c r="C822">
        <v>27711968</v>
      </c>
      <c r="D822">
        <v>25179415</v>
      </c>
      <c r="E822">
        <v>1</v>
      </c>
      <c r="F822">
        <v>1</v>
      </c>
      <c r="G822">
        <v>1</v>
      </c>
      <c r="H822">
        <v>3</v>
      </c>
      <c r="I822" t="s">
        <v>506</v>
      </c>
      <c r="J822" t="s">
        <v>507</v>
      </c>
      <c r="K822" t="s">
        <v>508</v>
      </c>
      <c r="L822">
        <v>1301</v>
      </c>
      <c r="N822">
        <v>1003</v>
      </c>
      <c r="O822" t="s">
        <v>257</v>
      </c>
      <c r="P822" t="s">
        <v>257</v>
      </c>
      <c r="Q822">
        <v>1</v>
      </c>
      <c r="X822">
        <v>400</v>
      </c>
      <c r="Y822">
        <v>3.2</v>
      </c>
      <c r="Z822">
        <v>0</v>
      </c>
      <c r="AA822">
        <v>0</v>
      </c>
      <c r="AB822">
        <v>0</v>
      </c>
      <c r="AC822">
        <v>0</v>
      </c>
      <c r="AD822">
        <v>1</v>
      </c>
      <c r="AE822">
        <v>0</v>
      </c>
      <c r="AF822" t="s">
        <v>6</v>
      </c>
      <c r="AG822">
        <v>400</v>
      </c>
      <c r="AH822">
        <v>2</v>
      </c>
      <c r="AI822">
        <v>27711975</v>
      </c>
      <c r="AJ822">
        <v>795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0</v>
      </c>
    </row>
    <row r="823" spans="1:44" x14ac:dyDescent="0.2">
      <c r="A823">
        <f>ROW(Source!A383)</f>
        <v>383</v>
      </c>
      <c r="B823">
        <v>27711989</v>
      </c>
      <c r="C823">
        <v>27711986</v>
      </c>
      <c r="D823">
        <v>25416162</v>
      </c>
      <c r="E823">
        <v>1</v>
      </c>
      <c r="F823">
        <v>1</v>
      </c>
      <c r="G823">
        <v>1</v>
      </c>
      <c r="H823">
        <v>1</v>
      </c>
      <c r="I823" t="s">
        <v>658</v>
      </c>
      <c r="J823" t="s">
        <v>6</v>
      </c>
      <c r="K823" t="s">
        <v>659</v>
      </c>
      <c r="L823">
        <v>1191</v>
      </c>
      <c r="N823">
        <v>1013</v>
      </c>
      <c r="O823" t="s">
        <v>486</v>
      </c>
      <c r="P823" t="s">
        <v>486</v>
      </c>
      <c r="Q823">
        <v>1</v>
      </c>
      <c r="X823">
        <v>1.03</v>
      </c>
      <c r="Y823">
        <v>0</v>
      </c>
      <c r="Z823">
        <v>0</v>
      </c>
      <c r="AA823">
        <v>0</v>
      </c>
      <c r="AB823">
        <v>7.19</v>
      </c>
      <c r="AC823">
        <v>0</v>
      </c>
      <c r="AD823">
        <v>1</v>
      </c>
      <c r="AE823">
        <v>1</v>
      </c>
      <c r="AF823" t="s">
        <v>22</v>
      </c>
      <c r="AG823">
        <v>1.1844999999999999</v>
      </c>
      <c r="AH823">
        <v>2</v>
      </c>
      <c r="AI823">
        <v>27711987</v>
      </c>
      <c r="AJ823">
        <v>797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0</v>
      </c>
    </row>
    <row r="824" spans="1:44" x14ac:dyDescent="0.2">
      <c r="A824">
        <f>ROW(Source!A383)</f>
        <v>383</v>
      </c>
      <c r="B824">
        <v>27711990</v>
      </c>
      <c r="C824">
        <v>27711986</v>
      </c>
      <c r="D824">
        <v>25153656</v>
      </c>
      <c r="E824">
        <v>1</v>
      </c>
      <c r="F824">
        <v>1</v>
      </c>
      <c r="G824">
        <v>1</v>
      </c>
      <c r="H824">
        <v>3</v>
      </c>
      <c r="I824" t="s">
        <v>660</v>
      </c>
      <c r="J824" t="s">
        <v>661</v>
      </c>
      <c r="K824" t="s">
        <v>662</v>
      </c>
      <c r="L824">
        <v>1355</v>
      </c>
      <c r="N824">
        <v>1010</v>
      </c>
      <c r="O824" t="s">
        <v>578</v>
      </c>
      <c r="P824" t="s">
        <v>578</v>
      </c>
      <c r="Q824">
        <v>100</v>
      </c>
      <c r="X824">
        <v>0.2</v>
      </c>
      <c r="Y824">
        <v>82</v>
      </c>
      <c r="Z824">
        <v>0</v>
      </c>
      <c r="AA824">
        <v>0</v>
      </c>
      <c r="AB824">
        <v>0</v>
      </c>
      <c r="AC824">
        <v>0</v>
      </c>
      <c r="AD824">
        <v>1</v>
      </c>
      <c r="AE824">
        <v>0</v>
      </c>
      <c r="AF824" t="s">
        <v>6</v>
      </c>
      <c r="AG824">
        <v>0.2</v>
      </c>
      <c r="AH824">
        <v>2</v>
      </c>
      <c r="AI824">
        <v>27711988</v>
      </c>
      <c r="AJ824">
        <v>798</v>
      </c>
      <c r="AK824">
        <v>0</v>
      </c>
      <c r="AL824">
        <v>0</v>
      </c>
      <c r="AM824">
        <v>0</v>
      </c>
      <c r="AN824">
        <v>0</v>
      </c>
      <c r="AO824">
        <v>0</v>
      </c>
      <c r="AP824">
        <v>0</v>
      </c>
      <c r="AQ824">
        <v>0</v>
      </c>
      <c r="AR824">
        <v>0</v>
      </c>
    </row>
    <row r="825" spans="1:44" x14ac:dyDescent="0.2">
      <c r="A825">
        <f>ROW(Source!A384)</f>
        <v>384</v>
      </c>
      <c r="B825">
        <v>27711989</v>
      </c>
      <c r="C825">
        <v>27711986</v>
      </c>
      <c r="D825">
        <v>25416162</v>
      </c>
      <c r="E825">
        <v>1</v>
      </c>
      <c r="F825">
        <v>1</v>
      </c>
      <c r="G825">
        <v>1</v>
      </c>
      <c r="H825">
        <v>1</v>
      </c>
      <c r="I825" t="s">
        <v>658</v>
      </c>
      <c r="J825" t="s">
        <v>6</v>
      </c>
      <c r="K825" t="s">
        <v>659</v>
      </c>
      <c r="L825">
        <v>1191</v>
      </c>
      <c r="N825">
        <v>1013</v>
      </c>
      <c r="O825" t="s">
        <v>486</v>
      </c>
      <c r="P825" t="s">
        <v>486</v>
      </c>
      <c r="Q825">
        <v>1</v>
      </c>
      <c r="X825">
        <v>1.03</v>
      </c>
      <c r="Y825">
        <v>0</v>
      </c>
      <c r="Z825">
        <v>0</v>
      </c>
      <c r="AA825">
        <v>0</v>
      </c>
      <c r="AB825">
        <v>7.19</v>
      </c>
      <c r="AC825">
        <v>0</v>
      </c>
      <c r="AD825">
        <v>1</v>
      </c>
      <c r="AE825">
        <v>1</v>
      </c>
      <c r="AF825" t="s">
        <v>22</v>
      </c>
      <c r="AG825">
        <v>1.1844999999999999</v>
      </c>
      <c r="AH825">
        <v>2</v>
      </c>
      <c r="AI825">
        <v>27711987</v>
      </c>
      <c r="AJ825">
        <v>799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0</v>
      </c>
    </row>
    <row r="826" spans="1:44" x14ac:dyDescent="0.2">
      <c r="A826">
        <f>ROW(Source!A384)</f>
        <v>384</v>
      </c>
      <c r="B826">
        <v>27711990</v>
      </c>
      <c r="C826">
        <v>27711986</v>
      </c>
      <c r="D826">
        <v>25153656</v>
      </c>
      <c r="E826">
        <v>1</v>
      </c>
      <c r="F826">
        <v>1</v>
      </c>
      <c r="G826">
        <v>1</v>
      </c>
      <c r="H826">
        <v>3</v>
      </c>
      <c r="I826" t="s">
        <v>660</v>
      </c>
      <c r="J826" t="s">
        <v>661</v>
      </c>
      <c r="K826" t="s">
        <v>662</v>
      </c>
      <c r="L826">
        <v>1355</v>
      </c>
      <c r="N826">
        <v>1010</v>
      </c>
      <c r="O826" t="s">
        <v>578</v>
      </c>
      <c r="P826" t="s">
        <v>578</v>
      </c>
      <c r="Q826">
        <v>100</v>
      </c>
      <c r="X826">
        <v>0.2</v>
      </c>
      <c r="Y826">
        <v>82</v>
      </c>
      <c r="Z826">
        <v>0</v>
      </c>
      <c r="AA826">
        <v>0</v>
      </c>
      <c r="AB826">
        <v>0</v>
      </c>
      <c r="AC826">
        <v>0</v>
      </c>
      <c r="AD826">
        <v>1</v>
      </c>
      <c r="AE826">
        <v>0</v>
      </c>
      <c r="AF826" t="s">
        <v>6</v>
      </c>
      <c r="AG826">
        <v>0.2</v>
      </c>
      <c r="AH826">
        <v>2</v>
      </c>
      <c r="AI826">
        <v>27711988</v>
      </c>
      <c r="AJ826">
        <v>800</v>
      </c>
      <c r="AK826">
        <v>0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0</v>
      </c>
    </row>
    <row r="827" spans="1:44" x14ac:dyDescent="0.2">
      <c r="A827">
        <f>ROW(Source!A423)</f>
        <v>423</v>
      </c>
      <c r="B827">
        <v>27712117</v>
      </c>
      <c r="C827">
        <v>27712113</v>
      </c>
      <c r="D827">
        <v>25419089</v>
      </c>
      <c r="E827">
        <v>1</v>
      </c>
      <c r="F827">
        <v>1</v>
      </c>
      <c r="G827">
        <v>1</v>
      </c>
      <c r="H827">
        <v>1</v>
      </c>
      <c r="I827" t="s">
        <v>663</v>
      </c>
      <c r="J827" t="s">
        <v>6</v>
      </c>
      <c r="K827" t="s">
        <v>664</v>
      </c>
      <c r="L827">
        <v>1191</v>
      </c>
      <c r="N827">
        <v>1013</v>
      </c>
      <c r="O827" t="s">
        <v>486</v>
      </c>
      <c r="P827" t="s">
        <v>486</v>
      </c>
      <c r="Q827">
        <v>1</v>
      </c>
      <c r="X827">
        <v>163.30000000000001</v>
      </c>
      <c r="Y827">
        <v>0</v>
      </c>
      <c r="Z827">
        <v>0</v>
      </c>
      <c r="AA827">
        <v>0</v>
      </c>
      <c r="AB827">
        <v>9.6199999999999992</v>
      </c>
      <c r="AC827">
        <v>0</v>
      </c>
      <c r="AD827">
        <v>1</v>
      </c>
      <c r="AE827">
        <v>1</v>
      </c>
      <c r="AF827" t="s">
        <v>22</v>
      </c>
      <c r="AG827">
        <v>187.79499999999999</v>
      </c>
      <c r="AH827">
        <v>2</v>
      </c>
      <c r="AI827">
        <v>27712114</v>
      </c>
      <c r="AJ827">
        <v>801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</row>
    <row r="828" spans="1:44" x14ac:dyDescent="0.2">
      <c r="A828">
        <f>ROW(Source!A423)</f>
        <v>423</v>
      </c>
      <c r="B828">
        <v>27712118</v>
      </c>
      <c r="C828">
        <v>27712113</v>
      </c>
      <c r="D828">
        <v>25412928</v>
      </c>
      <c r="E828">
        <v>1</v>
      </c>
      <c r="F828">
        <v>1</v>
      </c>
      <c r="G828">
        <v>1</v>
      </c>
      <c r="H828">
        <v>1</v>
      </c>
      <c r="I828" t="s">
        <v>487</v>
      </c>
      <c r="J828" t="s">
        <v>6</v>
      </c>
      <c r="K828" t="s">
        <v>488</v>
      </c>
      <c r="L828">
        <v>1191</v>
      </c>
      <c r="N828">
        <v>1013</v>
      </c>
      <c r="O828" t="s">
        <v>486</v>
      </c>
      <c r="P828" t="s">
        <v>486</v>
      </c>
      <c r="Q828">
        <v>1</v>
      </c>
      <c r="X828">
        <v>0.08</v>
      </c>
      <c r="Y828">
        <v>0</v>
      </c>
      <c r="Z828">
        <v>0</v>
      </c>
      <c r="AA828">
        <v>0</v>
      </c>
      <c r="AB828">
        <v>0</v>
      </c>
      <c r="AC828">
        <v>0</v>
      </c>
      <c r="AD828">
        <v>1</v>
      </c>
      <c r="AE828">
        <v>2</v>
      </c>
      <c r="AF828" t="s">
        <v>22</v>
      </c>
      <c r="AG828">
        <v>9.1999999999999998E-2</v>
      </c>
      <c r="AH828">
        <v>2</v>
      </c>
      <c r="AI828">
        <v>27712115</v>
      </c>
      <c r="AJ828">
        <v>802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</row>
    <row r="829" spans="1:44" x14ac:dyDescent="0.2">
      <c r="A829">
        <f>ROW(Source!A423)</f>
        <v>423</v>
      </c>
      <c r="B829">
        <v>27712119</v>
      </c>
      <c r="C829">
        <v>27712113</v>
      </c>
      <c r="D829">
        <v>25230514</v>
      </c>
      <c r="E829">
        <v>1</v>
      </c>
      <c r="F829">
        <v>1</v>
      </c>
      <c r="G829">
        <v>1</v>
      </c>
      <c r="H829">
        <v>2</v>
      </c>
      <c r="I829" t="s">
        <v>489</v>
      </c>
      <c r="J829" t="s">
        <v>490</v>
      </c>
      <c r="K829" t="s">
        <v>491</v>
      </c>
      <c r="L829">
        <v>1368</v>
      </c>
      <c r="N829">
        <v>1011</v>
      </c>
      <c r="O829" t="s">
        <v>492</v>
      </c>
      <c r="P829" t="s">
        <v>492</v>
      </c>
      <c r="Q829">
        <v>1</v>
      </c>
      <c r="X829">
        <v>0.08</v>
      </c>
      <c r="Y829">
        <v>0</v>
      </c>
      <c r="Z829">
        <v>31.26</v>
      </c>
      <c r="AA829">
        <v>13.5</v>
      </c>
      <c r="AB829">
        <v>0</v>
      </c>
      <c r="AC829">
        <v>0</v>
      </c>
      <c r="AD829">
        <v>1</v>
      </c>
      <c r="AE829">
        <v>0</v>
      </c>
      <c r="AF829" t="s">
        <v>22</v>
      </c>
      <c r="AG829">
        <v>9.1999999999999998E-2</v>
      </c>
      <c r="AH829">
        <v>2</v>
      </c>
      <c r="AI829">
        <v>27712116</v>
      </c>
      <c r="AJ829">
        <v>803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</row>
    <row r="830" spans="1:44" x14ac:dyDescent="0.2">
      <c r="A830">
        <f>ROW(Source!A423)</f>
        <v>423</v>
      </c>
      <c r="B830">
        <v>27712120</v>
      </c>
      <c r="C830">
        <v>27712113</v>
      </c>
      <c r="D830">
        <v>25146959</v>
      </c>
      <c r="E830">
        <v>17</v>
      </c>
      <c r="F830">
        <v>1</v>
      </c>
      <c r="G830">
        <v>1</v>
      </c>
      <c r="H830">
        <v>3</v>
      </c>
      <c r="I830" t="s">
        <v>701</v>
      </c>
      <c r="J830" t="s">
        <v>6</v>
      </c>
      <c r="K830" t="s">
        <v>702</v>
      </c>
      <c r="L830">
        <v>1354</v>
      </c>
      <c r="N830">
        <v>1010</v>
      </c>
      <c r="O830" t="s">
        <v>136</v>
      </c>
      <c r="P830" t="s">
        <v>136</v>
      </c>
      <c r="Q830">
        <v>1</v>
      </c>
      <c r="X830">
        <v>100</v>
      </c>
      <c r="Y830">
        <v>0</v>
      </c>
      <c r="Z830">
        <v>0</v>
      </c>
      <c r="AA830">
        <v>0</v>
      </c>
      <c r="AB830">
        <v>0</v>
      </c>
      <c r="AC830">
        <v>0</v>
      </c>
      <c r="AD830">
        <v>0</v>
      </c>
      <c r="AE830">
        <v>0</v>
      </c>
      <c r="AF830" t="s">
        <v>6</v>
      </c>
      <c r="AG830">
        <v>100</v>
      </c>
      <c r="AH830">
        <v>3</v>
      </c>
      <c r="AI830">
        <v>-1</v>
      </c>
      <c r="AJ830" t="s">
        <v>6</v>
      </c>
      <c r="AK830">
        <v>0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0</v>
      </c>
    </row>
    <row r="831" spans="1:44" x14ac:dyDescent="0.2">
      <c r="A831">
        <f>ROW(Source!A424)</f>
        <v>424</v>
      </c>
      <c r="B831">
        <v>27712117</v>
      </c>
      <c r="C831">
        <v>27712113</v>
      </c>
      <c r="D831">
        <v>25419089</v>
      </c>
      <c r="E831">
        <v>1</v>
      </c>
      <c r="F831">
        <v>1</v>
      </c>
      <c r="G831">
        <v>1</v>
      </c>
      <c r="H831">
        <v>1</v>
      </c>
      <c r="I831" t="s">
        <v>663</v>
      </c>
      <c r="J831" t="s">
        <v>6</v>
      </c>
      <c r="K831" t="s">
        <v>664</v>
      </c>
      <c r="L831">
        <v>1191</v>
      </c>
      <c r="N831">
        <v>1013</v>
      </c>
      <c r="O831" t="s">
        <v>486</v>
      </c>
      <c r="P831" t="s">
        <v>486</v>
      </c>
      <c r="Q831">
        <v>1</v>
      </c>
      <c r="X831">
        <v>163.30000000000001</v>
      </c>
      <c r="Y831">
        <v>0</v>
      </c>
      <c r="Z831">
        <v>0</v>
      </c>
      <c r="AA831">
        <v>0</v>
      </c>
      <c r="AB831">
        <v>9.6199999999999992</v>
      </c>
      <c r="AC831">
        <v>0</v>
      </c>
      <c r="AD831">
        <v>1</v>
      </c>
      <c r="AE831">
        <v>1</v>
      </c>
      <c r="AF831" t="s">
        <v>22</v>
      </c>
      <c r="AG831">
        <v>187.79499999999999</v>
      </c>
      <c r="AH831">
        <v>2</v>
      </c>
      <c r="AI831">
        <v>27712114</v>
      </c>
      <c r="AJ831">
        <v>804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</row>
    <row r="832" spans="1:44" x14ac:dyDescent="0.2">
      <c r="A832">
        <f>ROW(Source!A424)</f>
        <v>424</v>
      </c>
      <c r="B832">
        <v>27712118</v>
      </c>
      <c r="C832">
        <v>27712113</v>
      </c>
      <c r="D832">
        <v>25412928</v>
      </c>
      <c r="E832">
        <v>1</v>
      </c>
      <c r="F832">
        <v>1</v>
      </c>
      <c r="G832">
        <v>1</v>
      </c>
      <c r="H832">
        <v>1</v>
      </c>
      <c r="I832" t="s">
        <v>487</v>
      </c>
      <c r="J832" t="s">
        <v>6</v>
      </c>
      <c r="K832" t="s">
        <v>488</v>
      </c>
      <c r="L832">
        <v>1191</v>
      </c>
      <c r="N832">
        <v>1013</v>
      </c>
      <c r="O832" t="s">
        <v>486</v>
      </c>
      <c r="P832" t="s">
        <v>486</v>
      </c>
      <c r="Q832">
        <v>1</v>
      </c>
      <c r="X832">
        <v>0.08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1</v>
      </c>
      <c r="AE832">
        <v>2</v>
      </c>
      <c r="AF832" t="s">
        <v>22</v>
      </c>
      <c r="AG832">
        <v>9.1999999999999998E-2</v>
      </c>
      <c r="AH832">
        <v>2</v>
      </c>
      <c r="AI832">
        <v>27712115</v>
      </c>
      <c r="AJ832">
        <v>805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</row>
    <row r="833" spans="1:44" x14ac:dyDescent="0.2">
      <c r="A833">
        <f>ROW(Source!A424)</f>
        <v>424</v>
      </c>
      <c r="B833">
        <v>27712119</v>
      </c>
      <c r="C833">
        <v>27712113</v>
      </c>
      <c r="D833">
        <v>25230514</v>
      </c>
      <c r="E833">
        <v>1</v>
      </c>
      <c r="F833">
        <v>1</v>
      </c>
      <c r="G833">
        <v>1</v>
      </c>
      <c r="H833">
        <v>2</v>
      </c>
      <c r="I833" t="s">
        <v>489</v>
      </c>
      <c r="J833" t="s">
        <v>490</v>
      </c>
      <c r="K833" t="s">
        <v>491</v>
      </c>
      <c r="L833">
        <v>1368</v>
      </c>
      <c r="N833">
        <v>1011</v>
      </c>
      <c r="O833" t="s">
        <v>492</v>
      </c>
      <c r="P833" t="s">
        <v>492</v>
      </c>
      <c r="Q833">
        <v>1</v>
      </c>
      <c r="X833">
        <v>0.08</v>
      </c>
      <c r="Y833">
        <v>0</v>
      </c>
      <c r="Z833">
        <v>31.26</v>
      </c>
      <c r="AA833">
        <v>13.5</v>
      </c>
      <c r="AB833">
        <v>0</v>
      </c>
      <c r="AC833">
        <v>0</v>
      </c>
      <c r="AD833">
        <v>1</v>
      </c>
      <c r="AE833">
        <v>0</v>
      </c>
      <c r="AF833" t="s">
        <v>22</v>
      </c>
      <c r="AG833">
        <v>9.1999999999999998E-2</v>
      </c>
      <c r="AH833">
        <v>2</v>
      </c>
      <c r="AI833">
        <v>27712116</v>
      </c>
      <c r="AJ833">
        <v>806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</row>
    <row r="834" spans="1:44" x14ac:dyDescent="0.2">
      <c r="A834">
        <f>ROW(Source!A424)</f>
        <v>424</v>
      </c>
      <c r="B834">
        <v>27712120</v>
      </c>
      <c r="C834">
        <v>27712113</v>
      </c>
      <c r="D834">
        <v>25146959</v>
      </c>
      <c r="E834">
        <v>17</v>
      </c>
      <c r="F834">
        <v>1</v>
      </c>
      <c r="G834">
        <v>1</v>
      </c>
      <c r="H834">
        <v>3</v>
      </c>
      <c r="I834" t="s">
        <v>701</v>
      </c>
      <c r="J834" t="s">
        <v>6</v>
      </c>
      <c r="K834" t="s">
        <v>702</v>
      </c>
      <c r="L834">
        <v>1354</v>
      </c>
      <c r="N834">
        <v>1010</v>
      </c>
      <c r="O834" t="s">
        <v>136</v>
      </c>
      <c r="P834" t="s">
        <v>136</v>
      </c>
      <c r="Q834">
        <v>1</v>
      </c>
      <c r="X834">
        <v>100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 t="s">
        <v>6</v>
      </c>
      <c r="AG834">
        <v>100</v>
      </c>
      <c r="AH834">
        <v>3</v>
      </c>
      <c r="AI834">
        <v>-1</v>
      </c>
      <c r="AJ834" t="s">
        <v>6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</row>
    <row r="835" spans="1:44" x14ac:dyDescent="0.2">
      <c r="A835">
        <f>ROW(Source!A425)</f>
        <v>425</v>
      </c>
      <c r="B835">
        <v>27712123</v>
      </c>
      <c r="C835">
        <v>27712121</v>
      </c>
      <c r="D835">
        <v>25412980</v>
      </c>
      <c r="E835">
        <v>1</v>
      </c>
      <c r="F835">
        <v>1</v>
      </c>
      <c r="G835">
        <v>1</v>
      </c>
      <c r="H835">
        <v>1</v>
      </c>
      <c r="I835" t="s">
        <v>634</v>
      </c>
      <c r="J835" t="s">
        <v>6</v>
      </c>
      <c r="K835" t="s">
        <v>635</v>
      </c>
      <c r="L835">
        <v>1191</v>
      </c>
      <c r="N835">
        <v>1013</v>
      </c>
      <c r="O835" t="s">
        <v>486</v>
      </c>
      <c r="P835" t="s">
        <v>486</v>
      </c>
      <c r="Q835">
        <v>1</v>
      </c>
      <c r="X835">
        <v>24.1</v>
      </c>
      <c r="Y835">
        <v>0</v>
      </c>
      <c r="Z835">
        <v>0</v>
      </c>
      <c r="AA835">
        <v>0</v>
      </c>
      <c r="AB835">
        <v>9.07</v>
      </c>
      <c r="AC835">
        <v>0</v>
      </c>
      <c r="AD835">
        <v>1</v>
      </c>
      <c r="AE835">
        <v>1</v>
      </c>
      <c r="AF835" t="s">
        <v>22</v>
      </c>
      <c r="AG835">
        <v>27.715</v>
      </c>
      <c r="AH835">
        <v>2</v>
      </c>
      <c r="AI835">
        <v>27712122</v>
      </c>
      <c r="AJ835">
        <v>807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</row>
    <row r="836" spans="1:44" x14ac:dyDescent="0.2">
      <c r="A836">
        <f>ROW(Source!A426)</f>
        <v>426</v>
      </c>
      <c r="B836">
        <v>27712123</v>
      </c>
      <c r="C836">
        <v>27712121</v>
      </c>
      <c r="D836">
        <v>25412980</v>
      </c>
      <c r="E836">
        <v>1</v>
      </c>
      <c r="F836">
        <v>1</v>
      </c>
      <c r="G836">
        <v>1</v>
      </c>
      <c r="H836">
        <v>1</v>
      </c>
      <c r="I836" t="s">
        <v>634</v>
      </c>
      <c r="J836" t="s">
        <v>6</v>
      </c>
      <c r="K836" t="s">
        <v>635</v>
      </c>
      <c r="L836">
        <v>1191</v>
      </c>
      <c r="N836">
        <v>1013</v>
      </c>
      <c r="O836" t="s">
        <v>486</v>
      </c>
      <c r="P836" t="s">
        <v>486</v>
      </c>
      <c r="Q836">
        <v>1</v>
      </c>
      <c r="X836">
        <v>24.1</v>
      </c>
      <c r="Y836">
        <v>0</v>
      </c>
      <c r="Z836">
        <v>0</v>
      </c>
      <c r="AA836">
        <v>0</v>
      </c>
      <c r="AB836">
        <v>9.07</v>
      </c>
      <c r="AC836">
        <v>0</v>
      </c>
      <c r="AD836">
        <v>1</v>
      </c>
      <c r="AE836">
        <v>1</v>
      </c>
      <c r="AF836" t="s">
        <v>22</v>
      </c>
      <c r="AG836">
        <v>27.715</v>
      </c>
      <c r="AH836">
        <v>2</v>
      </c>
      <c r="AI836">
        <v>27712122</v>
      </c>
      <c r="AJ836">
        <v>808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Смета 12 гр. по ФЕР</vt:lpstr>
      <vt:lpstr>Source</vt:lpstr>
      <vt:lpstr>SourceObSm</vt:lpstr>
      <vt:lpstr>SmtRes</vt:lpstr>
      <vt:lpstr>EtalonRes</vt:lpstr>
      <vt:lpstr>'Смета 12 гр. по ФЕР'!Заголовки_для_печати</vt:lpstr>
      <vt:lpstr>'Смета 12 гр. по ФЕР'!Область_печати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okt452113</cp:lastModifiedBy>
  <cp:lastPrinted>2018-05-03T12:00:14Z</cp:lastPrinted>
  <dcterms:created xsi:type="dcterms:W3CDTF">2018-04-12T07:27:34Z</dcterms:created>
  <dcterms:modified xsi:type="dcterms:W3CDTF">2018-07-02T14:29:05Z</dcterms:modified>
</cp:coreProperties>
</file>