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heckCompatibility="1" defaultThemeVersion="124226"/>
  <bookViews>
    <workbookView xWindow="122" yWindow="109" windowWidth="15120" windowHeight="8015"/>
  </bookViews>
  <sheets>
    <sheet name="Смета " sheetId="5" r:id="rId1"/>
  </sheets>
  <calcPr calcId="125725" calcOnSave="0"/>
</workbook>
</file>

<file path=xl/calcChain.xml><?xml version="1.0" encoding="utf-8"?>
<calcChain xmlns="http://schemas.openxmlformats.org/spreadsheetml/2006/main">
  <c r="F28" i="5"/>
  <c r="F29" s="1"/>
  <c r="F15"/>
  <c r="F14"/>
  <c r="F13" s="1"/>
  <c r="F12" s="1"/>
  <c r="F11" s="1"/>
  <c r="F30" l="1"/>
  <c r="F22"/>
  <c r="F21" s="1"/>
  <c r="F19"/>
  <c r="F20" s="1"/>
  <c r="F24" s="1"/>
  <c r="F31" l="1"/>
  <c r="F32"/>
  <c r="F36" s="1"/>
  <c r="F25"/>
  <c r="F26" s="1"/>
  <c r="F33" l="1"/>
  <c r="F34" l="1"/>
  <c r="F37"/>
  <c r="F38" s="1"/>
</calcChain>
</file>

<file path=xl/sharedStrings.xml><?xml version="1.0" encoding="utf-8"?>
<sst xmlns="http://schemas.openxmlformats.org/spreadsheetml/2006/main" count="84" uniqueCount="59">
  <si>
    <t>Един.</t>
  </si>
  <si>
    <t>Сметная</t>
  </si>
  <si>
    <t>Полная</t>
  </si>
  <si>
    <t>№</t>
  </si>
  <si>
    <t>Виды работ</t>
  </si>
  <si>
    <t>измер</t>
  </si>
  <si>
    <t>Объем</t>
  </si>
  <si>
    <t>стоим-ть</t>
  </si>
  <si>
    <t>сметная</t>
  </si>
  <si>
    <t>п.п</t>
  </si>
  <si>
    <t>единицы</t>
  </si>
  <si>
    <t>стоимость</t>
  </si>
  <si>
    <t>работ,</t>
  </si>
  <si>
    <t>по объекту</t>
  </si>
  <si>
    <t>руб.</t>
  </si>
  <si>
    <t>I</t>
  </si>
  <si>
    <t xml:space="preserve">   Основные расходы</t>
  </si>
  <si>
    <t>руб</t>
  </si>
  <si>
    <t>А</t>
  </si>
  <si>
    <t xml:space="preserve">   Собственно-геологоразведочные работы</t>
  </si>
  <si>
    <t xml:space="preserve">   Предполевые работы и проектирование</t>
  </si>
  <si>
    <t>1.1</t>
  </si>
  <si>
    <t>Проектирование</t>
  </si>
  <si>
    <t>мес</t>
  </si>
  <si>
    <t>Составление сметы</t>
  </si>
  <si>
    <t xml:space="preserve">   Полевые работы</t>
  </si>
  <si>
    <t>Б</t>
  </si>
  <si>
    <t xml:space="preserve">   Сопутствующие работы и затраты</t>
  </si>
  <si>
    <t xml:space="preserve">   Транспортировка(2,62 % от стр.2)</t>
  </si>
  <si>
    <t>II</t>
  </si>
  <si>
    <t>Накладные расходы (20% )</t>
  </si>
  <si>
    <t>III</t>
  </si>
  <si>
    <t>Плановые накопления (10%)</t>
  </si>
  <si>
    <t>IV</t>
  </si>
  <si>
    <t xml:space="preserve">   Компенсируемые затраты</t>
  </si>
  <si>
    <t>Полевое довольствие(3,8% от стр.I )</t>
  </si>
  <si>
    <t>V</t>
  </si>
  <si>
    <t>Подрядные работы</t>
  </si>
  <si>
    <t xml:space="preserve">  ИТОГО: I+II+III+IV+V</t>
  </si>
  <si>
    <t xml:space="preserve">              НДС(18%)</t>
  </si>
  <si>
    <t xml:space="preserve">         ВСЕГО :</t>
  </si>
  <si>
    <t>1.</t>
  </si>
  <si>
    <t>мес.</t>
  </si>
  <si>
    <t>2.</t>
  </si>
  <si>
    <t>3.</t>
  </si>
  <si>
    <t>4.</t>
  </si>
  <si>
    <t>НДС (18%)</t>
  </si>
  <si>
    <t>ВСЕГО:</t>
  </si>
  <si>
    <t>Транспортные расходы (20% от стр.1)</t>
  </si>
  <si>
    <t>Итого: 1.+2.+3.+4.</t>
  </si>
  <si>
    <t>НДС(18%)</t>
  </si>
  <si>
    <t>ВСЕГО :</t>
  </si>
  <si>
    <t>ИТОГО: (этап 1 + этап 2)</t>
  </si>
  <si>
    <t xml:space="preserve">  СМЕТА </t>
  </si>
  <si>
    <t xml:space="preserve">                             Приложение 2
</t>
  </si>
  <si>
    <t>Этап 2. Прохождение государственной геологической экспертизы</t>
  </si>
  <si>
    <t>Прохождение госгеолэкспертизы, исправление замечаний</t>
  </si>
  <si>
    <t>на создание проекта на проведение разведочных работ на Хохловском месторождении в 2013-2016 годах с прохождением государственной экспертизы</t>
  </si>
  <si>
    <t>Этап 1. Разработка проектно-сметной документации на разведочные работы на Хохловском месторождении урана в 2013-2016 г.г.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</si>
</sst>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0" fillId="0" borderId="1" xfId="0" applyBorder="1"/>
    <xf numFmtId="0" fontId="3" fillId="0" borderId="0" xfId="2" applyFont="1"/>
    <xf numFmtId="49" fontId="4" fillId="0" borderId="2" xfId="2" applyNumberFormat="1" applyFont="1" applyFill="1" applyBorder="1" applyAlignment="1">
      <alignment horizontal="left"/>
    </xf>
    <xf numFmtId="0" fontId="5" fillId="0" borderId="2" xfId="2" applyFont="1" applyFill="1" applyBorder="1" applyAlignment="1">
      <alignment horizontal="left"/>
    </xf>
    <xf numFmtId="0" fontId="5" fillId="0" borderId="2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49" fontId="4" fillId="0" borderId="3" xfId="2" applyNumberFormat="1" applyFont="1" applyFill="1" applyBorder="1" applyAlignment="1">
      <alignment horizontal="left"/>
    </xf>
    <xf numFmtId="0" fontId="5" fillId="0" borderId="3" xfId="2" applyFont="1" applyFill="1" applyBorder="1" applyAlignment="1">
      <alignment horizontal="center"/>
    </xf>
    <xf numFmtId="0" fontId="6" fillId="0" borderId="3" xfId="2" applyFont="1" applyFill="1" applyBorder="1" applyAlignment="1">
      <alignment horizontal="center"/>
    </xf>
    <xf numFmtId="0" fontId="5" fillId="0" borderId="3" xfId="2" applyFont="1" applyFill="1" applyBorder="1" applyAlignment="1">
      <alignment horizontal="left"/>
    </xf>
    <xf numFmtId="0" fontId="6" fillId="0" borderId="4" xfId="2" applyFont="1" applyFill="1" applyBorder="1" applyAlignment="1">
      <alignment horizontal="center"/>
    </xf>
    <xf numFmtId="49" fontId="4" fillId="0" borderId="1" xfId="2" applyNumberFormat="1" applyFont="1" applyFill="1" applyBorder="1" applyAlignment="1">
      <alignment horizontal="center"/>
    </xf>
    <xf numFmtId="0" fontId="3" fillId="0" borderId="1" xfId="2" applyFont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49" fontId="3" fillId="0" borderId="1" xfId="2" applyNumberFormat="1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0" fontId="3" fillId="0" borderId="1" xfId="2" applyFont="1" applyFill="1" applyBorder="1" applyAlignment="1"/>
    <xf numFmtId="3" fontId="3" fillId="0" borderId="0" xfId="2" applyNumberFormat="1" applyFont="1" applyFill="1"/>
    <xf numFmtId="49" fontId="2" fillId="0" borderId="1" xfId="2" applyNumberFormat="1" applyFont="1" applyFill="1" applyBorder="1" applyAlignment="1">
      <alignment horizontal="left"/>
    </xf>
    <xf numFmtId="0" fontId="2" fillId="0" borderId="1" xfId="2" applyFont="1" applyFill="1" applyBorder="1" applyAlignment="1">
      <alignment horizontal="left"/>
    </xf>
    <xf numFmtId="0" fontId="2" fillId="0" borderId="1" xfId="2" applyFont="1" applyFill="1" applyBorder="1" applyAlignment="1">
      <alignment horizontal="center"/>
    </xf>
    <xf numFmtId="0" fontId="2" fillId="0" borderId="1" xfId="2" applyFont="1" applyFill="1" applyBorder="1" applyAlignment="1">
      <alignment horizontal="right"/>
    </xf>
    <xf numFmtId="49" fontId="3" fillId="0" borderId="1" xfId="2" applyNumberFormat="1" applyFont="1" applyFill="1" applyBorder="1" applyAlignment="1">
      <alignment horizontal="left"/>
    </xf>
    <xf numFmtId="0" fontId="3" fillId="0" borderId="0" xfId="2" applyFont="1" applyFill="1"/>
    <xf numFmtId="0" fontId="3" fillId="0" borderId="1" xfId="2" applyFont="1" applyFill="1" applyBorder="1" applyAlignment="1">
      <alignment horizontal="left"/>
    </xf>
    <xf numFmtId="3" fontId="3" fillId="0" borderId="1" xfId="2" applyNumberFormat="1" applyFont="1" applyFill="1" applyBorder="1" applyAlignment="1">
      <alignment horizontal="center"/>
    </xf>
    <xf numFmtId="0" fontId="1" fillId="0" borderId="0" xfId="2"/>
    <xf numFmtId="49" fontId="3" fillId="0" borderId="1" xfId="2" applyNumberFormat="1" applyFont="1" applyFill="1" applyBorder="1" applyAlignment="1">
      <alignment horizontal="right"/>
    </xf>
    <xf numFmtId="2" fontId="3" fillId="0" borderId="1" xfId="2" applyNumberFormat="1" applyFont="1" applyFill="1" applyBorder="1" applyAlignment="1">
      <alignment horizontal="center"/>
    </xf>
    <xf numFmtId="49" fontId="3" fillId="0" borderId="1" xfId="2" applyNumberFormat="1" applyFont="1" applyFill="1" applyBorder="1"/>
    <xf numFmtId="0" fontId="3" fillId="0" borderId="1" xfId="2" applyFont="1" applyFill="1" applyBorder="1"/>
    <xf numFmtId="3" fontId="2" fillId="0" borderId="1" xfId="2" applyNumberFormat="1" applyFont="1" applyFill="1" applyBorder="1" applyAlignment="1">
      <alignment horizontal="center"/>
    </xf>
    <xf numFmtId="0" fontId="7" fillId="0" borderId="0" xfId="0" applyFont="1"/>
    <xf numFmtId="49" fontId="4" fillId="0" borderId="4" xfId="2" applyNumberFormat="1" applyFont="1" applyFill="1" applyBorder="1" applyAlignment="1">
      <alignment horizontal="left"/>
    </xf>
    <xf numFmtId="1" fontId="3" fillId="0" borderId="1" xfId="2" applyNumberFormat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8" fillId="0" borderId="1" xfId="0" applyFont="1" applyBorder="1"/>
    <xf numFmtId="3" fontId="8" fillId="0" borderId="1" xfId="0" applyNumberFormat="1" applyFont="1" applyBorder="1" applyAlignment="1">
      <alignment horizontal="center"/>
    </xf>
    <xf numFmtId="3" fontId="8" fillId="0" borderId="0" xfId="0" applyNumberFormat="1" applyFont="1"/>
    <xf numFmtId="0" fontId="2" fillId="0" borderId="1" xfId="2" applyFont="1" applyFill="1" applyBorder="1" applyAlignment="1"/>
    <xf numFmtId="0" fontId="10" fillId="0" borderId="1" xfId="0" applyFont="1" applyBorder="1" applyAlignment="1">
      <alignment horizontal="left" indent="5"/>
    </xf>
    <xf numFmtId="3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1" fillId="0" borderId="0" xfId="0" applyFont="1" applyAlignment="1">
      <alignment wrapText="1"/>
    </xf>
    <xf numFmtId="0" fontId="0" fillId="0" borderId="0" xfId="0" applyAlignment="1"/>
    <xf numFmtId="49" fontId="5" fillId="0" borderId="0" xfId="2" applyNumberFormat="1" applyFont="1" applyFill="1" applyBorder="1" applyAlignment="1">
      <alignment horizontal="center"/>
    </xf>
    <xf numFmtId="49" fontId="5" fillId="0" borderId="5" xfId="2" applyNumberFormat="1" applyFont="1" applyFill="1" applyBorder="1" applyAlignment="1">
      <alignment horizontal="center" wrapText="1"/>
    </xf>
    <xf numFmtId="49" fontId="5" fillId="0" borderId="6" xfId="2" applyNumberFormat="1" applyFont="1" applyFill="1" applyBorder="1" applyAlignment="1">
      <alignment horizontal="center" wrapText="1"/>
    </xf>
    <xf numFmtId="49" fontId="5" fillId="0" borderId="7" xfId="2" applyNumberFormat="1" applyFont="1" applyFill="1" applyBorder="1" applyAlignment="1">
      <alignment horizontal="center" wrapText="1"/>
    </xf>
    <xf numFmtId="49" fontId="5" fillId="0" borderId="8" xfId="2" applyNumberFormat="1" applyFont="1" applyFill="1" applyBorder="1" applyAlignment="1">
      <alignment horizontal="center" wrapText="1"/>
    </xf>
  </cellXfs>
  <cellStyles count="3">
    <cellStyle name="Обычный" xfId="0" builtinId="0"/>
    <cellStyle name="Обычный 2" xfId="1"/>
    <cellStyle name="Обычный_Лист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tabSelected="1" workbookViewId="0">
      <selection activeCell="G11" sqref="G11"/>
    </sheetView>
  </sheetViews>
  <sheetFormatPr defaultRowHeight="14.3"/>
  <cols>
    <col min="1" max="1" width="4.75" customWidth="1"/>
    <col min="2" max="2" width="45" customWidth="1"/>
    <col min="5" max="5" width="9.125" customWidth="1"/>
    <col min="6" max="6" width="12.625" customWidth="1"/>
    <col min="7" max="7" width="51.25" customWidth="1"/>
  </cols>
  <sheetData>
    <row r="1" spans="1:7" ht="29.25" customHeight="1">
      <c r="D1" s="49" t="s">
        <v>54</v>
      </c>
      <c r="E1" s="50"/>
      <c r="F1" s="50"/>
    </row>
    <row r="2" spans="1:7" ht="12.75" customHeight="1">
      <c r="A2" s="51" t="s">
        <v>53</v>
      </c>
      <c r="B2" s="51"/>
      <c r="C2" s="51"/>
      <c r="D2" s="51"/>
      <c r="E2" s="51"/>
      <c r="F2" s="51"/>
      <c r="G2" s="2"/>
    </row>
    <row r="3" spans="1:7" ht="36.700000000000003" customHeight="1">
      <c r="A3" s="52" t="s">
        <v>57</v>
      </c>
      <c r="B3" s="52"/>
      <c r="C3" s="52"/>
      <c r="D3" s="52"/>
      <c r="E3" s="52"/>
      <c r="F3" s="52"/>
      <c r="G3" s="2"/>
    </row>
    <row r="4" spans="1:7">
      <c r="A4" s="3"/>
      <c r="B4" s="4"/>
      <c r="C4" s="5" t="s">
        <v>0</v>
      </c>
      <c r="D4" s="6"/>
      <c r="E4" s="6" t="s">
        <v>1</v>
      </c>
      <c r="F4" s="6" t="s">
        <v>2</v>
      </c>
      <c r="G4" s="2"/>
    </row>
    <row r="5" spans="1:7">
      <c r="A5" s="7" t="s">
        <v>3</v>
      </c>
      <c r="B5" s="8" t="s">
        <v>4</v>
      </c>
      <c r="C5" s="8" t="s">
        <v>5</v>
      </c>
      <c r="D5" s="9" t="s">
        <v>6</v>
      </c>
      <c r="E5" s="9" t="s">
        <v>7</v>
      </c>
      <c r="F5" s="9" t="s">
        <v>8</v>
      </c>
      <c r="G5" s="2"/>
    </row>
    <row r="6" spans="1:7">
      <c r="A6" s="7" t="s">
        <v>9</v>
      </c>
      <c r="B6" s="10"/>
      <c r="C6" s="8"/>
      <c r="D6" s="9"/>
      <c r="E6" s="9" t="s">
        <v>10</v>
      </c>
      <c r="F6" s="9" t="s">
        <v>11</v>
      </c>
      <c r="G6" s="2"/>
    </row>
    <row r="7" spans="1:7">
      <c r="A7" s="7"/>
      <c r="B7" s="10"/>
      <c r="C7" s="8"/>
      <c r="D7" s="9"/>
      <c r="E7" s="9" t="s">
        <v>12</v>
      </c>
      <c r="F7" s="9" t="s">
        <v>13</v>
      </c>
      <c r="G7" s="2"/>
    </row>
    <row r="8" spans="1:7">
      <c r="A8" s="35"/>
      <c r="B8" s="10"/>
      <c r="C8" s="8"/>
      <c r="D8" s="9"/>
      <c r="E8" s="9" t="s">
        <v>14</v>
      </c>
      <c r="F8" s="11" t="s">
        <v>14</v>
      </c>
      <c r="G8" s="2"/>
    </row>
    <row r="9" spans="1:7" ht="13.6" customHeight="1">
      <c r="A9" s="12">
        <v>1</v>
      </c>
      <c r="B9" s="13">
        <v>2</v>
      </c>
      <c r="C9" s="14">
        <v>3</v>
      </c>
      <c r="D9" s="14">
        <v>4</v>
      </c>
      <c r="E9" s="15">
        <v>5</v>
      </c>
      <c r="F9" s="15">
        <v>6</v>
      </c>
      <c r="G9" s="2"/>
    </row>
    <row r="10" spans="1:7" ht="28.55" customHeight="1">
      <c r="A10" s="53" t="s">
        <v>58</v>
      </c>
      <c r="B10" s="54"/>
      <c r="C10" s="54"/>
      <c r="D10" s="54"/>
      <c r="E10" s="54"/>
      <c r="F10" s="55"/>
      <c r="G10" s="2"/>
    </row>
    <row r="11" spans="1:7">
      <c r="A11" s="16" t="s">
        <v>15</v>
      </c>
      <c r="B11" s="26" t="s">
        <v>16</v>
      </c>
      <c r="C11" s="15" t="s">
        <v>17</v>
      </c>
      <c r="D11" s="18"/>
      <c r="E11" s="18"/>
      <c r="F11" s="27">
        <f>F12+F17</f>
        <v>2096802.24</v>
      </c>
      <c r="G11" s="2"/>
    </row>
    <row r="12" spans="1:7">
      <c r="A12" s="16" t="s">
        <v>18</v>
      </c>
      <c r="B12" s="26" t="s">
        <v>19</v>
      </c>
      <c r="C12" s="15" t="s">
        <v>17</v>
      </c>
      <c r="D12" s="18"/>
      <c r="E12" s="18"/>
      <c r="F12" s="27">
        <f>F13+F16</f>
        <v>2096802.24</v>
      </c>
      <c r="G12" s="2"/>
    </row>
    <row r="13" spans="1:7" s="34" customFormat="1" ht="15.65">
      <c r="A13" s="20">
        <v>1</v>
      </c>
      <c r="B13" s="21" t="s">
        <v>20</v>
      </c>
      <c r="C13" s="22" t="s">
        <v>14</v>
      </c>
      <c r="D13" s="44"/>
      <c r="E13" s="23"/>
      <c r="F13" s="33">
        <f>SUM(F14:F15)</f>
        <v>2096802.24</v>
      </c>
      <c r="G13" s="19"/>
    </row>
    <row r="14" spans="1:7" s="34" customFormat="1" ht="13.6">
      <c r="A14" s="24" t="s">
        <v>21</v>
      </c>
      <c r="B14" s="26" t="s">
        <v>22</v>
      </c>
      <c r="C14" s="15" t="s">
        <v>23</v>
      </c>
      <c r="D14" s="15">
        <v>2.4</v>
      </c>
      <c r="E14" s="15">
        <v>751178</v>
      </c>
      <c r="F14" s="27">
        <f>D14*E14</f>
        <v>1802827.2</v>
      </c>
      <c r="G14" s="19"/>
    </row>
    <row r="15" spans="1:7">
      <c r="A15" s="24"/>
      <c r="B15" s="26" t="s">
        <v>24</v>
      </c>
      <c r="C15" s="15" t="s">
        <v>23</v>
      </c>
      <c r="D15" s="15">
        <v>2.4</v>
      </c>
      <c r="E15" s="36">
        <v>122489.60000000001</v>
      </c>
      <c r="F15" s="27">
        <f>E15*D15</f>
        <v>293975.03999999998</v>
      </c>
      <c r="G15" s="19"/>
    </row>
    <row r="16" spans="1:7">
      <c r="A16" s="24">
        <v>2</v>
      </c>
      <c r="B16" s="26" t="s">
        <v>25</v>
      </c>
      <c r="C16" s="15" t="s">
        <v>17</v>
      </c>
      <c r="D16" s="15"/>
      <c r="E16" s="15"/>
      <c r="F16" s="27"/>
      <c r="G16" s="2"/>
    </row>
    <row r="17" spans="1:7">
      <c r="A17" s="16" t="s">
        <v>26</v>
      </c>
      <c r="B17" s="26" t="s">
        <v>27</v>
      </c>
      <c r="C17" s="15" t="s">
        <v>17</v>
      </c>
      <c r="D17" s="15"/>
      <c r="E17" s="15"/>
      <c r="F17" s="27">
        <v>0</v>
      </c>
      <c r="G17" s="25"/>
    </row>
    <row r="18" spans="1:7">
      <c r="A18" s="26">
        <v>6</v>
      </c>
      <c r="B18" s="26" t="s">
        <v>28</v>
      </c>
      <c r="C18" s="15" t="s">
        <v>17</v>
      </c>
      <c r="D18" s="15"/>
      <c r="E18" s="15"/>
      <c r="F18" s="27">
        <v>0</v>
      </c>
      <c r="G18" s="25"/>
    </row>
    <row r="19" spans="1:7">
      <c r="A19" s="16" t="s">
        <v>29</v>
      </c>
      <c r="B19" s="26" t="s">
        <v>30</v>
      </c>
      <c r="C19" s="15" t="s">
        <v>17</v>
      </c>
      <c r="D19" s="15"/>
      <c r="E19" s="15"/>
      <c r="F19" s="27">
        <f>F11*0.2</f>
        <v>419360.44800000003</v>
      </c>
      <c r="G19" s="28"/>
    </row>
    <row r="20" spans="1:7">
      <c r="A20" s="16" t="s">
        <v>31</v>
      </c>
      <c r="B20" s="26" t="s">
        <v>32</v>
      </c>
      <c r="C20" s="15" t="s">
        <v>17</v>
      </c>
      <c r="D20" s="15"/>
      <c r="E20" s="15"/>
      <c r="F20" s="27">
        <f>(F11+F19)*0.1</f>
        <v>251616.26880000002</v>
      </c>
      <c r="G20" s="28"/>
    </row>
    <row r="21" spans="1:7">
      <c r="A21" s="16" t="s">
        <v>33</v>
      </c>
      <c r="B21" s="26" t="s">
        <v>34</v>
      </c>
      <c r="C21" s="15" t="s">
        <v>17</v>
      </c>
      <c r="D21" s="15"/>
      <c r="E21" s="15"/>
      <c r="F21" s="27">
        <f>F22</f>
        <v>79678.485119999998</v>
      </c>
      <c r="G21" s="28"/>
    </row>
    <row r="22" spans="1:7">
      <c r="A22" s="29"/>
      <c r="B22" s="26" t="s">
        <v>35</v>
      </c>
      <c r="C22" s="15" t="s">
        <v>17</v>
      </c>
      <c r="D22" s="15"/>
      <c r="E22" s="15"/>
      <c r="F22" s="27">
        <f>F11*0.038</f>
        <v>79678.485119999998</v>
      </c>
      <c r="G22" s="28"/>
    </row>
    <row r="23" spans="1:7">
      <c r="A23" s="16" t="s">
        <v>36</v>
      </c>
      <c r="B23" s="26" t="s">
        <v>37</v>
      </c>
      <c r="C23" s="15"/>
      <c r="D23" s="15"/>
      <c r="E23" s="30"/>
      <c r="F23" s="27">
        <v>0</v>
      </c>
      <c r="G23" s="28"/>
    </row>
    <row r="24" spans="1:7">
      <c r="A24" s="29"/>
      <c r="B24" s="26" t="s">
        <v>38</v>
      </c>
      <c r="C24" s="17" t="s">
        <v>17</v>
      </c>
      <c r="D24" s="15"/>
      <c r="E24" s="15"/>
      <c r="F24" s="27">
        <f>SUM(F11,F19,F20,F21,F23)</f>
        <v>2847457.4419200001</v>
      </c>
      <c r="G24" s="28"/>
    </row>
    <row r="25" spans="1:7">
      <c r="A25" s="31"/>
      <c r="B25" s="32" t="s">
        <v>39</v>
      </c>
      <c r="C25" s="15" t="s">
        <v>17</v>
      </c>
      <c r="D25" s="32"/>
      <c r="E25" s="32"/>
      <c r="F25" s="27">
        <f>F24*0.18</f>
        <v>512542.3395456</v>
      </c>
      <c r="G25" s="28"/>
    </row>
    <row r="26" spans="1:7">
      <c r="A26" s="31"/>
      <c r="B26" s="32" t="s">
        <v>40</v>
      </c>
      <c r="C26" s="15" t="s">
        <v>17</v>
      </c>
      <c r="D26" s="32"/>
      <c r="E26" s="32"/>
      <c r="F26" s="27">
        <f>SUM(F24:F25)</f>
        <v>3359999.7814656002</v>
      </c>
      <c r="G26" s="28"/>
    </row>
    <row r="27" spans="1:7">
      <c r="A27" s="53" t="s">
        <v>55</v>
      </c>
      <c r="B27" s="54"/>
      <c r="C27" s="54"/>
      <c r="D27" s="54"/>
      <c r="E27" s="54"/>
      <c r="F27" s="55"/>
    </row>
    <row r="28" spans="1:7">
      <c r="A28" s="39" t="s">
        <v>41</v>
      </c>
      <c r="B28" s="48" t="s">
        <v>56</v>
      </c>
      <c r="C28" s="39" t="s">
        <v>42</v>
      </c>
      <c r="D28" s="40">
        <v>0.59827260000000004</v>
      </c>
      <c r="E28" s="15">
        <v>751178</v>
      </c>
      <c r="F28" s="42">
        <f>D28*E28</f>
        <v>449409.21512280003</v>
      </c>
    </row>
    <row r="29" spans="1:7">
      <c r="A29" s="39" t="s">
        <v>43</v>
      </c>
      <c r="B29" s="41" t="s">
        <v>48</v>
      </c>
      <c r="C29" s="39" t="s">
        <v>14</v>
      </c>
      <c r="D29" s="39"/>
      <c r="E29" s="39"/>
      <c r="F29" s="42">
        <f>F28*0.2</f>
        <v>89881.843024560018</v>
      </c>
    </row>
    <row r="30" spans="1:7">
      <c r="A30" s="39" t="s">
        <v>44</v>
      </c>
      <c r="B30" s="41" t="s">
        <v>30</v>
      </c>
      <c r="C30" s="39" t="s">
        <v>14</v>
      </c>
      <c r="D30" s="41"/>
      <c r="E30" s="41"/>
      <c r="F30" s="42">
        <f>(F29+F28)*0.2</f>
        <v>107858.21162947203</v>
      </c>
    </row>
    <row r="31" spans="1:7">
      <c r="A31" s="39" t="s">
        <v>45</v>
      </c>
      <c r="B31" s="41" t="s">
        <v>32</v>
      </c>
      <c r="C31" s="39" t="s">
        <v>14</v>
      </c>
      <c r="D31" s="41"/>
      <c r="E31" s="41"/>
      <c r="F31" s="42">
        <f>(F28+F29+F30)*0.1</f>
        <v>64714.926977683208</v>
      </c>
    </row>
    <row r="32" spans="1:7">
      <c r="A32" s="39"/>
      <c r="B32" s="41" t="s">
        <v>49</v>
      </c>
      <c r="C32" s="39" t="s">
        <v>14</v>
      </c>
      <c r="D32" s="41"/>
      <c r="E32" s="41"/>
      <c r="F32" s="42">
        <f>SUM(F28:F31)</f>
        <v>711864.19675451529</v>
      </c>
    </row>
    <row r="33" spans="1:6">
      <c r="A33" s="39"/>
      <c r="B33" s="41" t="s">
        <v>46</v>
      </c>
      <c r="C33" s="39" t="s">
        <v>14</v>
      </c>
      <c r="D33" s="41"/>
      <c r="E33" s="41"/>
      <c r="F33" s="42">
        <f>F32*0.18</f>
        <v>128135.55541581275</v>
      </c>
    </row>
    <row r="34" spans="1:6">
      <c r="A34" s="39"/>
      <c r="B34" s="41" t="s">
        <v>47</v>
      </c>
      <c r="C34" s="39" t="s">
        <v>14</v>
      </c>
      <c r="D34" s="41"/>
      <c r="E34" s="41"/>
      <c r="F34" s="42">
        <f>SUM(F32:F33)</f>
        <v>839999.75217032805</v>
      </c>
    </row>
    <row r="35" spans="1:6">
      <c r="A35" s="38"/>
      <c r="B35" s="37"/>
      <c r="C35" s="37"/>
      <c r="D35" s="37"/>
      <c r="E35" s="37"/>
      <c r="F35" s="43"/>
    </row>
    <row r="36" spans="1:6">
      <c r="A36" s="39"/>
      <c r="B36" s="45" t="s">
        <v>52</v>
      </c>
      <c r="C36" s="47" t="s">
        <v>14</v>
      </c>
      <c r="D36" s="41"/>
      <c r="E36" s="41"/>
      <c r="F36" s="46">
        <f>SUM(F32,F24)</f>
        <v>3559321.6386745153</v>
      </c>
    </row>
    <row r="37" spans="1:6">
      <c r="A37" s="39"/>
      <c r="B37" s="45" t="s">
        <v>50</v>
      </c>
      <c r="C37" s="47" t="s">
        <v>14</v>
      </c>
      <c r="D37" s="41"/>
      <c r="E37" s="41"/>
      <c r="F37" s="46">
        <f>SUM(F25,F33)</f>
        <v>640677.89496141276</v>
      </c>
    </row>
    <row r="38" spans="1:6">
      <c r="A38" s="1"/>
      <c r="B38" s="45" t="s">
        <v>51</v>
      </c>
      <c r="C38" s="47" t="s">
        <v>14</v>
      </c>
      <c r="D38" s="1"/>
      <c r="E38" s="1"/>
      <c r="F38" s="46">
        <f>SUM(F36:F37)</f>
        <v>4199999.5336359283</v>
      </c>
    </row>
  </sheetData>
  <mergeCells count="5">
    <mergeCell ref="D1:F1"/>
    <mergeCell ref="A2:F2"/>
    <mergeCell ref="A3:F3"/>
    <mergeCell ref="A10:F10"/>
    <mergeCell ref="A27:F27"/>
  </mergeCells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2012-12-06T07:27:29Z</dcterms:modified>
</cp:coreProperties>
</file>