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3395" windowHeight="7485" activeTab="1"/>
  </bookViews>
  <sheets>
    <sheet name="СМР" sheetId="5" r:id="rId1"/>
    <sheet name="НМЦ" sheetId="4" r:id="rId2"/>
    <sheet name="25405" sheetId="3" r:id="rId3"/>
    <sheet name="25723" sheetId="6" r:id="rId4"/>
    <sheet name="24676" sheetId="7" r:id="rId5"/>
    <sheet name="25737" sheetId="8" r:id="rId6"/>
    <sheet name="25742" sheetId="9" r:id="rId7"/>
    <sheet name="25743" sheetId="10" r:id="rId8"/>
    <sheet name="25744" sheetId="11" r:id="rId9"/>
    <sheet name="25745" sheetId="12" r:id="rId10"/>
    <sheet name="25759" sheetId="13" r:id="rId11"/>
    <sheet name="25760" sheetId="14" r:id="rId12"/>
    <sheet name="25761" sheetId="15" r:id="rId13"/>
  </sheets>
  <calcPr calcId="145621"/>
</workbook>
</file>

<file path=xl/calcChain.xml><?xml version="1.0" encoding="utf-8"?>
<calcChain xmlns="http://schemas.openxmlformats.org/spreadsheetml/2006/main">
  <c r="D24" i="4" l="1"/>
  <c r="D23" i="4"/>
  <c r="D22" i="4"/>
  <c r="C22" i="4"/>
  <c r="K16" i="6" l="1"/>
  <c r="P16" i="6" s="1"/>
  <c r="P14" i="6"/>
  <c r="P13" i="6"/>
  <c r="J113" i="3"/>
  <c r="J15" i="3"/>
  <c r="Q19" i="5" l="1"/>
  <c r="B16" i="5" l="1"/>
  <c r="G16" i="5"/>
  <c r="F16" i="5" s="1"/>
  <c r="H16" i="5"/>
  <c r="I16" i="5"/>
  <c r="R16" i="5" s="1"/>
  <c r="K16" i="5"/>
  <c r="J16" i="5" s="1"/>
  <c r="L16" i="5"/>
  <c r="M16" i="5"/>
  <c r="P16" i="5"/>
  <c r="Q16" i="5"/>
  <c r="B17" i="5"/>
  <c r="G17" i="5"/>
  <c r="F17" i="5" s="1"/>
  <c r="H17" i="5"/>
  <c r="I17" i="5"/>
  <c r="R17" i="5" s="1"/>
  <c r="K17" i="5"/>
  <c r="J17" i="5" s="1"/>
  <c r="L17" i="5"/>
  <c r="M17" i="5"/>
  <c r="P17" i="5"/>
  <c r="Q17" i="5"/>
  <c r="K50" i="14"/>
  <c r="J61" i="13" l="1"/>
  <c r="J15" i="13"/>
  <c r="K78" i="12" l="1"/>
  <c r="K19" i="12"/>
  <c r="K179" i="11" l="1"/>
  <c r="K89" i="10" l="1"/>
  <c r="K93" i="10" s="1"/>
  <c r="K20" i="10"/>
  <c r="K94" i="9" l="1"/>
  <c r="K98" i="9" s="1"/>
  <c r="K20" i="9"/>
  <c r="J163" i="8" l="1"/>
  <c r="Q10" i="5" l="1"/>
  <c r="E18" i="5"/>
  <c r="D18" i="5"/>
  <c r="B13" i="5"/>
  <c r="G13" i="5"/>
  <c r="H13" i="5"/>
  <c r="I13" i="5"/>
  <c r="R13" i="5" s="1"/>
  <c r="K13" i="5"/>
  <c r="L13" i="5"/>
  <c r="M13" i="5"/>
  <c r="P13" i="5"/>
  <c r="Q13" i="5"/>
  <c r="B14" i="5"/>
  <c r="G14" i="5"/>
  <c r="H14" i="5"/>
  <c r="I14" i="5"/>
  <c r="R14" i="5" s="1"/>
  <c r="K14" i="5"/>
  <c r="L14" i="5"/>
  <c r="M14" i="5"/>
  <c r="P14" i="5"/>
  <c r="Q14" i="5"/>
  <c r="B15" i="5"/>
  <c r="G15" i="5"/>
  <c r="H15" i="5"/>
  <c r="I15" i="5"/>
  <c r="R15" i="5" s="1"/>
  <c r="K15" i="5"/>
  <c r="L15" i="5"/>
  <c r="M15" i="5"/>
  <c r="P15" i="5"/>
  <c r="Q15" i="5"/>
  <c r="B12" i="5"/>
  <c r="G12" i="5"/>
  <c r="H12" i="5"/>
  <c r="I12" i="5"/>
  <c r="R12" i="5" s="1"/>
  <c r="K12" i="5"/>
  <c r="L12" i="5"/>
  <c r="M12" i="5"/>
  <c r="P12" i="5"/>
  <c r="Q12" i="5"/>
  <c r="C11" i="5"/>
  <c r="B11" i="5" s="1"/>
  <c r="H11" i="5"/>
  <c r="I11" i="5"/>
  <c r="R11" i="5" s="1"/>
  <c r="L11" i="5"/>
  <c r="M11" i="5"/>
  <c r="Q11" i="5"/>
  <c r="M10" i="5"/>
  <c r="L10" i="5"/>
  <c r="I10" i="5"/>
  <c r="R10" i="5" s="1"/>
  <c r="H10" i="5"/>
  <c r="B7" i="5"/>
  <c r="C10" i="5"/>
  <c r="P10" i="5" s="1"/>
  <c r="C9" i="5"/>
  <c r="B9" i="5" s="1"/>
  <c r="C8" i="5"/>
  <c r="B8" i="5" s="1"/>
  <c r="J13" i="5" l="1"/>
  <c r="B10" i="5"/>
  <c r="B18" i="5" s="1"/>
  <c r="G10" i="5"/>
  <c r="F10" i="5" s="1"/>
  <c r="K10" i="5"/>
  <c r="J10" i="5" s="1"/>
  <c r="F15" i="5"/>
  <c r="J15" i="5"/>
  <c r="F14" i="5"/>
  <c r="C18" i="5"/>
  <c r="P11" i="5"/>
  <c r="J14" i="5"/>
  <c r="F13" i="5"/>
  <c r="F12" i="5"/>
  <c r="J12" i="5"/>
  <c r="G11" i="5"/>
  <c r="F11" i="5" s="1"/>
  <c r="K11" i="5"/>
  <c r="J11" i="5" s="1"/>
  <c r="I9" i="5" l="1"/>
  <c r="H9" i="5"/>
  <c r="Q9" i="5" s="1"/>
  <c r="L9" i="5" s="1"/>
  <c r="G9" i="5"/>
  <c r="P9" i="5" s="1"/>
  <c r="K9" i="5" s="1"/>
  <c r="M9" i="5" l="1"/>
  <c r="R9" i="5"/>
  <c r="F9" i="5"/>
  <c r="J9" i="5"/>
  <c r="I8" i="5"/>
  <c r="R8" i="5" s="1"/>
  <c r="H8" i="5"/>
  <c r="Q8" i="5" s="1"/>
  <c r="L8" i="5" s="1"/>
  <c r="G8" i="5"/>
  <c r="P8" i="5" s="1"/>
  <c r="K8" i="5" s="1"/>
  <c r="I7" i="5"/>
  <c r="H7" i="5"/>
  <c r="G7" i="5"/>
  <c r="G18" i="5" s="1"/>
  <c r="H18" i="5" l="1"/>
  <c r="R7" i="5"/>
  <c r="R18" i="5" s="1"/>
  <c r="I18" i="5"/>
  <c r="Q7" i="5"/>
  <c r="F8" i="5"/>
  <c r="F18" i="5" s="1"/>
  <c r="P7" i="5"/>
  <c r="P18" i="5" s="1"/>
  <c r="L7" i="5" l="1"/>
  <c r="L18" i="5" s="1"/>
  <c r="Q18" i="5"/>
  <c r="N18" i="5"/>
  <c r="M7" i="5"/>
  <c r="M8" i="5"/>
  <c r="K7" i="5"/>
  <c r="K18" i="5" s="1"/>
  <c r="Q20" i="5" l="1"/>
  <c r="Q21" i="5" s="1"/>
  <c r="G20" i="4"/>
  <c r="F20" i="4" s="1"/>
  <c r="M18" i="5"/>
  <c r="R19" i="5"/>
  <c r="G21" i="4" s="1"/>
  <c r="F21" i="4" s="1"/>
  <c r="J8" i="5"/>
  <c r="J18" i="5" s="1"/>
  <c r="P19" i="5"/>
  <c r="G19" i="4" s="1"/>
  <c r="F19" i="4" l="1"/>
  <c r="G22" i="4"/>
  <c r="P20" i="5"/>
  <c r="N19" i="5"/>
  <c r="R20" i="5"/>
  <c r="R21" i="5" s="1"/>
  <c r="N20" i="5" l="1"/>
  <c r="P21" i="5"/>
  <c r="N21" i="5" s="1"/>
  <c r="F22" i="4"/>
  <c r="Q23" i="5"/>
  <c r="G23" i="4" l="1"/>
  <c r="G24" i="4" s="1"/>
  <c r="F24" i="4" s="1"/>
  <c r="F23" i="4" l="1"/>
</calcChain>
</file>

<file path=xl/sharedStrings.xml><?xml version="1.0" encoding="utf-8"?>
<sst xmlns="http://schemas.openxmlformats.org/spreadsheetml/2006/main" count="2311" uniqueCount="1165">
  <si>
    <t>ФГУП "Комбинат "Электрохимприбор"</t>
  </si>
  <si>
    <t>Всего</t>
  </si>
  <si>
    <t>Расчет начальной (максимальной) цены на</t>
  </si>
  <si>
    <t>Наименование глав ССР, объектный сметных расчетов, локальных сметных расчетов, видов прочих работ</t>
  </si>
  <si>
    <t>Сметная стоимость строительства в базисном уровне цен на 01.01.2000г. по ССР</t>
  </si>
  <si>
    <t>Остаток сметной стоимости в базисном уровне цен на 01.01.2015</t>
  </si>
  <si>
    <t>Сметная стоимость строительства в базисном уровне цен на 01.01.2000г., выставленная на конкурс</t>
  </si>
  <si>
    <t>Текущая стоимость на момент определения начальной (максимальной) цены</t>
  </si>
  <si>
    <t>№ обосновывающего расчета</t>
  </si>
  <si>
    <t>2015 год</t>
  </si>
  <si>
    <t>СМР</t>
  </si>
  <si>
    <t>Оборудование</t>
  </si>
  <si>
    <t>Прочие</t>
  </si>
  <si>
    <t>Итого в ценах 2000 года:</t>
  </si>
  <si>
    <t>Итого в текущих ценах*:</t>
  </si>
  <si>
    <t>НДС 18%</t>
  </si>
  <si>
    <t>Всего:</t>
  </si>
  <si>
    <t>* В расчете использованы индексы:</t>
  </si>
  <si>
    <t>Начальник отдела капитального строительства</t>
  </si>
  <si>
    <t>Инженер договорной группы</t>
  </si>
  <si>
    <t>Согласовано</t>
  </si>
  <si>
    <t>отд. 028</t>
  </si>
  <si>
    <t>С.С. Батаев</t>
  </si>
  <si>
    <t>Е.А. Барановских</t>
  </si>
  <si>
    <t xml:space="preserve">Определение начальной (максимальной) цены договора генерального подряда </t>
  </si>
  <si>
    <t>на 2015 год</t>
  </si>
  <si>
    <t>Способ закупки: открытый запрос предложений</t>
  </si>
  <si>
    <t>ц.2000г./текущие цены,  руб.</t>
  </si>
  <si>
    <t>Наименование услуг и работ (затрат)</t>
  </si>
  <si>
    <t>Сметная стоимость строительства в базисном уровне цен на 01.01.2000 г.</t>
  </si>
  <si>
    <t>Сметная стоимость строительства в  текущем уровне цен, пресчитанная на момент проведения процедуры закупки</t>
  </si>
  <si>
    <t>Начальная (максимальная) цена</t>
  </si>
  <si>
    <t>в том числе по годам строительства</t>
  </si>
  <si>
    <t>2015 г.</t>
  </si>
  <si>
    <t>Прочие затраты</t>
  </si>
  <si>
    <t>НДС</t>
  </si>
  <si>
    <t>Итого с НДС</t>
  </si>
  <si>
    <t>В расчете использованы индексы:</t>
  </si>
  <si>
    <t xml:space="preserve">                С.С. Батаев</t>
  </si>
  <si>
    <t xml:space="preserve">                отд. 028</t>
  </si>
  <si>
    <t>Реконструкция помещения БТК зд.4 пл.4. Раздел: архитектурно-строительные решения.</t>
  </si>
  <si>
    <t>Реконструкция помещения БТК зд.4 пл.4. Раздел: телефонизация. Локальная сеть.</t>
  </si>
  <si>
    <t>Реконструкция помещения БТК зд.4 пл.4. Раздел: автоматическая установка пожарной сигнализации. Система оповещения и управления эвакуацией людей при пожаре.</t>
  </si>
  <si>
    <t>Реконструкция помещения БТК зд.4 пл.4. Раздел: силовое оборудование. Электрическое освещение.</t>
  </si>
  <si>
    <t>Реконструкция помещения БТК зд.4 пл.4. Раздел: отопление.</t>
  </si>
  <si>
    <t>Реконструкция помещения БТК зд.4 пл.4. Раздел: кондиционирование.</t>
  </si>
  <si>
    <t>Реконструкция помещения БТК зд.4 пл.4. Раздел: ПНР на АУПС, СОУЭ людей при пожаре.</t>
  </si>
  <si>
    <t>Реконструкция помещения БТК зд.4 пл.4. Раздел: кондиционирование. Пусконаладочные работы.</t>
  </si>
  <si>
    <t>Реконструкция фасада зд.216</t>
  </si>
  <si>
    <t xml:space="preserve">И.о. начальника отдела капитального </t>
  </si>
  <si>
    <t>строительства ФГУП "Комбинат "Электрохимприбор"</t>
  </si>
  <si>
    <t>СОГЛАСОВАНО:</t>
  </si>
  <si>
    <t>УТВЕРЖДАЮ:</t>
  </si>
  <si>
    <t>(наименование стройки)</t>
  </si>
  <si>
    <t>Зам.генерального директора</t>
  </si>
  <si>
    <t>_________________</t>
  </si>
  <si>
    <t>Е.В. Гордеев</t>
  </si>
  <si>
    <t>__________________</t>
  </si>
  <si>
    <t>"______ " __________2014 г.</t>
  </si>
  <si>
    <t>(локальная смета)</t>
  </si>
  <si>
    <t xml:space="preserve">на </t>
  </si>
  <si>
    <t>(наименование работ и затрат, наименование объекта)</t>
  </si>
  <si>
    <t>Сметная стоимость строительных работ _______________________________________________________________________________________________</t>
  </si>
  <si>
    <t>тыс. руб.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</si>
  <si>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</si>
  <si>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</si>
  <si>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</si>
  <si>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 xml:space="preserve">Составлен(а) в базовых ценах 2001г. в редакции 2009г. </t>
  </si>
  <si>
    <t>№ пп</t>
  </si>
  <si>
    <t>Обоснование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</si>
  <si>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</si>
  <si>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</si>
  <si>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</si>
  <si>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</si>
  <si>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</si>
  <si>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</si>
  <si>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</si>
  <si>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Т/з мех. на ед.</t>
  </si>
  <si>
    <t>Т/з мех.
Всего</t>
  </si>
  <si>
    <t>В том числе</t>
  </si>
  <si>
    <t>Осн.З/п</t>
  </si>
  <si>
    <t>Эк.Маш</t>
  </si>
  <si>
    <t>З/пМех</t>
  </si>
  <si>
    <t>ТЕР46-03-002-01</t>
  </si>
  <si>
    <t>100 отверстий</t>
  </si>
  <si>
    <t>ТЕР46-03-001-01</t>
  </si>
  <si>
    <t>ТЕР09-06-001-02</t>
  </si>
  <si>
    <t>1 т</t>
  </si>
  <si>
    <t>т</t>
  </si>
  <si>
    <t>ТЕР13-03-002-04</t>
  </si>
  <si>
    <t>Огрунтовка металлических поверхностей за один раз грунтовкой ГФ-021</t>
  </si>
  <si>
    <t>100 м2</t>
  </si>
  <si>
    <t>ТЕР13-03-004-26</t>
  </si>
  <si>
    <r>
      <t>Окраска металлических огрунтованных поверхностей эмалью</t>
    </r>
    <r>
      <rPr>
        <i/>
        <sz val="7"/>
        <rFont val="Arial"/>
        <family val="2"/>
        <charset val="204"/>
      </rPr>
      <t xml:space="preserve">
КОЭФ. К ПОЗИЦИИ:
Количество окрасок ПЗ=2 (ОЗП=2; ЭМ=2 к расх.; ЗПМ=2; МАТ=2 к расх.; ТЗ=2; ТЗМ=2)</t>
    </r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</si>
  <si>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</si>
  <si>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</si>
  <si>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</si>
  <si>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</si>
  <si>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</si>
  <si>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</si>
  <si>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</si>
  <si>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</si>
  <si>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</si>
  <si>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</si>
  <si>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</si>
  <si>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</si>
  <si>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</si>
  <si>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</si>
  <si>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Начальник отд. 078 _________________________  Т.М.Ковязина</t>
  </si>
  <si>
    <t>___________________________725,123</t>
  </si>
  <si>
    <t xml:space="preserve">                           Раздел 1. Разборка конструкций</t>
  </si>
  <si>
    <t>ТЕР46-04-012-02</t>
  </si>
  <si>
    <t>Разборка деревянных заполнений проемов оконных без подоконных досок</t>
  </si>
  <si>
    <t>ТЕР46-04-012-01</t>
  </si>
  <si>
    <t>Разборка деревянных заполнений проемов оконных с подоконными досками</t>
  </si>
  <si>
    <t>ТЕРр58-20-1</t>
  </si>
  <si>
    <t>Смена обделок из листовой стали (поясков, сандриков, отливов, карнизов) шириной до 0,4 м</t>
  </si>
  <si>
    <t>100 м</t>
  </si>
  <si>
    <t xml:space="preserve">                           Раздел 2. Общестроительные работы</t>
  </si>
  <si>
    <t>ТЕР10-01-034-01</t>
  </si>
  <si>
    <t>Установка в зданиях оконных блоков из ПВХ профилей глухих с площадью проема до 2 м2</t>
  </si>
  <si>
    <t>Цена поставщика</t>
  </si>
  <si>
    <t>шт.</t>
  </si>
  <si>
    <r>
      <t>334,25</t>
    </r>
    <r>
      <rPr>
        <i/>
        <sz val="5"/>
        <rFont val="Arial"/>
        <family val="2"/>
        <charset val="204"/>
      </rPr>
      <t xml:space="preserve">
1822/5,56*1,02</t>
    </r>
  </si>
  <si>
    <t>ТЕР10-01-034-06</t>
  </si>
  <si>
    <t>ТЕР10-01-034-08</t>
  </si>
  <si>
    <t>Установка в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t>
  </si>
  <si>
    <r>
      <t>7004,8</t>
    </r>
    <r>
      <rPr>
        <i/>
        <sz val="5"/>
        <rFont val="Arial"/>
        <family val="2"/>
        <charset val="204"/>
      </rPr>
      <t xml:space="preserve">
(13714*2+449*2+9857)/5,56*1,02</t>
    </r>
  </si>
  <si>
    <t>ТЕР20-02-003-02 прим.</t>
  </si>
  <si>
    <t>Установка решеток жалюзийных стальных неподвижных односекционных</t>
  </si>
  <si>
    <t>1 решетка</t>
  </si>
  <si>
    <r>
      <t>1033,4</t>
    </r>
    <r>
      <rPr>
        <i/>
        <sz val="5"/>
        <rFont val="Arial"/>
        <family val="2"/>
        <charset val="204"/>
      </rPr>
      <t xml:space="preserve">
6647/1,18/5,56*1,02</t>
    </r>
  </si>
  <si>
    <r>
      <t>2081,88</t>
    </r>
    <r>
      <rPr>
        <i/>
        <sz val="5"/>
        <rFont val="Arial"/>
        <family val="2"/>
        <charset val="204"/>
      </rPr>
      <t xml:space="preserve">
13391/1,18/5,56*1,02</t>
    </r>
  </si>
  <si>
    <t>ТСЦ-101-3198</t>
  </si>
  <si>
    <t>Винты самонарезающие остроконечные 4,8х70мм</t>
  </si>
  <si>
    <t>100 шт.</t>
  </si>
  <si>
    <t>ТЕР10-01-035-01</t>
  </si>
  <si>
    <t>Установка подоконных досок из ПВХ в каменных стенах толщиной до 0,51 м</t>
  </si>
  <si>
    <t>100 п. м</t>
  </si>
  <si>
    <t>ТСЦ-101-2911</t>
  </si>
  <si>
    <t>м</t>
  </si>
  <si>
    <t>ТЕРр61-7-1</t>
  </si>
  <si>
    <t>Ремонт штукатурки откосов внутри здания по камню и бетону цементно-известковым раствором прямолинейных</t>
  </si>
  <si>
    <t>ТЕР15-04-025-08</t>
  </si>
  <si>
    <t>Улучшенная окраска масляными составами по штукатурке откосов</t>
  </si>
  <si>
    <t>ТЕР26-01-055-02</t>
  </si>
  <si>
    <r>
      <t>Установка пароизоляционного слоя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</si>
  <si>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ТЕР26-01-039-01</t>
  </si>
  <si>
    <t>1 м3 изоляции</t>
  </si>
  <si>
    <t>м3</t>
  </si>
  <si>
    <t>ТЕР15-01-064-01</t>
  </si>
  <si>
    <r>
      <t>Облицовка стен фасадов зданий искусственными плитами типа &lt;ФАССТ&gt; на металлическом каркасе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</si>
  <si>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100 м2 поверхности облицовки</t>
  </si>
  <si>
    <t>1 комп-кт</t>
  </si>
  <si>
    <t>ТЕР08-07-001-01</t>
  </si>
  <si>
    <t>Установка и разборка наружных инвентарных лесов высотой до 16 м трубчатых для кладки облицовки</t>
  </si>
  <si>
    <t>" _____ " _________ 2014 г.</t>
  </si>
  <si>
    <t>ЛОКАЛЬНЫЙ СМЕТНЫЙ РАСЧЕТ № 24676</t>
  </si>
  <si>
    <t>на   реконструкцию фасада зд.216  (инв.№ 8609063)</t>
  </si>
  <si>
    <t xml:space="preserve">Основание: проект № 24395-12-АС </t>
  </si>
  <si>
    <t>___________________________100,727</t>
  </si>
  <si>
    <t>___________________________8,552</t>
  </si>
  <si>
    <t>_______________________________________________________________________________________________494,58</t>
  </si>
  <si>
    <t>Материалы ____________________________________________________________</t>
  </si>
  <si>
    <t>70,467 тыс.руб.</t>
  </si>
  <si>
    <t>Сверление в железобетонных конструкциях горизонтальных отверстий глубиной 200 мм диаметром 20 мм</t>
  </si>
  <si>
    <t>Сверление в железобетонных конструкциях вертикальных отверстий глубиной 200 мм диаметром 20 мм</t>
  </si>
  <si>
    <t>ТЕР07-01-044-01 прим.</t>
  </si>
  <si>
    <t>Установка ершей в готовые гнезда с заделкой</t>
  </si>
  <si>
    <t>ТСЦ-101-1614</t>
  </si>
  <si>
    <t>Сталь круглая углеродистая обыкновенного качества марки ВСт3пс5-1 диаметром 16 мм</t>
  </si>
  <si>
    <t>Установка металлических решеток</t>
  </si>
  <si>
    <t>ТСЦ-201-8063</t>
  </si>
  <si>
    <t>Прочие индивидуальные сварные конструкции  решетчатые</t>
  </si>
  <si>
    <t>"Эволи"</t>
  </si>
  <si>
    <t>Роллетные системы с защитой от взлома класса 4, с электроприводом, размером 1800х1800, с установкой (цена: 33304руб:5,56:1,18х1,02=5177,73)</t>
  </si>
  <si>
    <t xml:space="preserve">   Районный к-т 4,3%  (Поз. 1-3, 5, 7-8)</t>
  </si>
  <si>
    <t xml:space="preserve">   При ремонте зданий и сооружений работы, аналогичные технологическим процессам в новом строительстве ОЗП=1,15; ЭМ=1,25; ЗПМ=1,25; ТЗ=1,15; ТЗМ=1,25  (Поз. 3, 5, 7-8)</t>
  </si>
  <si>
    <t xml:space="preserve">   Условия производства работ ОЗП=1,2; ЭМ=1,2; ЗПМ=1,2; ТЗ=1,2; ТЗМ=1,2  (Поз. 3, 5, 7-8)</t>
  </si>
  <si>
    <t xml:space="preserve">   90% ФОТ (от 3807)  (Поз. 5, 7-8)</t>
  </si>
  <si>
    <t xml:space="preserve">   110% ФОТ (от 3946)  (Поз. 1-2)</t>
  </si>
  <si>
    <t xml:space="preserve">   130% ФОТ (от 799)  (Поз. 3)</t>
  </si>
  <si>
    <t xml:space="preserve">   70% ФОТ (от 4463)  (Поз. 1-2, 7-8)</t>
  </si>
  <si>
    <t xml:space="preserve">   85% ФОТ (от 4089)  (Поз. 3, 5)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</si>
  <si>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</si>
  <si>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Бетонные и железобетонные сборные конструкции в промышленном строительстве</t>
  </si>
  <si>
    <t xml:space="preserve">  Материалы для строительных работ</t>
  </si>
  <si>
    <t xml:space="preserve">  Строительные металлические конструкции</t>
  </si>
  <si>
    <t xml:space="preserve">  Защита строительных конструкций и оборудования от коррозии</t>
  </si>
  <si>
    <t>Начальник  отд. 078 _________________________  Т.М. Ковязина</t>
  </si>
  <si>
    <t>Составил инженер-сметчик __________________ Т.М. Шушпанова</t>
  </si>
  <si>
    <t>11.02.2014 г.</t>
  </si>
  <si>
    <t>Ведущий инженер __________________________ В.В. Воронкова</t>
  </si>
  <si>
    <t xml:space="preserve">                 ФГУП "Комбинат "Электрохимприбор"</t>
  </si>
  <si>
    <t>" _____ " ________________ 2015 г.</t>
  </si>
  <si>
    <t>"______ " __________2015 г.</t>
  </si>
  <si>
    <t>ЛОКАЛЬНЫЙ СМЕТНЫЙ РАСЧЕТ № 25737</t>
  </si>
  <si>
    <t xml:space="preserve"> реконструкцию помещения БТК.  Здание 4. Площадка 4. </t>
  </si>
  <si>
    <t>Раздел: архитектурно-строительные решения. Инв.№зд.6400510</t>
  </si>
  <si>
    <t>Основание: Проект № 25037-15-АС</t>
  </si>
  <si>
    <t>___________________________64,169</t>
  </si>
  <si>
    <t>___________________________6,809</t>
  </si>
  <si>
    <t>_______________________________________________________________________________________________475,01</t>
  </si>
  <si>
    <t>Материалы__________________________________________________42,174</t>
  </si>
  <si>
    <t>Обосно-
вание</t>
  </si>
  <si>
    <t>ТЕР46-04-001-05</t>
  </si>
  <si>
    <t>Разборка мелкоблочных стен</t>
  </si>
  <si>
    <t>1 м3</t>
  </si>
  <si>
    <r>
      <t>0,65</t>
    </r>
    <r>
      <rPr>
        <i/>
        <sz val="6"/>
        <rFont val="Arial"/>
        <family val="2"/>
        <charset val="204"/>
      </rPr>
      <t xml:space="preserve">
6,5*0,1</t>
    </r>
  </si>
  <si>
    <t>ФССЦпг01-01-01-041</t>
  </si>
  <si>
    <r>
      <t>Погрузочные работы при автомобильных перевозках: Мусор строительный с погрузкой вручную</t>
    </r>
    <r>
      <rPr>
        <i/>
        <sz val="7"/>
        <rFont val="Arial"/>
        <family val="2"/>
        <charset val="204"/>
      </rPr>
      <t xml:space="preserve">
(п.1.1.9 ОП Прил.1. Поясной коэффициент: Свердловская область ПЗ=1,1 (ОЗП=1,1; ЭМ=1,1; ЗПМ=1,1; МАТ=1,1))</t>
    </r>
  </si>
  <si>
    <r>
      <t>0,8</t>
    </r>
    <r>
      <rPr>
        <i/>
        <sz val="6"/>
        <rFont val="Arial"/>
        <family val="2"/>
        <charset val="204"/>
      </rPr>
      <t xml:space="preserve">
0,65*1,2</t>
    </r>
  </si>
  <si>
    <t>ФССЦпг03-21-01-040</t>
  </si>
  <si>
    <r>
      <t>Перевозка грузов автомобилями-самосвалами грузоподъемностью 10 т, работающих вне карьера, на расстояние: до 40 км I класс груза</t>
    </r>
    <r>
      <rPr>
        <i/>
        <sz val="7"/>
        <rFont val="Arial"/>
        <family val="2"/>
        <charset val="204"/>
      </rPr>
      <t xml:space="preserve">
(15 Поясные коэффициенты к сметным ценам на перевозку грузов автомобильным транспортом: Свердловская обл. ПЗ=1,1 (ОЗП=1,1; ЭМ=1,1; ЗПМ=1,1; МАТ=1,1))</t>
    </r>
  </si>
  <si>
    <t>ТЕР09-03-014-01</t>
  </si>
  <si>
    <r>
      <t>Демонтаж швеллера №10 (для переноса низа связи площадки обслуживания крана)</t>
    </r>
    <r>
      <rPr>
        <i/>
        <sz val="7"/>
        <rFont val="Arial"/>
        <family val="2"/>
        <charset val="204"/>
      </rPr>
      <t xml:space="preserve">
(Демонтаж (разборка) металлических конструкций ОЗП=0,7; ЭМ=0,7 к расх.; ЗПМ=0,7; МАТ=0 к расх.; ТЗ=0,7; ТЗМ=0,7)</t>
    </r>
  </si>
  <si>
    <t>1 т конструкций</t>
  </si>
  <si>
    <r>
      <t>0,069</t>
    </r>
    <r>
      <rPr>
        <i/>
        <sz val="6"/>
        <rFont val="Arial"/>
        <family val="2"/>
        <charset val="204"/>
      </rPr>
      <t xml:space="preserve">
8,59*4*2/1000</t>
    </r>
  </si>
  <si>
    <t>Монтаж швеллера №10 б/у  (для переноса низа связи площадки обслуживания крана)</t>
  </si>
  <si>
    <t>Итого прямые затраты по разделу в ценах 2001г.</t>
  </si>
  <si>
    <t>Итого прямые затраты по разделу с учетом коэффициентов к итогам</t>
  </si>
  <si>
    <t>Итого по разделу 1 Разборка конструкций</t>
  </si>
  <si>
    <t xml:space="preserve">                           Раздел 2. Стены и перегородки</t>
  </si>
  <si>
    <t xml:space="preserve">                           Устройство перегородки</t>
  </si>
  <si>
    <t>Монтаж швеллеров под перегородки</t>
  </si>
  <si>
    <r>
      <t>0,138</t>
    </r>
    <r>
      <rPr>
        <i/>
        <sz val="6"/>
        <rFont val="Arial"/>
        <family val="2"/>
        <charset val="204"/>
      </rPr>
      <t xml:space="preserve">
(62,4+47,8+15,6+11,9)/1000</t>
    </r>
  </si>
  <si>
    <t>ТСЦ-201-0778</t>
  </si>
  <si>
    <t>Прочие индивидуальные сварные конструкции, масса сборочной единицы до 0,1 т</t>
  </si>
  <si>
    <t>ТЕР13-03-002-15</t>
  </si>
  <si>
    <r>
      <t>Огрунтовка металлических поверхностей за один раз лаком БТ-577</t>
    </r>
    <r>
      <rPr>
        <i/>
        <sz val="7"/>
        <rFont val="Arial"/>
        <family val="2"/>
        <charset val="204"/>
      </rPr>
      <t xml:space="preserve">
(Поправка на покрытие за 2 раза ПЗ=2 (ОЗП=2; ЭМ=2 к расх.; ЗПМ=2; МАТ=2 к расх.; ТЗ=2; ТЗМ=2))</t>
    </r>
  </si>
  <si>
    <t>100 м2 окрашиваемой поверхности</t>
  </si>
  <si>
    <r>
      <t>0,059</t>
    </r>
    <r>
      <rPr>
        <i/>
        <sz val="6"/>
        <rFont val="Arial"/>
        <family val="2"/>
        <charset val="204"/>
      </rPr>
      <t xml:space="preserve">
0,138*43,1/100</t>
    </r>
  </si>
  <si>
    <t>Сверление в полу вертикальных отверстий глубиной 200 мм диаметром до 20 мм (под болты БСР)</t>
  </si>
  <si>
    <r>
      <t>0,25</t>
    </r>
    <r>
      <rPr>
        <i/>
        <sz val="6"/>
        <rFont val="Arial"/>
        <family val="2"/>
        <charset val="204"/>
      </rPr>
      <t xml:space="preserve">
25/100</t>
    </r>
  </si>
  <si>
    <t>ТЕР46-03-001-17</t>
  </si>
  <si>
    <r>
      <t>На каждые 10 мм изменения глубины сверления добавляется или исключается к расценке 46-03-001-01</t>
    </r>
    <r>
      <rPr>
        <i/>
        <sz val="7"/>
        <rFont val="Arial"/>
        <family val="2"/>
        <charset val="204"/>
      </rPr>
      <t xml:space="preserve">
(Поправка на глубину, всего гл. 100мм ПЗ=10 (ОЗП=10; ЭМ=10 к расх.; ЗПМ=10; МАТ=10 к расх.; ТЗ=10; ТЗМ=10))</t>
    </r>
  </si>
  <si>
    <r>
      <t>-0,25</t>
    </r>
    <r>
      <rPr>
        <i/>
        <sz val="6"/>
        <rFont val="Arial"/>
        <family val="2"/>
        <charset val="204"/>
      </rPr>
      <t xml:space="preserve">
-25/100</t>
    </r>
  </si>
  <si>
    <t>ТЕР06-01-015-01</t>
  </si>
  <si>
    <r>
      <t>Установка анкерных болтов в готовые гнезда с заделкой длиной до 1 м</t>
    </r>
    <r>
      <rPr>
        <i/>
        <sz val="7"/>
        <rFont val="Arial"/>
        <family val="2"/>
        <charset val="204"/>
      </rPr>
      <t xml:space="preserve">
4 007,90 = 14 827,90 - 1 x 10 820,00</t>
    </r>
  </si>
  <si>
    <r>
      <t>0,003</t>
    </r>
    <r>
      <rPr>
        <i/>
        <sz val="6"/>
        <rFont val="Arial"/>
        <family val="2"/>
        <charset val="204"/>
      </rPr>
      <t xml:space="preserve">
25*0,1/1000</t>
    </r>
  </si>
  <si>
    <t>П/л  от 25.02.2015г. лист 1-3</t>
  </si>
  <si>
    <t>Болт БСР М10х100 по ГОСТ 28778-90</t>
  </si>
  <si>
    <r>
      <t>8,99</t>
    </r>
    <r>
      <rPr>
        <i/>
        <sz val="5"/>
        <rFont val="Arial"/>
        <family val="2"/>
        <charset val="204"/>
      </rPr>
      <t xml:space="preserve">
60,89/1,18/5,74</t>
    </r>
  </si>
  <si>
    <t>ТЕР08-03-002-01</t>
  </si>
  <si>
    <r>
      <t>Кладка стен из легкобетонных камней без облицовки при высоте этажа до 4 м</t>
    </r>
    <r>
      <rPr>
        <i/>
        <sz val="7"/>
        <rFont val="Arial"/>
        <family val="2"/>
        <charset val="204"/>
      </rPr>
      <t xml:space="preserve">
236,99 = 903,42 - 0,92 x 724,38</t>
    </r>
  </si>
  <si>
    <r>
      <t>3,35</t>
    </r>
    <r>
      <rPr>
        <i/>
        <sz val="6"/>
        <rFont val="Arial"/>
        <family val="2"/>
        <charset val="204"/>
      </rPr>
      <t xml:space="preserve">
33,47*0,1</t>
    </r>
  </si>
  <si>
    <t>ТСЦ-403-2166</t>
  </si>
  <si>
    <t>Блок пенобетонный, размером 10х30х60, D700</t>
  </si>
  <si>
    <t>Сверление в шлакобетонных стенах (в т.ч. ж/б колоннах) горизонтальных отверстий глубиной 200 мм диаметром 20 мм (под ерши)</t>
  </si>
  <si>
    <r>
      <t>0,22</t>
    </r>
    <r>
      <rPr>
        <i/>
        <sz val="6"/>
        <rFont val="Arial"/>
        <family val="2"/>
        <charset val="204"/>
      </rPr>
      <t xml:space="preserve">
11*2/100</t>
    </r>
  </si>
  <si>
    <t>ТЕР46-03-002-17</t>
  </si>
  <si>
    <r>
      <t>На каждые 10 мм изменения глубины сверления добавляется или исключается к расценке 46-03-002-01</t>
    </r>
    <r>
      <rPr>
        <i/>
        <sz val="7"/>
        <rFont val="Arial"/>
        <family val="2"/>
        <charset val="204"/>
      </rPr>
      <t xml:space="preserve">
(Поправка на глубину, вего- 150 мм ПЗ=5 (ОЗП=5; ЭМ=5 к расх.; ЗПМ=5; МАТ=5 к расх.; ТЗ=5; ТЗМ=5))</t>
    </r>
  </si>
  <si>
    <r>
      <t>Установка ершей в готовые гнезда с заделкой для крепления пристраиваемых конструкций ограждения к существующей стене</t>
    </r>
    <r>
      <rPr>
        <i/>
        <sz val="7"/>
        <rFont val="Arial"/>
        <family val="2"/>
        <charset val="204"/>
      </rPr>
      <t xml:space="preserve">
3 906,63 = 8 440,59 - 1 x 4 533,96</t>
    </r>
  </si>
  <si>
    <r>
      <t>0,003</t>
    </r>
    <r>
      <rPr>
        <i/>
        <sz val="6"/>
        <rFont val="Arial"/>
        <family val="2"/>
        <charset val="204"/>
      </rPr>
      <t xml:space="preserve">
0,12*11*2/1000</t>
    </r>
  </si>
  <si>
    <t>ТСЦ-204-0020</t>
  </si>
  <si>
    <t>Горячекатаная арматурная сталь периодического профиля класса А-III, диаметром 8 мм</t>
  </si>
  <si>
    <t>ТЕР46-02-007-01</t>
  </si>
  <si>
    <r>
      <t>Заделка проемов в  стенах монтажной пеной</t>
    </r>
    <r>
      <rPr>
        <i/>
        <sz val="7"/>
        <rFont val="Arial"/>
        <family val="2"/>
        <charset val="204"/>
      </rPr>
      <t xml:space="preserve">
170,70 = 729,34 - 0,24 x 650,34 - 0,4 x 1 006,39</t>
    </r>
  </si>
  <si>
    <r>
      <t>0,13</t>
    </r>
    <r>
      <rPr>
        <i/>
        <sz val="6"/>
        <rFont val="Arial"/>
        <family val="2"/>
        <charset val="204"/>
      </rPr>
      <t xml:space="preserve">
6,55*0,1*0,2</t>
    </r>
  </si>
  <si>
    <t>ТСЦ-101-2388</t>
  </si>
  <si>
    <t>Герметик пенополиуретановый (пена монтажная) типа Makrofleks, Soudal в баллонах по 750 мл</t>
  </si>
  <si>
    <t xml:space="preserve">                           Перемычки</t>
  </si>
  <si>
    <t>Монтаж перемычек из швеллера №12П</t>
  </si>
  <si>
    <r>
      <t>0,2</t>
    </r>
    <r>
      <rPr>
        <i/>
        <sz val="6"/>
        <rFont val="Arial"/>
        <family val="2"/>
        <charset val="204"/>
      </rPr>
      <t xml:space="preserve">
(62,4*2+37,4*2)/1000</t>
    </r>
  </si>
  <si>
    <r>
      <t>0,086</t>
    </r>
    <r>
      <rPr>
        <i/>
        <sz val="6"/>
        <rFont val="Arial"/>
        <family val="2"/>
        <charset val="204"/>
      </rPr>
      <t xml:space="preserve">
0,2*43,1/100</t>
    </r>
  </si>
  <si>
    <t>Итого по разделу 2 Стены и перегородки</t>
  </si>
  <si>
    <t xml:space="preserve">                           Раздел 3. Перекрытие и покрытие</t>
  </si>
  <si>
    <t xml:space="preserve">                           Перекрытие</t>
  </si>
  <si>
    <t>ТЕР09-03-002-12</t>
  </si>
  <si>
    <t>Монтаж балок, ригелей перекрытия, покрытия при высоте здания до 25 м</t>
  </si>
  <si>
    <r>
      <t>0,441</t>
    </r>
    <r>
      <rPr>
        <i/>
        <sz val="6"/>
        <rFont val="Arial"/>
        <family val="2"/>
        <charset val="204"/>
      </rPr>
      <t xml:space="preserve">
(93,02*3+74,7+81,5+1,26*4+0,88)/1000</t>
    </r>
  </si>
  <si>
    <r>
      <t>Огрунтовка металлических поверхностей за один раз лаком БТ-577</t>
    </r>
    <r>
      <rPr>
        <i/>
        <sz val="7"/>
        <rFont val="Arial"/>
        <family val="2"/>
        <charset val="204"/>
      </rPr>
      <t xml:space="preserve">
(за 2 раза ПЗ=2 (ОЗП=2; ЭМ=2 к расх.; ЗПМ=2; МАТ=2 к расх.; ТЗ=2; ТЗМ=2))</t>
    </r>
  </si>
  <si>
    <r>
      <t>0,178</t>
    </r>
    <r>
      <rPr>
        <i/>
        <sz val="6"/>
        <rFont val="Arial"/>
        <family val="2"/>
        <charset val="204"/>
      </rPr>
      <t xml:space="preserve">
(40,5*0,354+39,3*0,0874)/100</t>
    </r>
  </si>
  <si>
    <t>Сверление кольцевыми алмазными сверлами в железобетонных конструкциях с применением охлаждающей жидкости (воды) горизонтальных отверстий глубиной 200 мм диаметром 20 мм  (под болты БСР)</t>
  </si>
  <si>
    <r>
      <t>0,08</t>
    </r>
    <r>
      <rPr>
        <i/>
        <sz val="6"/>
        <rFont val="Arial"/>
        <family val="2"/>
        <charset val="204"/>
      </rPr>
      <t xml:space="preserve">
8/100</t>
    </r>
  </si>
  <si>
    <r>
      <t>На каждые 10 мм изменения глубины сверления добавляется или исключается к расценке 46-03-002-01</t>
    </r>
    <r>
      <rPr>
        <i/>
        <sz val="7"/>
        <rFont val="Arial"/>
        <family val="2"/>
        <charset val="204"/>
      </rPr>
      <t xml:space="preserve">
(Поправка на глубину, всего глубина 100мм ПЗ=10 (ОЗП=10; ЭМ=10 к расх.; ЗПМ=10; МАТ=10 к расх.; ТЗ=10; ТЗМ=10))</t>
    </r>
  </si>
  <si>
    <r>
      <t>-0,08</t>
    </r>
    <r>
      <rPr>
        <i/>
        <sz val="6"/>
        <rFont val="Arial"/>
        <family val="2"/>
        <charset val="204"/>
      </rPr>
      <t xml:space="preserve">
-8/100</t>
    </r>
  </si>
  <si>
    <t>ТЕР46-03-002-33</t>
  </si>
  <si>
    <t>Сверление кольцевыми алмазными сверлами в железобетонных конструкциях с применением охлаждающей жидкости (воды) горизонтальных отверстий на высоте от опорной площади более 1 м добавляется к расценкам с 46-03-002-01 по 46-03-002-16</t>
  </si>
  <si>
    <r>
      <t>0,001</t>
    </r>
    <r>
      <rPr>
        <i/>
        <sz val="6"/>
        <rFont val="Arial"/>
        <family val="2"/>
        <charset val="204"/>
      </rPr>
      <t xml:space="preserve">
8*0,1/1000</t>
    </r>
  </si>
  <si>
    <t xml:space="preserve">                           Покрытие</t>
  </si>
  <si>
    <t>ТЕР09-04-002-01</t>
  </si>
  <si>
    <t>Монтаж кровельного покрытия из профилированного листа при высоте здания до 25 м</t>
  </si>
  <si>
    <t>100 м2 покрытия</t>
  </si>
  <si>
    <r>
      <t>0,38</t>
    </r>
    <r>
      <rPr>
        <i/>
        <sz val="6"/>
        <rFont val="Arial"/>
        <family val="2"/>
        <charset val="204"/>
      </rPr>
      <t xml:space="preserve">
37,5/100</t>
    </r>
  </si>
  <si>
    <t>П/л  от 26.02.2015г. лист 4-5</t>
  </si>
  <si>
    <t>Профилированный лист оцинкованный  Н114-680- 1,0мм цинк</t>
  </si>
  <si>
    <t>м2</t>
  </si>
  <si>
    <r>
      <t>39,38</t>
    </r>
    <r>
      <rPr>
        <i/>
        <sz val="6"/>
        <rFont val="Arial"/>
        <family val="2"/>
        <charset val="204"/>
      </rPr>
      <t xml:space="preserve">
37,5*1,05</t>
    </r>
  </si>
  <si>
    <r>
      <t>107,9</t>
    </r>
    <r>
      <rPr>
        <i/>
        <sz val="5"/>
        <rFont val="Arial"/>
        <family val="2"/>
        <charset val="204"/>
      </rPr>
      <t xml:space="preserve">
(680+50,8)/1,18/5,74</t>
    </r>
  </si>
  <si>
    <t>ТСЦ-101-1750</t>
  </si>
  <si>
    <t>Шурупы-саморезы коньковые оцинкованные 4,8х80 мм</t>
  </si>
  <si>
    <t>10 шт.</t>
  </si>
  <si>
    <r>
      <t>30</t>
    </r>
    <r>
      <rPr>
        <i/>
        <sz val="6"/>
        <rFont val="Arial"/>
        <family val="2"/>
        <charset val="204"/>
      </rPr>
      <t xml:space="preserve">
8*37,5/10</t>
    </r>
  </si>
  <si>
    <r>
      <t>Изоляция покрытий и перекрытий изделиями из волокнистых и зернистых материалов насухо</t>
    </r>
    <r>
      <rPr>
        <i/>
        <sz val="7"/>
        <rFont val="Arial"/>
        <family val="2"/>
        <charset val="204"/>
      </rPr>
      <t xml:space="preserve">
209,40 = 1 892,72 - 1,02 x 1 650,31</t>
    </r>
  </si>
  <si>
    <r>
      <t>3,75</t>
    </r>
    <r>
      <rPr>
        <i/>
        <sz val="6"/>
        <rFont val="Arial"/>
        <family val="2"/>
        <charset val="204"/>
      </rPr>
      <t xml:space="preserve">
37,5*0,1</t>
    </r>
  </si>
  <si>
    <t>П/л от 26.02.2015г. лист 6</t>
  </si>
  <si>
    <t>Плита жесткая минераловатная  ЕВРО-ЛАЙТ 40 толщ. 100мм</t>
  </si>
  <si>
    <r>
      <t>289,38</t>
    </r>
    <r>
      <rPr>
        <i/>
        <sz val="5"/>
        <rFont val="Arial"/>
        <family val="2"/>
        <charset val="204"/>
      </rPr>
      <t xml:space="preserve">
1960/1,18/5,74</t>
    </r>
  </si>
  <si>
    <t>ТЕР12-01-007-03 Прим.</t>
  </si>
  <si>
    <r>
      <t>Устройство кровель из плоских  асбестоцементных листов унифицированного профиля</t>
    </r>
    <r>
      <rPr>
        <i/>
        <sz val="7"/>
        <rFont val="Arial"/>
        <family val="2"/>
        <charset val="204"/>
      </rPr>
      <t xml:space="preserve">
1 696,64 = 4 691,84 - 130 x 23,04</t>
    </r>
  </si>
  <si>
    <t>100 м2 кровли</t>
  </si>
  <si>
    <r>
      <t>0,375</t>
    </r>
    <r>
      <rPr>
        <i/>
        <sz val="6"/>
        <rFont val="Arial"/>
        <family val="2"/>
        <charset val="204"/>
      </rPr>
      <t xml:space="preserve">
37,5/100</t>
    </r>
  </si>
  <si>
    <t>ТСЦ-101-0044</t>
  </si>
  <si>
    <t>Листы асбестоцементные плоские с гладкой поверхностью прессованные толщиной 10 мм</t>
  </si>
  <si>
    <t>Итого по разделу 3 Перекрытие и покрытие</t>
  </si>
  <si>
    <t xml:space="preserve">                           Раздел 4. Проемы</t>
  </si>
  <si>
    <t xml:space="preserve">                           Оконные</t>
  </si>
  <si>
    <r>
      <t>Установка в жилых и общественных зданиях оконных блоков из ПВХ профилей глухих с площадью проема до 2 м2</t>
    </r>
    <r>
      <rPr>
        <i/>
        <sz val="7"/>
        <rFont val="Arial"/>
        <family val="2"/>
        <charset val="204"/>
      </rPr>
      <t xml:space="preserve">
14 505,05 = 180 456,05 - 100 x 1 659,51</t>
    </r>
  </si>
  <si>
    <t>100 м2 проемов</t>
  </si>
  <si>
    <r>
      <t>0,104</t>
    </r>
    <r>
      <rPr>
        <i/>
        <sz val="6"/>
        <rFont val="Arial"/>
        <family val="2"/>
        <charset val="204"/>
      </rPr>
      <t xml:space="preserve">
(1,4*1,0*7+0,6*1,0*1)/100</t>
    </r>
  </si>
  <si>
    <t>П/л  от 26.02.2015г. лист 7</t>
  </si>
  <si>
    <t>Блок оконный глухой  из ПВХ профилей ОП В2  1400х1000 (4М1-16Аr-4К) ГОСТ 30674-99</t>
  </si>
  <si>
    <r>
      <t>527,52</t>
    </r>
    <r>
      <rPr>
        <i/>
        <sz val="5"/>
        <rFont val="Arial"/>
        <family val="2"/>
        <charset val="204"/>
      </rPr>
      <t xml:space="preserve">
(3381+192)/1,18/5,74</t>
    </r>
  </si>
  <si>
    <t>П/л от 26.02.2015г. лист 7</t>
  </si>
  <si>
    <t>Блок оконный глухой из ПВХ профилей ОП В2  600х1000 (4М1-16Аr-4К) ГОСТ 30674-99</t>
  </si>
  <si>
    <r>
      <t>308,42</t>
    </r>
    <r>
      <rPr>
        <i/>
        <sz val="5"/>
        <rFont val="Arial"/>
        <family val="2"/>
        <charset val="204"/>
      </rPr>
      <t xml:space="preserve">
(1952+137)/1,18/5,74</t>
    </r>
  </si>
  <si>
    <t>ТЕР10-01-034-05</t>
  </si>
  <si>
    <r>
      <t>Установка в зданиях оконных блоков из ПВХ профилей поворотных (откидных, поворотно-откидных) с площадью проема до 2 м2 двухстворчатых</t>
    </r>
    <r>
      <rPr>
        <i/>
        <sz val="7"/>
        <rFont val="Arial"/>
        <family val="2"/>
        <charset val="204"/>
      </rPr>
      <t xml:space="preserve">
14 895,21 = 180 846,21 - 100 x 1 659,51</t>
    </r>
  </si>
  <si>
    <r>
      <t>0,065</t>
    </r>
    <r>
      <rPr>
        <i/>
        <sz val="6"/>
        <rFont val="Arial"/>
        <family val="2"/>
        <charset val="204"/>
      </rPr>
      <t xml:space="preserve">
1,4*1,16*4/100</t>
    </r>
  </si>
  <si>
    <t>Оконный блок двухстворчатый из ПВХ профилей ОП В2 1160х1400 мм (4М1-10Аr-4М1) ГОСТ 30674-99</t>
  </si>
  <si>
    <r>
      <t>1289,2</t>
    </r>
    <r>
      <rPr>
        <i/>
        <sz val="5"/>
        <rFont val="Arial"/>
        <family val="2"/>
        <charset val="204"/>
      </rPr>
      <t xml:space="preserve">
(8573+159)/1,18/5,74</t>
    </r>
  </si>
  <si>
    <r>
      <t>0,056</t>
    </r>
    <r>
      <rPr>
        <i/>
        <sz val="6"/>
        <rFont val="Arial"/>
        <family val="2"/>
        <charset val="204"/>
      </rPr>
      <t xml:space="preserve">
5,6/100</t>
    </r>
  </si>
  <si>
    <t>Подоконник ПВХ  шир.200мм</t>
  </si>
  <si>
    <r>
      <t>35,78</t>
    </r>
    <r>
      <rPr>
        <i/>
        <sz val="5"/>
        <rFont val="Arial"/>
        <family val="2"/>
        <charset val="204"/>
      </rPr>
      <t xml:space="preserve">
1357/5,6/1,18/5,74</t>
    </r>
  </si>
  <si>
    <t xml:space="preserve">                           Дверные</t>
  </si>
  <si>
    <t>ТЕР10-01-039-01</t>
  </si>
  <si>
    <r>
      <t>Установка блоков в наружных и внутренних дверных проемах в каменных стенах, площадь проема до 3 м2</t>
    </r>
    <r>
      <rPr>
        <i/>
        <sz val="7"/>
        <rFont val="Arial"/>
        <family val="2"/>
        <charset val="204"/>
      </rPr>
      <t xml:space="preserve">
6 606,92 = 38 736,92 - 100 x 321,30</t>
    </r>
  </si>
  <si>
    <r>
      <t>0,02</t>
    </r>
    <r>
      <rPr>
        <i/>
        <sz val="6"/>
        <rFont val="Arial"/>
        <family val="2"/>
        <charset val="204"/>
      </rPr>
      <t xml:space="preserve">
2,071*0,97/100</t>
    </r>
  </si>
  <si>
    <t>Блок дверной ДПВ О П Пр 2071-970 ГОСТ 30970-2002</t>
  </si>
  <si>
    <r>
      <t>3088,5</t>
    </r>
    <r>
      <rPr>
        <i/>
        <sz val="5"/>
        <rFont val="Arial"/>
        <family val="2"/>
        <charset val="204"/>
      </rPr>
      <t xml:space="preserve">
20919/1,18/5,74</t>
    </r>
  </si>
  <si>
    <t>Итого по разделу 4 Проемы</t>
  </si>
  <si>
    <t xml:space="preserve">                           Раздел 5. Отделочные работы</t>
  </si>
  <si>
    <t xml:space="preserve">                           Потолки</t>
  </si>
  <si>
    <t>ТЕР15-01-047-15</t>
  </si>
  <si>
    <t>Устройство подвесных потолков типа &lt;Армстронг&gt; по каркасу из оцинкованного профиля</t>
  </si>
  <si>
    <r>
      <t>0,362</t>
    </r>
    <r>
      <rPr>
        <i/>
        <sz val="6"/>
        <rFont val="Arial"/>
        <family val="2"/>
        <charset val="204"/>
      </rPr>
      <t xml:space="preserve">
36,15/100</t>
    </r>
  </si>
  <si>
    <t xml:space="preserve">                           Стены</t>
  </si>
  <si>
    <t>ТЕР15-02-016-03</t>
  </si>
  <si>
    <t>Штукатурка поверхностей внутри здания цементно-известковым или цементным раствором по камню и бетону улучшенная стен</t>
  </si>
  <si>
    <t>100 м2 оштукатуриваемой поверхности</t>
  </si>
  <si>
    <r>
      <t>0,669</t>
    </r>
    <r>
      <rPr>
        <i/>
        <sz val="6"/>
        <rFont val="Arial"/>
        <family val="2"/>
        <charset val="204"/>
      </rPr>
      <t xml:space="preserve">
33,47*2/100</t>
    </r>
  </si>
  <si>
    <t>ТЕР15-04-005-03</t>
  </si>
  <si>
    <r>
      <t>Окраска поливинилацетатными водоэмульсионными составами улучшенная по штукатурке стен (за 2 раза)</t>
    </r>
    <r>
      <rPr>
        <i/>
        <sz val="7"/>
        <rFont val="Arial"/>
        <family val="2"/>
        <charset val="204"/>
      </rPr>
      <t xml:space="preserve">
1 444,59 = 2 492,22 - 0,063 x 16 629,06</t>
    </r>
  </si>
  <si>
    <t>ТСЦ-101-3486</t>
  </si>
  <si>
    <t>Краска акриловая ВД-АК-101</t>
  </si>
  <si>
    <t xml:space="preserve">                           Радиаторы и трубы</t>
  </si>
  <si>
    <t>ТЕРр62-33-2</t>
  </si>
  <si>
    <t>Окраска масляными составами ранее окрашенных поверхностей радиаторов и ребристых труб отопления за 2 раза</t>
  </si>
  <si>
    <r>
      <t>0,23</t>
    </r>
    <r>
      <rPr>
        <i/>
        <sz val="6"/>
        <rFont val="Arial"/>
        <family val="2"/>
        <charset val="204"/>
      </rPr>
      <t xml:space="preserve">
23/100</t>
    </r>
  </si>
  <si>
    <t>Итого по разделу 5 Отделочные работы</t>
  </si>
  <si>
    <t>ИТОГИ ПО СМЕТЕ:</t>
  </si>
  <si>
    <t xml:space="preserve">   Районный к-т 4,3%  (Поз. 1, 9-10, 15-16, 19, 27-29, 2-6, 21, 24, 32, 8, 23, 26, 11, 30, 13, 35, 37, 39, 42, 44, 46, 48-50, 52)</t>
  </si>
  <si>
    <t xml:space="preserve">   Заготовительно-складские расходы на материалы МАТ=1,02  (Поз. 12, 31, 33, 36, 40-41, 43, 45, 47)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</si>
  <si>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6, 21, 24, 32, 8, 23, 26, 11, 30, 13, 17, 35, 37, 39, 42, 44, 46, 48-50)</t>
  </si>
  <si>
    <t xml:space="preserve">   3. Производство строительных и других работ в существующих зданиях в стесненных условиях: с наличием в зоне производства работ действующего технологического оборудования ОЗП=1,35; ЭМ=1,35; ЗПМ=1,35; ТЗ=1,35; ТЗМ=1,35  (Поз. 4-6, 21, 24, 32, 8, 23, 26, 11, 30, 13, 17, 35, 37, 39, 42, 44, 46, 48-50)</t>
  </si>
  <si>
    <t xml:space="preserve">   2. Производство ремонтных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ОЗП=1,15; ЭМ=1,15; ЗПМ=1,15; ТЗ=1,15; ТЗМ=1,15  (Поз. 1, 9-10, 15-16, 19, 27-29, 52)</t>
  </si>
  <si>
    <t xml:space="preserve">   80% ФОТ (от 224)  (Поз. 52)</t>
  </si>
  <si>
    <t xml:space="preserve">   90% ФОТ (от 1205)  (Поз. 4-6, 21, 24, 32, 8, 23, 26)</t>
  </si>
  <si>
    <t xml:space="preserve">   100% ФОТ (от 840)  (Поз. 35)</t>
  </si>
  <si>
    <t xml:space="preserve">   105% ФОТ (от 2739)  (Поз. 11, 30, 48-50)</t>
  </si>
  <si>
    <t xml:space="preserve">   110% ФОТ (от 373)  (Поз. 1, 9-10, 15-16, 19, 27-29)</t>
  </si>
  <si>
    <t xml:space="preserve">   118% ФОТ (от 679)  (Поз. 39, 42, 44, 46)</t>
  </si>
  <si>
    <t xml:space="preserve">   120% ФОТ (от 358)  (Поз. 37)</t>
  </si>
  <si>
    <t xml:space="preserve">   122% ФОТ (от 340)  (Поз. 13)</t>
  </si>
  <si>
    <t xml:space="preserve">   130% ФОТ (от 11)  (Поз. 17)</t>
  </si>
  <si>
    <t xml:space="preserve">   50% ФОТ (от 224)  (Поз. 52)</t>
  </si>
  <si>
    <t xml:space="preserve">   55% ФОТ (от 2712)  (Поз. 48-50)</t>
  </si>
  <si>
    <t xml:space="preserve">   63% ФОТ (от 679)  (Поз. 39, 42, 44, 46)</t>
  </si>
  <si>
    <t xml:space="preserve">   65% ФОТ (от 385)  (Поз. 11, 30, 37)</t>
  </si>
  <si>
    <t xml:space="preserve">   70% ФОТ (от 1275)  (Поз. 1, 9-10, 15-16, 19, 27-29, 8, 23, 26, 35)</t>
  </si>
  <si>
    <t xml:space="preserve">   80% ФОТ (от 340)  (Поз. 13)</t>
  </si>
  <si>
    <t xml:space="preserve">   85% ФОТ (от 1154)  (Поз. 4-6, 21, 24, 32, 17)</t>
  </si>
  <si>
    <t>ВСЕГО по смете</t>
  </si>
  <si>
    <t xml:space="preserve">  Перевозка грузов автотранспортом</t>
  </si>
  <si>
    <t xml:space="preserve">  Материалы</t>
  </si>
  <si>
    <t xml:space="preserve">  Бетонные и железобетонные монолитные конструкции в промышленном строительстве</t>
  </si>
  <si>
    <t xml:space="preserve">  Материалы покупные</t>
  </si>
  <si>
    <t xml:space="preserve">  Конструкции из кирпича и блоков</t>
  </si>
  <si>
    <t xml:space="preserve">  Теплоизоляционные работы</t>
  </si>
  <si>
    <t xml:space="preserve">  Кровли</t>
  </si>
  <si>
    <t xml:space="preserve">  Деревянные конструкции</t>
  </si>
  <si>
    <t xml:space="preserve">  Отделочные работы</t>
  </si>
  <si>
    <t xml:space="preserve">  Малярные работы (ремонтно-строительные)</t>
  </si>
  <si>
    <t xml:space="preserve">Примечание: </t>
  </si>
  <si>
    <t>1.Материал от разборки, пригодный для дальнейшего использования, передается балансодержателю по акту.</t>
  </si>
  <si>
    <t>2.К=5,74-индекс перевода в 1 квартале из текущих цен в  базисные на СМР (прил.№1 к Письму Минстроя России от 06.02.2015г. №3004-ЛС/08)</t>
  </si>
  <si>
    <t>Начальник отд.078________________________Ковязина Т.М.</t>
  </si>
  <si>
    <t>Составил инженер-сметчик __________________Возжаева О.Н.</t>
  </si>
  <si>
    <t xml:space="preserve"> 11.03.15г.</t>
  </si>
  <si>
    <t xml:space="preserve"> </t>
  </si>
  <si>
    <t>Зам. генерального директора</t>
  </si>
  <si>
    <t>Е.В.Гордеев</t>
  </si>
  <si>
    <t>ЛОКАЛЬНЫЙ СМЕТНЫЙ РАСЧЕТ № 25742</t>
  </si>
  <si>
    <t>реконструкцию помещения БТК. Площадка IV. Здание 4 (инв. № 6400510)</t>
  </si>
  <si>
    <t>Раздел: Телефонизация. Локальная сеть.</t>
  </si>
  <si>
    <r>
      <t xml:space="preserve">Основание: </t>
    </r>
    <r>
      <rPr>
        <b/>
        <sz val="10"/>
        <rFont val="Arial"/>
        <family val="2"/>
        <charset val="204"/>
      </rPr>
      <t>проект № 25037-15-СС</t>
    </r>
  </si>
  <si>
    <t>Сметная стоимость _______________________________________________________________________________________________</t>
  </si>
  <si>
    <t>___________________________5,426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</si>
  <si>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</si>
  <si>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_______________________________________________________________________________________________0,251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</si>
  <si>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</si>
  <si>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_______________________________________________________________________________________________5,175</t>
  </si>
  <si>
    <t>Средства на оплату труда _______________________________________________________________________________________________</t>
  </si>
  <si>
    <t>___________________________1,100</t>
  </si>
  <si>
    <t>_______________________________________________________________________________________________65,85</t>
  </si>
  <si>
    <t>Материалы ______________________________________</t>
  </si>
  <si>
    <t>Общая масса обору-дования, т</t>
  </si>
  <si>
    <t>Обору-
дование</t>
  </si>
  <si>
    <t xml:space="preserve">                           Раздел 1. Монтажные работы</t>
  </si>
  <si>
    <t>Прайс-лист от 28.01.15 Лист 1</t>
  </si>
  <si>
    <t>Труба гофр.ПВХ d 25 с зондом (50 м)</t>
  </si>
  <si>
    <r>
      <t>1,45</t>
    </r>
    <r>
      <rPr>
        <i/>
        <sz val="5"/>
        <rFont val="Arial"/>
        <family val="2"/>
        <charset val="204"/>
      </rPr>
      <t xml:space="preserve">
9,85/1,18/5,74</t>
    </r>
  </si>
  <si>
    <t>Хомут дюбельный ХД 7х150 серый (50шт/упак)</t>
  </si>
  <si>
    <t>уп.</t>
  </si>
  <si>
    <r>
      <t>34,85</t>
    </r>
    <r>
      <rPr>
        <i/>
        <sz val="5"/>
        <rFont val="Arial"/>
        <family val="2"/>
        <charset val="204"/>
      </rPr>
      <t xml:space="preserve">
236,07/1,18/5,74</t>
    </r>
  </si>
  <si>
    <t>ТЕРм08-02-409-01</t>
  </si>
  <si>
    <r>
      <t>Труба винипластовая по установленным конструкциям, по стенам и колоннам с креплением скобами, диаметр до 25 мм</t>
    </r>
    <r>
      <rPr>
        <i/>
        <sz val="7"/>
        <rFont val="Arial"/>
        <family val="2"/>
        <charset val="204"/>
      </rPr>
      <t xml:space="preserve">
1 873,20 = 2 435,20 - 13,4 x 9,04 - 6,7 x 65,80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</si>
  <si>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r>
      <t>0,42</t>
    </r>
    <r>
      <rPr>
        <i/>
        <sz val="6"/>
        <rFont val="Arial"/>
        <family val="2"/>
        <charset val="204"/>
      </rPr>
      <t xml:space="preserve">
42/100</t>
    </r>
  </si>
  <si>
    <t>Уд</t>
  </si>
  <si>
    <t>1. 101-3911</t>
  </si>
  <si>
    <t>Дюбели для пристрелки стальные</t>
  </si>
  <si>
    <t>13,4
5,628</t>
  </si>
  <si>
    <t>2. 509-0102</t>
  </si>
  <si>
    <t>Скобы</t>
  </si>
  <si>
    <t>6,7
2,814</t>
  </si>
  <si>
    <t>ТЕРм08-02-399-01 прим.</t>
  </si>
  <si>
    <r>
      <t>Монтаж гофротрубы по существубщему металлическому лотку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</si>
  <si>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r>
      <t>0,24</t>
    </r>
    <r>
      <rPr>
        <i/>
        <sz val="6"/>
        <rFont val="Arial"/>
        <family val="2"/>
        <charset val="204"/>
      </rPr>
      <t xml:space="preserve">
2*12/100</t>
    </r>
  </si>
  <si>
    <t>Прайс-лист от 15.01.15 Лист 2</t>
  </si>
  <si>
    <t>Кабель симметричный для локальных компьютерных сетей (UTP) кат 5е одиночной прокладки КВП-5е 4х2х0,52</t>
  </si>
  <si>
    <t>1000 м</t>
  </si>
  <si>
    <r>
      <t>0,08</t>
    </r>
    <r>
      <rPr>
        <i/>
        <sz val="6"/>
        <rFont val="Arial"/>
        <family val="2"/>
        <charset val="204"/>
      </rPr>
      <t xml:space="preserve">
80/1000</t>
    </r>
  </si>
  <si>
    <r>
      <t>2674,81</t>
    </r>
    <r>
      <rPr>
        <i/>
        <sz val="5"/>
        <rFont val="Arial"/>
        <family val="2"/>
        <charset val="204"/>
      </rPr>
      <t xml:space="preserve">
18117/1,18/5,74</t>
    </r>
  </si>
  <si>
    <t>ТЕРм08-02-399-01</t>
  </si>
  <si>
    <t>Провод в коробах, сечением до 6 мм2</t>
  </si>
  <si>
    <r>
      <t>0,06</t>
    </r>
    <r>
      <rPr>
        <i/>
        <sz val="6"/>
        <rFont val="Arial"/>
        <family val="2"/>
        <charset val="204"/>
      </rPr>
      <t xml:space="preserve">
6/100</t>
    </r>
  </si>
  <si>
    <t>ТЕРм08-02-412-02</t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</si>
  <si>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</si>
  <si>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r>
      <t>0,31</t>
    </r>
    <r>
      <rPr>
        <i/>
        <sz val="6"/>
        <rFont val="Arial"/>
        <family val="2"/>
        <charset val="204"/>
      </rPr>
      <t xml:space="preserve">
31/100</t>
    </r>
  </si>
  <si>
    <t>ТЕРм08-02-412-09</t>
  </si>
  <si>
    <r>
      <t>Затягивание провода в проложенные трубы и металлические рукава каждого последующего одножильного или многожильного в общей оплетке, суммарное сечение до 6 мм2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</si>
  <si>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t>ТЕРм08-02-413-01</t>
  </si>
  <si>
    <r>
      <t>Кабель в гофро-трубе d 25 за подвесным потолком</t>
    </r>
    <r>
      <rPr>
        <i/>
        <sz val="7"/>
        <rFont val="Arial"/>
        <family val="2"/>
        <charset val="204"/>
      </rPr>
      <t xml:space="preserve">
1 467,63 = 1 497,34 - 0,32 x 92,85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</si>
  <si>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t>100 м трубок</t>
  </si>
  <si>
    <r>
      <t>0,12</t>
    </r>
    <r>
      <rPr>
        <i/>
        <sz val="6"/>
        <rFont val="Arial"/>
        <family val="2"/>
        <charset val="204"/>
      </rPr>
      <t xml:space="preserve">
12/100</t>
    </r>
  </si>
  <si>
    <t>1. 101-3914</t>
  </si>
  <si>
    <t>Дюбели распорные полипропиленовые</t>
  </si>
  <si>
    <t>0,32
0,0384</t>
  </si>
  <si>
    <t>Прайс-лист от 03.03.15 Лист 3</t>
  </si>
  <si>
    <t>Кабель парной скрутки с однопроволочными медными жилами КСПВ  1х2х0,5</t>
  </si>
  <si>
    <r>
      <t>0,1</t>
    </r>
    <r>
      <rPr>
        <i/>
        <sz val="6"/>
        <rFont val="Arial"/>
        <family val="2"/>
        <charset val="204"/>
      </rPr>
      <t xml:space="preserve">
100/1000</t>
    </r>
  </si>
  <si>
    <r>
      <t>590,56</t>
    </r>
    <r>
      <rPr>
        <i/>
        <sz val="5"/>
        <rFont val="Arial"/>
        <family val="2"/>
        <charset val="204"/>
      </rPr>
      <t xml:space="preserve">
4*1000/1,18/5,74</t>
    </r>
  </si>
  <si>
    <t>ТЕРм08-02-412-01</t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</si>
  <si>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</si>
  <si>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r>
      <t>0,41</t>
    </r>
    <r>
      <rPr>
        <i/>
        <sz val="6"/>
        <rFont val="Arial"/>
        <family val="2"/>
        <charset val="204"/>
      </rPr>
      <t xml:space="preserve">
41/100</t>
    </r>
  </si>
  <si>
    <t>Розетка информационная RJ-45 UTP кат.5e, 1 модуль. РКИ-10-00-П</t>
  </si>
  <si>
    <r>
      <t>15,97</t>
    </r>
    <r>
      <rPr>
        <i/>
        <sz val="5"/>
        <rFont val="Arial"/>
        <family val="2"/>
        <charset val="204"/>
      </rPr>
      <t xml:space="preserve">
108,17/1,18/5,74</t>
    </r>
  </si>
  <si>
    <t>ТЕРм10-04-066-07 прим.</t>
  </si>
  <si>
    <t>Монтаж: розетка информационная RJ-45 UTP кат.5e</t>
  </si>
  <si>
    <t>1 шт.</t>
  </si>
  <si>
    <t>ТЕРм10-01-051-15</t>
  </si>
  <si>
    <t>Разделка информационных кабелей в панели и в розетках</t>
  </si>
  <si>
    <t>10 концов кабеля</t>
  </si>
  <si>
    <r>
      <t>0,4</t>
    </r>
    <r>
      <rPr>
        <i/>
        <sz val="6"/>
        <rFont val="Arial"/>
        <family val="2"/>
        <charset val="204"/>
      </rPr>
      <t xml:space="preserve">
2*2/10</t>
    </r>
  </si>
  <si>
    <t>ТЕРм10-06-032-01</t>
  </si>
  <si>
    <t>Комплекс измерений постоянным током смонтированных парных кабелей до и после включения в оконечные устройства</t>
  </si>
  <si>
    <t>100 пар</t>
  </si>
  <si>
    <r>
      <t>0,04</t>
    </r>
    <r>
      <rPr>
        <i/>
        <sz val="6"/>
        <rFont val="Arial"/>
        <family val="2"/>
        <charset val="204"/>
      </rPr>
      <t xml:space="preserve">
2*2/100</t>
    </r>
  </si>
  <si>
    <t>Розетка телефонная RJ-11 кат.3, 1 модуль. РКФ-10-00-П</t>
  </si>
  <si>
    <r>
      <t>13,28</t>
    </r>
    <r>
      <rPr>
        <i/>
        <sz val="5"/>
        <rFont val="Arial"/>
        <family val="2"/>
        <charset val="204"/>
      </rPr>
      <t xml:space="preserve">
89,93/1,18/5,74</t>
    </r>
  </si>
  <si>
    <t>Монтаж: розетка телефонная RJ-11 кат.3</t>
  </si>
  <si>
    <t>ТЕРм10-01-051-13</t>
  </si>
  <si>
    <t>Разделка и включение кабеля и провода пистолетом, емкость кабеля 10х2</t>
  </si>
  <si>
    <t>ТЕРм10-01-052-11</t>
  </si>
  <si>
    <t>Кроссировка параллельная в кроссе или шкафу</t>
  </si>
  <si>
    <t>10 шт. (кроссировок)</t>
  </si>
  <si>
    <r>
      <t>0,2</t>
    </r>
    <r>
      <rPr>
        <i/>
        <sz val="6"/>
        <rFont val="Arial"/>
        <family val="2"/>
        <charset val="204"/>
      </rPr>
      <t xml:space="preserve">
2/10</t>
    </r>
  </si>
  <si>
    <t>Рамка и суппорт для К.К. универсал. на 2 модуля</t>
  </si>
  <si>
    <r>
      <t>6,74</t>
    </r>
    <r>
      <rPr>
        <i/>
        <sz val="5"/>
        <rFont val="Arial"/>
        <family val="2"/>
        <charset val="204"/>
      </rPr>
      <t xml:space="preserve">
45,68/1,18/5,74</t>
    </r>
  </si>
  <si>
    <t>Заглушка на 1 модуль</t>
  </si>
  <si>
    <r>
      <t>1,56</t>
    </r>
    <r>
      <rPr>
        <i/>
        <sz val="5"/>
        <rFont val="Arial"/>
        <family val="2"/>
        <charset val="204"/>
      </rPr>
      <t xml:space="preserve">
10,54/1,18/5,74</t>
    </r>
  </si>
  <si>
    <t>ТЕРм10-06-037-13</t>
  </si>
  <si>
    <t>Крышка декоративная и другие мелкие изделия (без присоединения проводов)</t>
  </si>
  <si>
    <r>
      <t>0,05</t>
    </r>
    <r>
      <rPr>
        <i/>
        <sz val="6"/>
        <rFont val="Arial"/>
        <family val="2"/>
        <charset val="204"/>
      </rPr>
      <t xml:space="preserve">
(3+2)/100</t>
    </r>
  </si>
  <si>
    <t>ТЕР46-03-009-06</t>
  </si>
  <si>
    <t>Пробивка в кирпичных стенах отверстий круглых диаметром до 50 мм при толщине стен до 25 см</t>
  </si>
  <si>
    <r>
      <t>0,01</t>
    </r>
    <r>
      <rPr>
        <i/>
        <sz val="6"/>
        <rFont val="Arial"/>
        <family val="2"/>
        <charset val="204"/>
      </rPr>
      <t xml:space="preserve">
1/100</t>
    </r>
  </si>
  <si>
    <t>ТЕР46-03-009-07</t>
  </si>
  <si>
    <t>Пробивка в кирпичных стенах отверстий круглых диаметром до 50 мм при толщине стен до 38 см</t>
  </si>
  <si>
    <r>
      <t>0,02</t>
    </r>
    <r>
      <rPr>
        <i/>
        <sz val="6"/>
        <rFont val="Arial"/>
        <family val="2"/>
        <charset val="204"/>
      </rPr>
      <t xml:space="preserve">
2/100</t>
    </r>
  </si>
  <si>
    <t>ТЕРм08-02-374-01</t>
  </si>
  <si>
    <r>
      <t>Устройство ввода в стальной трубе, провод сечением до 16 мм2</t>
    </r>
    <r>
      <rPr>
        <i/>
        <sz val="7"/>
        <rFont val="Arial"/>
        <family val="2"/>
        <charset val="204"/>
      </rPr>
      <t xml:space="preserve">
64,89 = 499,66 - 2,79 x 155,83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</si>
  <si>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t>1. 031050</t>
  </si>
  <si>
    <t>Вышка телескопическая 25 м</t>
  </si>
  <si>
    <t>маш.-ч</t>
  </si>
  <si>
    <t>2,79
8,37</t>
  </si>
  <si>
    <t>ТСЦ-103-0018</t>
  </si>
  <si>
    <t>Трубы стальные сварные водогазопроводные с резьбой черные обыкновенные (неоцинкованные), диаметр условного прохода 50 мм, толщина стенки 3,5 мм</t>
  </si>
  <si>
    <t>ТЕРм08-02-155-01</t>
  </si>
  <si>
    <r>
      <t>Герметизация проходов при вводе кабелей в помещения огнезащитной пеной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</si>
  <si>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t>1 проход кабеля</t>
  </si>
  <si>
    <t>Прайс-лист от 02.01.15 Лист 2</t>
  </si>
  <si>
    <t>Пена однокомп. огнезащитная балл.740 мл</t>
  </si>
  <si>
    <r>
      <t>279,55</t>
    </r>
    <r>
      <rPr>
        <i/>
        <sz val="5"/>
        <rFont val="Arial"/>
        <family val="2"/>
        <charset val="204"/>
      </rPr>
      <t xml:space="preserve">
1893,48/1,18/5,74</t>
    </r>
  </si>
  <si>
    <t>ТЕРр69-4-1</t>
  </si>
  <si>
    <t>Заделка отверстий в местах прохода трубопроводов в стенах и перегородках оштукатуренных</t>
  </si>
  <si>
    <r>
      <t>0,03</t>
    </r>
    <r>
      <rPr>
        <i/>
        <sz val="6"/>
        <rFont val="Arial"/>
        <family val="2"/>
        <charset val="204"/>
      </rPr>
      <t xml:space="preserve">
3/100</t>
    </r>
  </si>
  <si>
    <t xml:space="preserve">  Итого по разделу 1 Монтажные работы</t>
  </si>
  <si>
    <t xml:space="preserve">   Районный к-т 4,3%  (Поз. 27-28, 33, 3-4, 6-9, 11-14, 29, 31, 16, 20, 17, 21, 23, 18, 22, 26)</t>
  </si>
  <si>
    <t xml:space="preserve">   Заготовительно-складские расходы на материалы - согласно п.4.64 из МДС 81-35.2004 МАТ=1,02  (Поз. 1-2, 5, 10, 15, 19, 24-25, 32)</t>
  </si>
  <si>
    <t xml:space="preserve">   Производство монтажных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ОЗП=1,35; ЭМ=1,35; ЗПМ=1,35; ТЗ=1,35; ТЗМ=1,35  (Поз. 3-4, 6-9, 11-14, 29, 31, 16, 20, 17, 21, 23, 18, 22, 26)</t>
  </si>
  <si>
    <t xml:space="preserve">   78% ФОТ (от 29)  (Поз. 33)</t>
  </si>
  <si>
    <t xml:space="preserve">   80% ФОТ (от 105)  (Поз. 17, 21, 23)</t>
  </si>
  <si>
    <t xml:space="preserve">   92% ФОТ (от 68)  (Поз. 16, 20)</t>
  </si>
  <si>
    <t xml:space="preserve">   95% ФОТ (от 836)  (Поз. 3-4, 6-9, 11-14, 29, 31)</t>
  </si>
  <si>
    <t xml:space="preserve">   100% ФОТ (от 26)  (Поз. 18, 22, 26)</t>
  </si>
  <si>
    <t xml:space="preserve">   110% ФОТ (от 36)  (Поз. 27-28)</t>
  </si>
  <si>
    <t xml:space="preserve">   50% ФОТ (от 29)  (Поз. 33)</t>
  </si>
  <si>
    <t xml:space="preserve">   60% ФОТ (от 105)  (Поз. 17, 21, 23)</t>
  </si>
  <si>
    <t xml:space="preserve">   65% ФОТ (от 930)  (Поз. 3-4, 6-9, 11-14, 29, 31, 16, 20, 18, 22, 26)</t>
  </si>
  <si>
    <t xml:space="preserve">   70% ФОТ (от 36)  (Поз. 27-28)</t>
  </si>
  <si>
    <t xml:space="preserve">  Итого Строительные работы</t>
  </si>
  <si>
    <t xml:space="preserve">  Итого Монтажные работы</t>
  </si>
  <si>
    <t xml:space="preserve">ПРИМЕЧАНИЯ:               </t>
  </si>
  <si>
    <t>1.</t>
  </si>
  <si>
    <t>К=5,74 - индекс перевода в I квартале 2015г. текущих цен в базисные цены 2001г. на материалы (прил. №1 к Письму Минстроя России от 06.02.2015 N 3004-ЛС/08)</t>
  </si>
  <si>
    <t>Составил инженер-сметчик __________________ Н.М.Шарина</t>
  </si>
  <si>
    <t>12.03.15 г.</t>
  </si>
  <si>
    <t>ЛОКАЛЬНЫЙ СМЕТНЫЙ РАСЧЕТ № 25743</t>
  </si>
  <si>
    <t>реконструкцию помещения БТК. Площадка IV. Здание 4. (инв.№ 6400510). Раздел: Автоматическая</t>
  </si>
  <si>
    <t>установка пожарной сигнализации. Система оповещения и управления эвакуацией людей при пожаре.</t>
  </si>
  <si>
    <r>
      <t>Основание:</t>
    </r>
    <r>
      <rPr>
        <b/>
        <sz val="10"/>
        <rFont val="Arial"/>
        <family val="2"/>
        <charset val="204"/>
      </rPr>
      <t xml:space="preserve"> проект №25037-15-ПС</t>
    </r>
  </si>
  <si>
    <t>___________________________12,865</t>
  </si>
  <si>
    <t>_______________________________________________________________________________________________0,162</t>
  </si>
  <si>
    <t>_______________________________________________________________________________________________12,703</t>
  </si>
  <si>
    <t>___________________________2,502</t>
  </si>
  <si>
    <t>_______________________________________________________________________________________________116,04</t>
  </si>
  <si>
    <t xml:space="preserve">                           Раздел 1. Демонтажные работы</t>
  </si>
  <si>
    <t>ТЕРм10-04-066-05</t>
  </si>
  <si>
    <r>
      <t>Демонтаж: оповещатели звуковые</t>
    </r>
    <r>
      <rPr>
        <i/>
        <sz val="7"/>
        <rFont val="Arial"/>
        <family val="2"/>
        <charset val="204"/>
      </rPr>
      <t xml:space="preserve">
(Демонтаж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ТЗМ=0,3)</t>
    </r>
  </si>
  <si>
    <t>ТЕРм10-04-066-04 прим.</t>
  </si>
  <si>
    <r>
      <t>Демонтаж: коробка коммутационная</t>
    </r>
    <r>
      <rPr>
        <i/>
        <sz val="7"/>
        <rFont val="Arial"/>
        <family val="2"/>
        <charset val="204"/>
      </rPr>
      <t xml:space="preserve">
(МДС37 п.3.2.1.Демонтаж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ТЗМ=0,3)</t>
    </r>
  </si>
  <si>
    <t>ТЕРр67-2-2 прим.</t>
  </si>
  <si>
    <t>Демонтаж кабеля из металлорукава суммарным сечением до 16 мм2</t>
  </si>
  <si>
    <t>100 м пучка проводов</t>
  </si>
  <si>
    <t>ТЕРм08-02-411-01</t>
  </si>
  <si>
    <r>
      <t>Демонтаж: рукав металлический наружным диаметром до 48 мм</t>
    </r>
    <r>
      <rPr>
        <i/>
        <sz val="7"/>
        <rFont val="Arial"/>
        <family val="2"/>
        <charset val="204"/>
      </rPr>
      <t xml:space="preserve">
(МДС37 п.3.2.1.Демонтаж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ТЗМ=0,3)</t>
    </r>
  </si>
  <si>
    <t xml:space="preserve">  Итого по разделу 1 Демонтажные работы</t>
  </si>
  <si>
    <t xml:space="preserve">                           Раздел 2. Монтажные работы</t>
  </si>
  <si>
    <t>Прайс-лист от 15.01.15 Лист 1</t>
  </si>
  <si>
    <t>Кабель парной скрутки огнестойкий с пониженным газо- и дымовыделением КПСнг(А)-FRLS 1х2х1,0</t>
  </si>
  <si>
    <r>
      <t>0,00714</t>
    </r>
    <r>
      <rPr>
        <i/>
        <sz val="6"/>
        <rFont val="Arial"/>
        <family val="2"/>
        <charset val="204"/>
      </rPr>
      <t xml:space="preserve">
7*1,02/1000</t>
    </r>
  </si>
  <si>
    <r>
      <t>4335,47</t>
    </r>
    <r>
      <rPr>
        <i/>
        <sz val="5"/>
        <rFont val="Arial"/>
        <family val="2"/>
        <charset val="204"/>
      </rPr>
      <t xml:space="preserve">
29365/1,18/5,74</t>
    </r>
  </si>
  <si>
    <r>
      <t>Затягивание провода (кабеля) в проложенные трубы и металлические рукава первого одножильного или многожильного в общей оплетке, суммарное сечение до 2,5 мм2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</si>
  <si>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r>
      <t>0,07</t>
    </r>
    <r>
      <rPr>
        <i/>
        <sz val="6"/>
        <rFont val="Arial"/>
        <family val="2"/>
        <charset val="204"/>
      </rPr>
      <t xml:space="preserve">
7/100</t>
    </r>
  </si>
  <si>
    <t>Кабель симметричный парной скрутки огнестойкий с пониженным газо- и дымовыделением КПССнг(А)-FRLS 1х2х0,5</t>
  </si>
  <si>
    <r>
      <t>0,1173</t>
    </r>
    <r>
      <rPr>
        <i/>
        <sz val="6"/>
        <rFont val="Arial"/>
        <family val="2"/>
        <charset val="204"/>
      </rPr>
      <t xml:space="preserve">
115*1,02/1000</t>
    </r>
  </si>
  <si>
    <r>
      <t>4625,14</t>
    </r>
    <r>
      <rPr>
        <i/>
        <sz val="5"/>
        <rFont val="Arial"/>
        <family val="2"/>
        <charset val="204"/>
      </rPr>
      <t xml:space="preserve">
31327/1,18/5,74</t>
    </r>
  </si>
  <si>
    <r>
      <t>1,03</t>
    </r>
    <r>
      <rPr>
        <i/>
        <sz val="6"/>
        <rFont val="Arial"/>
        <family val="2"/>
        <charset val="204"/>
      </rPr>
      <t xml:space="preserve">
103/100</t>
    </r>
  </si>
  <si>
    <t>ТЕРм08-02-413-01 прим.</t>
  </si>
  <si>
    <r>
      <t>Кабель в гофро-трубе за подвесным потолком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</si>
  <si>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t>Прайс-лист от 28.01.15 Лист 2</t>
  </si>
  <si>
    <t>Металлорукав Р3-ЦХ-15 (20 м)</t>
  </si>
  <si>
    <r>
      <t>4,52</t>
    </r>
    <r>
      <rPr>
        <i/>
        <sz val="5"/>
        <rFont val="Arial"/>
        <family val="2"/>
        <charset val="204"/>
      </rPr>
      <t xml:space="preserve">
30,59/1,18/5,74</t>
    </r>
  </si>
  <si>
    <t>Рукав металлический наружным диаметром до 48 мм</t>
  </si>
  <si>
    <t>ТЕРм08-02-409-03</t>
  </si>
  <si>
    <t>Труба винипластовая по установленным конструкциям, по стенам и колоннам с креплением скобами, диаметр до 63 мм</t>
  </si>
  <si>
    <r>
      <t>1,15</t>
    </r>
    <r>
      <rPr>
        <i/>
        <sz val="6"/>
        <rFont val="Arial"/>
        <family val="2"/>
        <charset val="204"/>
      </rPr>
      <t xml:space="preserve">
115/100</t>
    </r>
  </si>
  <si>
    <t>ТСЦ-509-0584</t>
  </si>
  <si>
    <t>Резисторы</t>
  </si>
  <si>
    <t>ТЕРм11-03-001-01 прим.</t>
  </si>
  <si>
    <t>Монтаж: резисторы</t>
  </si>
  <si>
    <t>Прайс-лист от 26.01.15 Лист 3</t>
  </si>
  <si>
    <t>Извещатель пожарный дымовой оптико-электронный ИП 212-45 для подвесного потолка (розетка извещателя совмещена с пластиковым кольцом для монтажа на подвесной потолок, способ крепления - металлические пружины)</t>
  </si>
  <si>
    <r>
      <t>38,83</t>
    </r>
    <r>
      <rPr>
        <i/>
        <sz val="5"/>
        <rFont val="Arial"/>
        <family val="2"/>
        <charset val="204"/>
      </rPr>
      <t xml:space="preserve">
263/1,18/5,74</t>
    </r>
  </si>
  <si>
    <t>ТЕРм10-08-002-02</t>
  </si>
  <si>
    <t>Извещатель ПС автоматический дымовой, фотоэлектрический, радиоизотопный, световой в нормальном исполнении</t>
  </si>
  <si>
    <t>Прайс-лист от 04.12.14 Лист 5</t>
  </si>
  <si>
    <t>Оповещатель звуковой "Антишок", 12В, ток потр.55мА, 96Дб (цена в У.Е., курс на 12.03.15г. 1$=62,68руб.)</t>
  </si>
  <si>
    <r>
      <t>50,99</t>
    </r>
    <r>
      <rPr>
        <i/>
        <sz val="5"/>
        <rFont val="Arial"/>
        <family val="2"/>
        <charset val="204"/>
      </rPr>
      <t xml:space="preserve">
5,51*62,68/1,18/5,74</t>
    </r>
  </si>
  <si>
    <t>ТЕРм10-04-066-05 прим.</t>
  </si>
  <si>
    <t>Монтаж: оповещатель звуковой "Антишок"</t>
  </si>
  <si>
    <t>Прайс-лист от 13.03.15 Лист 4</t>
  </si>
  <si>
    <t>Коробка коммутационная КС-4 для 4х2 проводов</t>
  </si>
  <si>
    <r>
      <t>1,5</t>
    </r>
    <r>
      <rPr>
        <i/>
        <sz val="5"/>
        <rFont val="Arial"/>
        <family val="2"/>
        <charset val="204"/>
      </rPr>
      <t xml:space="preserve">
10,14/1,18/5,74</t>
    </r>
  </si>
  <si>
    <t>Коробка коммутационная</t>
  </si>
  <si>
    <t>Устройство ввода в стальной трубе, провод сечением до 16 мм2</t>
  </si>
  <si>
    <t>ТЕРм08-02-155-01 Прим.</t>
  </si>
  <si>
    <r>
      <t>Герметизация проходов при вводе кабелей пеной огнезащитной</t>
    </r>
    <r>
      <rPr>
        <i/>
        <sz val="7"/>
        <rFont val="Arial"/>
        <family val="2"/>
        <charset val="204"/>
      </rPr>
      <t xml:space="preserve">
6,50 = 22,58 - 0,15 x 9,76 - 0,72 x 17,93 - 6E-5 x 28 510,02</t>
    </r>
  </si>
  <si>
    <t>1. 101-1705</t>
  </si>
  <si>
    <t>Пакля пропитанная</t>
  </si>
  <si>
    <t>кг</t>
  </si>
  <si>
    <t>0,15
0,3</t>
  </si>
  <si>
    <t>2. 509-0900</t>
  </si>
  <si>
    <t>Уплотнительный состав</t>
  </si>
  <si>
    <t>0,72
1,44</t>
  </si>
  <si>
    <t>3. 509-0988</t>
  </si>
  <si>
    <t>Шнур асбестовый общего назначения марки ШАОН диаметром 3-5 мм</t>
  </si>
  <si>
    <t>6E-5
0,0001</t>
  </si>
  <si>
    <t>Прайс-лист от 02.01.15 Лист 1</t>
  </si>
  <si>
    <t>Итого по разделу 2 Монтажные работы</t>
  </si>
  <si>
    <t xml:space="preserve">   Районный к-т 4,3%  (Поз. 23-24, 28, 1-2, 19, 21, 4, 6, 8-9, 11, 13, 25-26, 15, 17)</t>
  </si>
  <si>
    <t xml:space="preserve">   Заготовительно-складские расходы на материалы - согласно п.4.64 из МДС 81-35.2004 МАТ=1,02  (Поз. 5, 7, 10, 12, 16, 18, 20, 27)</t>
  </si>
  <si>
    <t xml:space="preserve">   Производство монтажных работ в существующих зданиях и сооружениях в стесненных условиях: 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 ОЗП=1,35; ЭМ=1,35; ЗПМ=1,35; ТЗ=1,35; ТЗМ=1,35  (Поз. 1-2, 19, 21, 4, 6, 8-9, 11, 13, 25-26, 15, 17)</t>
  </si>
  <si>
    <t xml:space="preserve">   78% ФОТ (от 20)  (Поз. 28)</t>
  </si>
  <si>
    <t xml:space="preserve">   80% ФОТ (от 105)  (Поз. 15, 17)</t>
  </si>
  <si>
    <t xml:space="preserve">   85% ФОТ (от 4)  (Поз. 3)</t>
  </si>
  <si>
    <t xml:space="preserve">   92% ФОТ (от 224)  (Поз. 1-2, 19, 21)</t>
  </si>
  <si>
    <t xml:space="preserve">   95% ФОТ (от 2126)  (Поз. 4, 6, 8-9, 11, 13, 25-26)</t>
  </si>
  <si>
    <t xml:space="preserve">   110% ФОТ (от 23)  (Поз. 23-24)</t>
  </si>
  <si>
    <t xml:space="preserve">   50% ФОТ (от 20)  (Поз. 28)</t>
  </si>
  <si>
    <t xml:space="preserve">   60% ФОТ (от 105)  (Поз. 15, 17)</t>
  </si>
  <si>
    <t xml:space="preserve">   65% ФОТ (от 2354)  (Поз. 1-2, 19, 21, 3-4, 6, 8-9, 11, 13, 25-26)</t>
  </si>
  <si>
    <t xml:space="preserve">   70% ФОТ (от 23)  (Поз. 23-24)</t>
  </si>
  <si>
    <t xml:space="preserve">Материал от разборки, пригодный для дальнейшего использования, передается балансодержателю по акту                          </t>
  </si>
  <si>
    <t>2.</t>
  </si>
  <si>
    <t>16.03.15 г.</t>
  </si>
  <si>
    <t>Проверил ведущий инженер __________________ В.В.Воронкова</t>
  </si>
  <si>
    <t>ЛОКАЛЬНЫЙ СМЕТНЫЙ РАСЧЕТ № 25744</t>
  </si>
  <si>
    <t xml:space="preserve"> реконструкцию помещения БТК.  Здание 4. Площадка 4. Инв.№зд.6400510</t>
  </si>
  <si>
    <t xml:space="preserve">Раздел: Силовое электрооборудование.Электрическое освещение. </t>
  </si>
  <si>
    <t>Основание: Проект№25037-15-ЭМО</t>
  </si>
  <si>
    <t>___________________________44,788</t>
  </si>
  <si>
    <t>_______________________________________________________________________________________________6,188</t>
  </si>
  <si>
    <t>_______________________________________________________________________________________________35,367</t>
  </si>
  <si>
    <t xml:space="preserve">      прочих (ПНР "вхолостую")_______________________________________________________________________________________________</t>
  </si>
  <si>
    <t>_______________________________________________________________________________________________2,421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</si>
  <si>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</si>
  <si>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_______________________________________________________________________________________________0,812</t>
  </si>
  <si>
    <t>___________________________6,946</t>
  </si>
  <si>
    <t>_______________________________________________________________________________________________459,41</t>
  </si>
  <si>
    <t>Материалы__________________________________________________24,818</t>
  </si>
  <si>
    <t>ТЕРм08-02-144-02 Прим.</t>
  </si>
  <si>
    <r>
      <t>Отключение  от  зажимов жил проводов или кабелей сечением до 6 мм2  (БПВЛ 6)</t>
    </r>
    <r>
      <rPr>
        <i/>
        <sz val="7"/>
        <rFont val="Arial"/>
        <family val="2"/>
        <charset val="204"/>
      </rPr>
      <t xml:space="preserve">
(Демонтаж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ТЗМ=0,3)</t>
    </r>
  </si>
  <si>
    <t>ТЕРм08-03-573-05</t>
  </si>
  <si>
    <r>
      <t>Демонтаж шкафа  управления навесной, высота, ширина и глубина до 900х600х500 мм</t>
    </r>
    <r>
      <rPr>
        <i/>
        <sz val="7"/>
        <rFont val="Arial"/>
        <family val="2"/>
        <charset val="204"/>
      </rPr>
      <t xml:space="preserve">
(Демонтаж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ТЗМ=0,3)</t>
    </r>
  </si>
  <si>
    <t>ТЕРм08-03-526-01</t>
  </si>
  <si>
    <r>
      <t>Демонтаж автомата одно-, двух-, трехполюсный, устанавливаемый на конструкции на стене или колонне, на ток до 25 А</t>
    </r>
    <r>
      <rPr>
        <i/>
        <sz val="7"/>
        <rFont val="Arial"/>
        <family val="2"/>
        <charset val="204"/>
      </rPr>
      <t xml:space="preserve">
(Демонтаж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ТЗМ=0,3)</t>
    </r>
  </si>
  <si>
    <t>ТЕРр67-2-2</t>
  </si>
  <si>
    <t>Демонтаж проводов из труб суммарным сечением до 16 мм2</t>
  </si>
  <si>
    <r>
      <t>0,025</t>
    </r>
    <r>
      <rPr>
        <i/>
        <sz val="6"/>
        <rFont val="Arial"/>
        <family val="2"/>
        <charset val="204"/>
      </rPr>
      <t xml:space="preserve">
2,5/100</t>
    </r>
  </si>
  <si>
    <t>ТЕРр67-2-1</t>
  </si>
  <si>
    <t>Демонтаж проводов из труб суммарным сечением до 6 мм2</t>
  </si>
  <si>
    <r>
      <t>0,3</t>
    </r>
    <r>
      <rPr>
        <i/>
        <sz val="6"/>
        <rFont val="Arial"/>
        <family val="2"/>
        <charset val="204"/>
      </rPr>
      <t xml:space="preserve">
30/100</t>
    </r>
  </si>
  <si>
    <t>ТЕРр67-2-8</t>
  </si>
  <si>
    <t>Демонтаж стальных труб, проложенных в борозде пола диаметром до 25 мм</t>
  </si>
  <si>
    <t>100 м труб</t>
  </si>
  <si>
    <r>
      <t>0,015</t>
    </r>
    <r>
      <rPr>
        <i/>
        <sz val="6"/>
        <rFont val="Arial"/>
        <family val="2"/>
        <charset val="204"/>
      </rPr>
      <t xml:space="preserve">
1,5/100</t>
    </r>
  </si>
  <si>
    <t>ТЕРр67-2-10</t>
  </si>
  <si>
    <t>Демонтаж стальных труб, проложенных в борозде пола диаметром до 80 мм</t>
  </si>
  <si>
    <r>
      <t>0,05</t>
    </r>
    <r>
      <rPr>
        <i/>
        <sz val="6"/>
        <rFont val="Arial"/>
        <family val="2"/>
        <charset val="204"/>
      </rPr>
      <t xml:space="preserve">
5/100</t>
    </r>
  </si>
  <si>
    <t>Итого по разделу 1 Демонтажные работы</t>
  </si>
  <si>
    <t xml:space="preserve">                           Ящик с рубильником</t>
  </si>
  <si>
    <r>
      <t>8</t>
    </r>
    <r>
      <rPr>
        <i/>
        <sz val="9"/>
        <rFont val="Arial"/>
        <family val="2"/>
        <charset val="204"/>
      </rPr>
      <t xml:space="preserve">
О</t>
    </r>
  </si>
  <si>
    <t xml:space="preserve"> п/л от 10.03.2015г. лист 1</t>
  </si>
  <si>
    <t>Шкаф силовой ЯВЗ-100.54</t>
  </si>
  <si>
    <r>
      <t>473,31</t>
    </r>
    <r>
      <rPr>
        <i/>
        <sz val="5"/>
        <rFont val="Arial"/>
        <family val="2"/>
        <charset val="204"/>
      </rPr>
      <t xml:space="preserve">
2100/1,18/3,76</t>
    </r>
  </si>
  <si>
    <t>Шкаф (пульт) управления навесной, высота, ширина и глубина до 900х600х500 мм</t>
  </si>
  <si>
    <r>
      <t>10</t>
    </r>
    <r>
      <rPr>
        <i/>
        <sz val="9"/>
        <rFont val="Arial"/>
        <family val="2"/>
        <charset val="204"/>
      </rPr>
      <t xml:space="preserve">
О</t>
    </r>
  </si>
  <si>
    <t>п/л от 10.03.2015г. лист 2</t>
  </si>
  <si>
    <t>Рубильник серии ВР-32, 100А</t>
  </si>
  <si>
    <r>
      <t>165,89</t>
    </r>
    <r>
      <rPr>
        <i/>
        <sz val="5"/>
        <rFont val="Arial"/>
        <family val="2"/>
        <charset val="204"/>
      </rPr>
      <t xml:space="preserve">
736/1,18/3,76</t>
    </r>
  </si>
  <si>
    <t>ТЕРм08-03-526-02</t>
  </si>
  <si>
    <t>Автомат одно-, двух-, трехполюсный, устанавливаемый на конструкции на стене или колонне, на ток до 100 А</t>
  </si>
  <si>
    <t xml:space="preserve"> П/л от 10.03.2015г.лист 3</t>
  </si>
  <si>
    <t>Предохранитель ПН-2, 100/100-3шт. замок</t>
  </si>
  <si>
    <r>
      <t>9,69</t>
    </r>
    <r>
      <rPr>
        <i/>
        <sz val="5"/>
        <rFont val="Arial"/>
        <family val="2"/>
        <charset val="204"/>
      </rPr>
      <t xml:space="preserve">
65,6/1,18/5,74</t>
    </r>
  </si>
  <si>
    <t>ТЕРм08-03-523-03</t>
  </si>
  <si>
    <t>Предохранитель, устанавливаемый на изоляционном основании, на ток до 400 А</t>
  </si>
  <si>
    <t xml:space="preserve">                           Кабельные проводки</t>
  </si>
  <si>
    <r>
      <t>Провод, количество проводов в резинобитумной трубке до 2, сечение провода до 6 мм2</t>
    </r>
    <r>
      <rPr>
        <i/>
        <sz val="7"/>
        <rFont val="Arial"/>
        <family val="2"/>
        <charset val="204"/>
      </rPr>
      <t xml:space="preserve">
1 406,59 = 1 497,34 - 0,16 x 567,16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</si>
  <si>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r>
      <t>0,71</t>
    </r>
    <r>
      <rPr>
        <i/>
        <sz val="6"/>
        <rFont val="Arial"/>
        <family val="2"/>
        <charset val="204"/>
      </rPr>
      <t xml:space="preserve">
71/100</t>
    </r>
  </si>
  <si>
    <t>ТЕРм08-02-413-02</t>
  </si>
  <si>
    <r>
      <t>Провод, количество проводов в резинобитумной трубке до 2, сечение провода до 16 мм2</t>
    </r>
    <r>
      <rPr>
        <i/>
        <sz val="7"/>
        <rFont val="Arial"/>
        <family val="2"/>
        <charset val="204"/>
      </rPr>
      <t xml:space="preserve">
1 545,90 = 1 636,65 - 0,16 x 567,16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</si>
  <si>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r>
      <t>0,63</t>
    </r>
    <r>
      <rPr>
        <i/>
        <sz val="6"/>
        <rFont val="Arial"/>
        <family val="2"/>
        <charset val="204"/>
      </rPr>
      <t xml:space="preserve">
63/100</t>
    </r>
  </si>
  <si>
    <t>П/л  от 28.01.2015г. лист 4-5</t>
  </si>
  <si>
    <t>Хомут 2,5х100мм нейлон (100шт)     ( UHH31-D025-100-100)</t>
  </si>
  <si>
    <t>упак.</t>
  </si>
  <si>
    <r>
      <t>4,81</t>
    </r>
    <r>
      <rPr>
        <i/>
        <sz val="5"/>
        <rFont val="Arial"/>
        <family val="2"/>
        <charset val="204"/>
      </rPr>
      <t xml:space="preserve">
32,59/1,18/5,74</t>
    </r>
  </si>
  <si>
    <t>П/л от 28.01.2015г.лист 4-5</t>
  </si>
  <si>
    <t>Труба гофр.ПВХ d 25 с зондом (50 м) CTG20-25-K41-050I</t>
  </si>
  <si>
    <t>ТСЦ-103-0003</t>
  </si>
  <si>
    <t>Трубы стальные сварные водогазопроводные с резьбой черные легкие (неоцинкованные) диаметр условного прохода 25 мм, толщина стенки 2,8 мм</t>
  </si>
  <si>
    <t>ТЕРм08-02-407-06</t>
  </si>
  <si>
    <t>Труба стальная по установленным конструкциям по основанию пола, диаметр до 25 мм</t>
  </si>
  <si>
    <r>
      <t>0,116</t>
    </r>
    <r>
      <rPr>
        <i/>
        <sz val="6"/>
        <rFont val="Arial"/>
        <family val="2"/>
        <charset val="204"/>
      </rPr>
      <t xml:space="preserve">
11,6/100</t>
    </r>
  </si>
  <si>
    <t>ТСЦ-103-0006</t>
  </si>
  <si>
    <t>Трубы стальные сварные водогазопроводные с резьбой черные легкие (неоцинкованные) диаметр условного прохода 50 мм, толщина стенки 3 мм</t>
  </si>
  <si>
    <t>ТЕРм08-02-407-08</t>
  </si>
  <si>
    <t>Труба стальная по установленным конструкциям, в готовых бороздах, по основанию пола, диаметр до 50 мм</t>
  </si>
  <si>
    <r>
      <t>Рукав металлический наружным диаметром до 48 мм</t>
    </r>
    <r>
      <rPr>
        <i/>
        <sz val="7"/>
        <rFont val="Arial"/>
        <family val="2"/>
        <charset val="204"/>
      </rPr>
      <t xml:space="preserve">
2 105,34 = 3 947,41 - 21,8 x 9,04 - 25 x 65,80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</si>
  <si>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r>
      <t>0,7</t>
    </r>
    <r>
      <rPr>
        <i/>
        <sz val="6"/>
        <rFont val="Arial"/>
        <family val="2"/>
        <charset val="204"/>
      </rPr>
      <t xml:space="preserve">
(35+35)/100</t>
    </r>
  </si>
  <si>
    <t>Металлорукав Р3-ЦХ-38 ( 25 м)  CM10-38-025</t>
  </si>
  <si>
    <r>
      <t>10,9</t>
    </r>
    <r>
      <rPr>
        <i/>
        <sz val="5"/>
        <rFont val="Arial"/>
        <family val="2"/>
        <charset val="204"/>
      </rPr>
      <t xml:space="preserve">
73,83/1,18/5,74</t>
    </r>
  </si>
  <si>
    <t>Скоба металл.двухлапковая   d38-40мм (CMA11-38-100)</t>
  </si>
  <si>
    <r>
      <t>0,83</t>
    </r>
    <r>
      <rPr>
        <i/>
        <sz val="5"/>
        <rFont val="Arial"/>
        <family val="2"/>
        <charset val="204"/>
      </rPr>
      <t xml:space="preserve">
5,65/1,18/5,74</t>
    </r>
  </si>
  <si>
    <t>Металлорукав Р3-ЦХ-15 (100 м) (CM10-15-100)</t>
  </si>
  <si>
    <r>
      <t>4,2</t>
    </r>
    <r>
      <rPr>
        <i/>
        <sz val="5"/>
        <rFont val="Arial"/>
        <family val="2"/>
        <charset val="204"/>
      </rPr>
      <t xml:space="preserve">
28,45/1,18/5,74</t>
    </r>
  </si>
  <si>
    <t>Скоба металл.двухлапковая   d16-17мм (CMA11-16-100)</t>
  </si>
  <si>
    <r>
      <t>0,38</t>
    </r>
    <r>
      <rPr>
        <i/>
        <sz val="5"/>
        <rFont val="Arial"/>
        <family val="2"/>
        <charset val="204"/>
      </rPr>
      <t xml:space="preserve">
2,56/1,18/5,74</t>
    </r>
  </si>
  <si>
    <t>Хомут дюбельный ХД 7х150 серый (50шт/упак)  (UHH80-7-150-50-K41)</t>
  </si>
  <si>
    <r>
      <t>1,01</t>
    </r>
    <r>
      <rPr>
        <i/>
        <sz val="6"/>
        <rFont val="Arial"/>
        <family val="2"/>
        <charset val="204"/>
      </rPr>
      <t xml:space="preserve">
(30+11+10*6)/100</t>
    </r>
  </si>
  <si>
    <t>ТЕРм08-02-412-03</t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</si>
  <si>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</si>
  <si>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r>
      <t>0,9</t>
    </r>
    <r>
      <rPr>
        <i/>
        <sz val="6"/>
        <rFont val="Arial"/>
        <family val="2"/>
        <charset val="204"/>
      </rPr>
      <t xml:space="preserve">
90/100</t>
    </r>
  </si>
  <si>
    <t>ФЕРм08-02-390-01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</si>
  <si>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Свердловской области (Межрегиональный сборник к-тов пересчета сметной стоимости СМР по субъектам РФ, выпуск №3) ОЗП=1,41; ЭМ=1,242; ЗПМ=1,41; МАТ=1,052)</t>
    </r>
  </si>
  <si>
    <t>П/л от 28.01.2015г.</t>
  </si>
  <si>
    <t>Кабель-канал  25х16 "ЭЛЕКОР" (50 м)  (CKK10-025-016-1-K01-C)</t>
  </si>
  <si>
    <r>
      <t>5,73</t>
    </r>
    <r>
      <rPr>
        <i/>
        <sz val="5"/>
        <rFont val="Arial"/>
        <family val="2"/>
        <charset val="204"/>
      </rPr>
      <t xml:space="preserve">
38,82/1,18/5,74</t>
    </r>
  </si>
  <si>
    <t>ФЕРм08-02-390-03</t>
  </si>
  <si>
    <r>
      <t>Короба пластмассовые: шириной до 120 мм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Свердловской области (Межрегиональный сборник к-тов пересчета сметной стоимости СМР по субъектам РФ, выпуск №3) ОЗП=1,41; ЭМ=1,242; ЗПМ=1,41; МАТ=1,052)</t>
    </r>
  </si>
  <si>
    <r>
      <t>0,13</t>
    </r>
    <r>
      <rPr>
        <i/>
        <sz val="6"/>
        <rFont val="Arial"/>
        <family val="2"/>
        <charset val="204"/>
      </rPr>
      <t xml:space="preserve">
13/100</t>
    </r>
  </si>
  <si>
    <t>Кабель-канал 100х40 "ПРАЙМЕР" парапетный (CKK40-100-040-1-K01)</t>
  </si>
  <si>
    <r>
      <t>29,7</t>
    </r>
    <r>
      <rPr>
        <i/>
        <sz val="5"/>
        <rFont val="Arial"/>
        <family val="2"/>
        <charset val="204"/>
      </rPr>
      <t xml:space="preserve">
201,13/1,18/5,74</t>
    </r>
  </si>
  <si>
    <t>Заглушка для К.К. "Праймер" 100х40 (CKK-40D-Z-100-040-K01)</t>
  </si>
  <si>
    <r>
      <t>6,95</t>
    </r>
    <r>
      <rPr>
        <i/>
        <sz val="5"/>
        <rFont val="Arial"/>
        <family val="2"/>
        <charset val="204"/>
      </rPr>
      <t xml:space="preserve">
47,05/1,18/5,74</t>
    </r>
  </si>
  <si>
    <t>Плоский изменяемый угол для К.К. "Праймер" 100х40 (CKK-40D-P-100-040-K01)</t>
  </si>
  <si>
    <r>
      <t>19,03</t>
    </r>
    <r>
      <rPr>
        <i/>
        <sz val="5"/>
        <rFont val="Arial"/>
        <family val="2"/>
        <charset val="204"/>
      </rPr>
      <t xml:space="preserve">
128,86/1,18/5,74</t>
    </r>
  </si>
  <si>
    <t>Разделительная перегородка для К.К. высотой 40 мм. (CKK-40D-P40-K01)</t>
  </si>
  <si>
    <r>
      <t>5,33</t>
    </r>
    <r>
      <rPr>
        <i/>
        <sz val="5"/>
        <rFont val="Arial"/>
        <family val="2"/>
        <charset val="204"/>
      </rPr>
      <t xml:space="preserve">
36,13/1,18/5,74</t>
    </r>
  </si>
  <si>
    <r>
      <t>Провод (кабель) в коробах, сечением до 6 мм2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</si>
  <si>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t>ТЕРм08-02-399-02</t>
  </si>
  <si>
    <r>
      <t>Провод в коробах, сечением до 35 мм2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</si>
  <si>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r>
      <t>0,2</t>
    </r>
    <r>
      <rPr>
        <i/>
        <sz val="6"/>
        <rFont val="Arial"/>
        <family val="2"/>
        <charset val="204"/>
      </rPr>
      <t xml:space="preserve">
(15+5)/100</t>
    </r>
  </si>
  <si>
    <t>ТЕРм08-03-502-01</t>
  </si>
  <si>
    <r>
      <t>Прокладка провода ПВ-3  на весу (монтаж троллеи с присоединением)</t>
    </r>
    <r>
      <rPr>
        <i/>
        <sz val="7"/>
        <rFont val="Arial"/>
        <family val="2"/>
        <charset val="204"/>
      </rPr>
      <t xml:space="preserve">
5 054,39 = 9 051,23 - 0,56 x 5 890,50 - 0,13 x 5 370,47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</si>
  <si>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t>100 м (3 фазы)</t>
  </si>
  <si>
    <t xml:space="preserve"> П/л от  21.01.2015 лист 6</t>
  </si>
  <si>
    <t>Кабель силовой медный ВВГнг-LS-660 с ПВХ изоляцией в оболочке из ПВХ пластиката пониженной горючести сеч. 3х1,5мм2</t>
  </si>
  <si>
    <t>1000м</t>
  </si>
  <si>
    <r>
      <t>0,126</t>
    </r>
    <r>
      <rPr>
        <i/>
        <sz val="6"/>
        <rFont val="Arial"/>
        <family val="2"/>
        <charset val="204"/>
      </rPr>
      <t xml:space="preserve">
120*1,05/1000</t>
    </r>
  </si>
  <si>
    <r>
      <t>4969,59</t>
    </r>
    <r>
      <rPr>
        <i/>
        <sz val="5"/>
        <rFont val="Arial"/>
        <family val="2"/>
        <charset val="204"/>
      </rPr>
      <t xml:space="preserve">
33.66*1000/1,18/5,74</t>
    </r>
  </si>
  <si>
    <t>П/л от  21.01.2015 лист 6</t>
  </si>
  <si>
    <t>Кабель силовой медный ВВГнг-LS-660 с ПВХ изоляцией в оболочке из ПВХ пластиката пониженной горючести сеч. 3х2,5мм2</t>
  </si>
  <si>
    <r>
      <t>0,1764</t>
    </r>
    <r>
      <rPr>
        <i/>
        <sz val="6"/>
        <rFont val="Arial"/>
        <family val="2"/>
        <charset val="204"/>
      </rPr>
      <t xml:space="preserve">
168*1,05/1000</t>
    </r>
  </si>
  <si>
    <r>
      <t>7593,16</t>
    </r>
    <r>
      <rPr>
        <i/>
        <sz val="5"/>
        <rFont val="Arial"/>
        <family val="2"/>
        <charset val="204"/>
      </rPr>
      <t xml:space="preserve">
51.43*1000/1,18/5,74</t>
    </r>
  </si>
  <si>
    <t xml:space="preserve"> П/л от 03.03.2015г.лист 7</t>
  </si>
  <si>
    <t>Кабель силовой медный КВВГнг с ПВХ изоляцией в оболочке из ПВХ пластиката пониженной горючести сеч. 5х1,5мм2</t>
  </si>
  <si>
    <r>
      <t>0,005</t>
    </r>
    <r>
      <rPr>
        <i/>
        <sz val="6"/>
        <rFont val="Arial"/>
        <family val="2"/>
        <charset val="204"/>
      </rPr>
      <t xml:space="preserve">
5*1,05/1000</t>
    </r>
  </si>
  <si>
    <r>
      <t>6939,11</t>
    </r>
    <r>
      <rPr>
        <i/>
        <sz val="5"/>
        <rFont val="Arial"/>
        <family val="2"/>
        <charset val="204"/>
      </rPr>
      <t xml:space="preserve">
47*1000/1,18/5,74</t>
    </r>
  </si>
  <si>
    <t>ТСЦ-502-0520</t>
  </si>
  <si>
    <t>Провода силовые для электрических установок на напряжение до 450 В с медной жилой марки ПВ3, сечением 6 мм2</t>
  </si>
  <si>
    <r>
      <t>0,0756</t>
    </r>
    <r>
      <rPr>
        <i/>
        <sz val="6"/>
        <rFont val="Arial"/>
        <family val="2"/>
        <charset val="204"/>
      </rPr>
      <t xml:space="preserve">
72*1,05/1000</t>
    </r>
  </si>
  <si>
    <t xml:space="preserve">                           Приборы по месту</t>
  </si>
  <si>
    <t>П/л от 28.01.2015г. лист 4-5</t>
  </si>
  <si>
    <t>ВС10-2-0-КБ Выключатель 2кл 10А КВАРТА (белый) (EVK20-K01-10-DM)</t>
  </si>
  <si>
    <r>
      <t>5,78</t>
    </r>
    <r>
      <rPr>
        <i/>
        <sz val="5"/>
        <rFont val="Arial"/>
        <family val="2"/>
        <charset val="204"/>
      </rPr>
      <t xml:space="preserve">
39,13/1,18/5,74</t>
    </r>
  </si>
  <si>
    <t>ТЕРм08-03-591-04</t>
  </si>
  <si>
    <t>Выключатель двухклавишный неутопленного типа при открытой проводке</t>
  </si>
  <si>
    <t>ВС20-1-0-ОБ Выключатель 1кл 10А откр.уст. ОКТАВА (EVO10-K01-10-DC)</t>
  </si>
  <si>
    <r>
      <t>4,59</t>
    </r>
    <r>
      <rPr>
        <i/>
        <sz val="5"/>
        <rFont val="Arial"/>
        <family val="2"/>
        <charset val="204"/>
      </rPr>
      <t xml:space="preserve">
31,08/1,18/5,74</t>
    </r>
  </si>
  <si>
    <t>ТЕРм08-03-591-01</t>
  </si>
  <si>
    <t>Выключатель одноклавишный неутопленного типа при открытой проводке</t>
  </si>
  <si>
    <r>
      <t>0,1</t>
    </r>
    <r>
      <rPr>
        <i/>
        <sz val="6"/>
        <rFont val="Arial"/>
        <family val="2"/>
        <charset val="204"/>
      </rPr>
      <t xml:space="preserve">
10/100</t>
    </r>
  </si>
  <si>
    <t>Розетка  с з/к 2 к, 2 модуля (РКС-20-30-П) CKK-40D-RSZB2-K01</t>
  </si>
  <si>
    <r>
      <t>10,99</t>
    </r>
    <r>
      <rPr>
        <i/>
        <sz val="5"/>
        <rFont val="Arial"/>
        <family val="2"/>
        <charset val="204"/>
      </rPr>
      <t xml:space="preserve">
74,45/1,18/5,74</t>
    </r>
  </si>
  <si>
    <t>РС20-3-ОБ Розетка 1местн. c з/к 16А откр.уст. ОКТАВА  (ERO11-K01-16-DC)</t>
  </si>
  <si>
    <r>
      <t>5,74</t>
    </r>
    <r>
      <rPr>
        <i/>
        <sz val="5"/>
        <rFont val="Arial"/>
        <family val="2"/>
        <charset val="204"/>
      </rPr>
      <t xml:space="preserve">
38,88/1,18/5,74</t>
    </r>
  </si>
  <si>
    <t>ТЕРм08-03-591-10</t>
  </si>
  <si>
    <t>Розетка штепсельная полугерметическая и герметическая</t>
  </si>
  <si>
    <r>
      <t>0,12</t>
    </r>
    <r>
      <rPr>
        <i/>
        <sz val="6"/>
        <rFont val="Arial"/>
        <family val="2"/>
        <charset val="204"/>
      </rPr>
      <t xml:space="preserve">
(11+1)/100</t>
    </r>
  </si>
  <si>
    <t>Рамка и суппорт для К.К.  "Праймер" на 4 модуля, 75мм ( CKK-40D-RSU4-075-K01)</t>
  </si>
  <si>
    <r>
      <t>8,66</t>
    </r>
    <r>
      <rPr>
        <i/>
        <sz val="5"/>
        <rFont val="Arial"/>
        <family val="2"/>
        <charset val="204"/>
      </rPr>
      <t xml:space="preserve">
58,63/1,18/5,74</t>
    </r>
  </si>
  <si>
    <t>Рамка и суппорт для К.К. универсал. на 2 модуля (CKK-40D-RU2-K01)</t>
  </si>
  <si>
    <r>
      <t>0,07</t>
    </r>
    <r>
      <rPr>
        <i/>
        <sz val="6"/>
        <rFont val="Arial"/>
        <family val="2"/>
        <charset val="204"/>
      </rPr>
      <t xml:space="preserve">
(4+3)/100</t>
    </r>
  </si>
  <si>
    <t>Коробка универсальная КМКУ 88х88х44 "ЭЛЕКОР"(CKK10D-U-1-K01)</t>
  </si>
  <si>
    <r>
      <t>4,74</t>
    </r>
    <r>
      <rPr>
        <i/>
        <sz val="5"/>
        <rFont val="Arial"/>
        <family val="2"/>
        <charset val="204"/>
      </rPr>
      <t xml:space="preserve">
32,12/1,18/5,74</t>
    </r>
  </si>
  <si>
    <t>Коробка КМ41233 распаячная для о/п 100х100х50 мм IP44 (RAL7035, 6 гермовводов)_x000D_
 ( UKO11-100-100-050-K41-44)</t>
  </si>
  <si>
    <r>
      <t>6,56</t>
    </r>
    <r>
      <rPr>
        <i/>
        <sz val="5"/>
        <rFont val="Arial"/>
        <family val="2"/>
        <charset val="204"/>
      </rPr>
      <t xml:space="preserve">
44,43/1,18/5,74</t>
    </r>
  </si>
  <si>
    <t>Коробка КМ41241 распаячная для о/п 150х110х70 мм IP44 _x000D_
	(RAL7035, 10 гермовводов)_x000D_
(UKO10-150-110-070-K41-44)</t>
  </si>
  <si>
    <r>
      <t>12,22</t>
    </r>
    <r>
      <rPr>
        <i/>
        <sz val="5"/>
        <rFont val="Arial"/>
        <family val="2"/>
        <charset val="204"/>
      </rPr>
      <t xml:space="preserve">
82,78/1,18/5,74</t>
    </r>
  </si>
  <si>
    <t xml:space="preserve"> П/л от 10.03.2015г. лист 8</t>
  </si>
  <si>
    <t>Коробка протяжная У994У3, 129х129х81 мм</t>
  </si>
  <si>
    <r>
      <t>20,37</t>
    </r>
    <r>
      <rPr>
        <i/>
        <sz val="5"/>
        <rFont val="Arial"/>
        <family val="2"/>
        <charset val="204"/>
      </rPr>
      <t xml:space="preserve">
138/1,18/5,74</t>
    </r>
  </si>
  <si>
    <t>ТЕРм10-04-066-04</t>
  </si>
  <si>
    <t>Коробка кабельная соединительная или разветвительная</t>
  </si>
  <si>
    <r>
      <t>13</t>
    </r>
    <r>
      <rPr>
        <i/>
        <sz val="6"/>
        <rFont val="Arial"/>
        <family val="2"/>
        <charset val="204"/>
      </rPr>
      <t xml:space="preserve">
3+4+1+5</t>
    </r>
  </si>
  <si>
    <t>Строительно-монтажная клемма СМК 773-302 с пастой ( UKZ-001-302)</t>
  </si>
  <si>
    <r>
      <t>0,6</t>
    </r>
    <r>
      <rPr>
        <i/>
        <sz val="5"/>
        <rFont val="Arial"/>
        <family val="2"/>
        <charset val="204"/>
      </rPr>
      <t xml:space="preserve">
4,09/1,18/5,74</t>
    </r>
  </si>
  <si>
    <t>Строительно-монтажная клемма СМК 773-304 с пастой IEK (UKZ-001-304)</t>
  </si>
  <si>
    <r>
      <t>0,73</t>
    </r>
    <r>
      <rPr>
        <i/>
        <sz val="5"/>
        <rFont val="Arial"/>
        <family val="2"/>
        <charset val="204"/>
      </rPr>
      <t xml:space="preserve">
4,94/1,18/5,74</t>
    </r>
  </si>
  <si>
    <t xml:space="preserve"> п/л от 10.03.2015г. лист 9</t>
  </si>
  <si>
    <t>Клеммы для подключения осветительных приборов, на 2 входных медных проводника сеч. 1,0-2,5 мм2</t>
  </si>
  <si>
    <r>
      <t>3,79</t>
    </r>
    <r>
      <rPr>
        <i/>
        <sz val="5"/>
        <rFont val="Arial"/>
        <family val="2"/>
        <charset val="204"/>
      </rPr>
      <t xml:space="preserve">
2566/100/1,18/5,74</t>
    </r>
  </si>
  <si>
    <t>ТЕРм10-04-030-04</t>
  </si>
  <si>
    <t>Дополнительная установка на пультах и панелях колодки клеммной на 20 клемм</t>
  </si>
  <si>
    <r>
      <t>34</t>
    </r>
    <r>
      <rPr>
        <i/>
        <sz val="6"/>
        <rFont val="Arial"/>
        <family val="2"/>
        <charset val="204"/>
      </rPr>
      <t xml:space="preserve">
10+10+14</t>
    </r>
  </si>
  <si>
    <t xml:space="preserve"> П/л от 2 января 2015 г. лист 10</t>
  </si>
  <si>
    <t>Наконечник кольцевой под винт 6 кв.мм винт 6 мм (ТМЛ) 2CT6</t>
  </si>
  <si>
    <r>
      <t>3,01</t>
    </r>
    <r>
      <rPr>
        <i/>
        <sz val="5"/>
        <rFont val="Arial"/>
        <family val="2"/>
        <charset val="204"/>
      </rPr>
      <t xml:space="preserve">
20,36/1,18/5,74</t>
    </r>
  </si>
  <si>
    <t>ТЕРм08-02-158-14</t>
  </si>
  <si>
    <t>Заделка концевая сухая для 3-4-жильного кабеля с пластмассовой и резиновой изоляцией напряжением до 1 кВ, сечение одной жилы до 35 мм2</t>
  </si>
  <si>
    <r>
      <t>2</t>
    </r>
    <r>
      <rPr>
        <i/>
        <sz val="6"/>
        <rFont val="Arial"/>
        <family val="2"/>
        <charset val="204"/>
      </rPr>
      <t xml:space="preserve">
6/3</t>
    </r>
  </si>
  <si>
    <r>
      <t>65</t>
    </r>
    <r>
      <rPr>
        <i/>
        <sz val="9"/>
        <rFont val="Arial"/>
        <family val="2"/>
        <charset val="204"/>
      </rPr>
      <t xml:space="preserve">
О</t>
    </r>
  </si>
  <si>
    <t>Диф. автомат АД12 2Р 16А 30мА (MAD10-2-016-C-030)</t>
  </si>
  <si>
    <r>
      <t>69,85</t>
    </r>
    <r>
      <rPr>
        <i/>
        <sz val="5"/>
        <rFont val="Arial"/>
        <family val="2"/>
        <charset val="204"/>
      </rPr>
      <t xml:space="preserve">
473,09/1,18/5,74</t>
    </r>
  </si>
  <si>
    <t>Автомат одно-, двух-, трехполюсный, устанавливаемый на конструкции на стене или колонне, на ток до 25 А</t>
  </si>
  <si>
    <t xml:space="preserve">                           Светильники и металлоконструкции</t>
  </si>
  <si>
    <r>
      <t>Монтаж связей и распорок из одиночных и парных уголков, гнутосварных профилей для пролетов до 24 м при высоте здания до 25 м</t>
    </r>
    <r>
      <rPr>
        <i/>
        <sz val="7"/>
        <rFont val="Arial"/>
        <family val="2"/>
        <charset val="204"/>
      </rPr>
      <t xml:space="preserve">
(6.Прил.9.3Монтаж конструкций, окрашенных в заводских условиях или неокрашенных, поставляемых в пакетах ОЗП=1,03; ТЗ=1,03)</t>
    </r>
  </si>
  <si>
    <r>
      <t>0,335</t>
    </r>
    <r>
      <rPr>
        <i/>
        <sz val="6"/>
        <rFont val="Arial"/>
        <family val="2"/>
        <charset val="204"/>
      </rPr>
      <t xml:space="preserve">
(42*3,9+28*5,73+7*1,59)/1000</t>
    </r>
  </si>
  <si>
    <t>ТЕРм08-03-594-03 Прим.</t>
  </si>
  <si>
    <r>
      <t>Светильник отдельно устанавливаемый на металлоконструкции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</si>
  <si>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t xml:space="preserve"> П/л от 10.03.15г. лист 11-12</t>
  </si>
  <si>
    <t>Светильник светодиодный СДО48Н-4900Д-Н-40 "Астарта" 1200х180х40 мм, 5000К,4900лм,55Вт, IP40, накладной</t>
  </si>
  <si>
    <r>
      <t>429,63</t>
    </r>
    <r>
      <rPr>
        <i/>
        <sz val="5"/>
        <rFont val="Arial"/>
        <family val="2"/>
        <charset val="204"/>
      </rPr>
      <t xml:space="preserve">
2910/1,18/5,74</t>
    </r>
  </si>
  <si>
    <t>ТЕРм08-03-594-14 Прим.</t>
  </si>
  <si>
    <r>
      <t>Светильник в подвесных потолках, устанавливаемый на профиле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</si>
  <si>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t>Светильник светодиодный СДО48Н-4900Д-В-40  "Астарта" 595х595х40 мм, 4900лм,55Вт, IP40,</t>
  </si>
  <si>
    <t xml:space="preserve">                           Заземление корпуса ящика ЯВЗ-100</t>
  </si>
  <si>
    <t>ТЕРм08-02-472-06</t>
  </si>
  <si>
    <t>Проводник заземляющий открыто по строительным основаниям из полосовой стали сечением 100 мм2</t>
  </si>
  <si>
    <t xml:space="preserve">                           Раздел 3. Строительные работы</t>
  </si>
  <si>
    <r>
      <t>Устройство ввода в здание в стальной трубе, провод сечением до 16 мм2, количество проводов в линии 2</t>
    </r>
    <r>
      <rPr>
        <i/>
        <sz val="7"/>
        <rFont val="Arial"/>
        <family val="2"/>
        <charset val="204"/>
      </rPr>
      <t xml:space="preserve">
64,89 = 499,66 - 2,79 x 155,83</t>
    </r>
  </si>
  <si>
    <r>
      <t>Герметизация проходов при вводе кабелей во взрывоопасные помещения уплотнительной массой</t>
    </r>
    <r>
      <rPr>
        <i/>
        <sz val="7"/>
        <rFont val="Arial"/>
        <family val="2"/>
        <charset val="204"/>
      </rPr>
      <t xml:space="preserve">
6,50 = 22,58 - 0,15 x 9,76 - 0,72 x 17,93 - 6E-5 x 28 510,02</t>
    </r>
  </si>
  <si>
    <t xml:space="preserve"> П/л от 02.01.2015г. лист 10</t>
  </si>
  <si>
    <t>Пена однокомпонентная огнезащитная DF1201</t>
  </si>
  <si>
    <t>бал.</t>
  </si>
  <si>
    <t>Итого по разделу 3 Строительные работы</t>
  </si>
  <si>
    <t xml:space="preserve">                           Раздел 4. Пусконаладочные работы (вхолостую 80%)</t>
  </si>
  <si>
    <t>ТЕРп01-06-021-01</t>
  </si>
  <si>
    <t>Схема разводки трехпроводной системы с количеством панелей (шкафов, ячеек) до 2</t>
  </si>
  <si>
    <t>1 схема</t>
  </si>
  <si>
    <t>ТЕРп01-11-024-01</t>
  </si>
  <si>
    <t>Фазировка электрической линии или трансформатора с сетью напряжением до 1 кВ</t>
  </si>
  <si>
    <t>1 фазировка</t>
  </si>
  <si>
    <t>ТЕРп01-11-013-01</t>
  </si>
  <si>
    <t>Замер полного сопротивления цепи «фаза-нуль»</t>
  </si>
  <si>
    <t>1 токоприемник</t>
  </si>
  <si>
    <r>
      <t>33</t>
    </r>
    <r>
      <rPr>
        <i/>
        <sz val="6"/>
        <rFont val="Arial"/>
        <family val="2"/>
        <charset val="204"/>
      </rPr>
      <t xml:space="preserve">
1+2+11+1+10+8</t>
    </r>
  </si>
  <si>
    <t>ТЕРп01-11-011-01</t>
  </si>
  <si>
    <t>Проверка наличия цепи между заземлителями и заземленными элементами</t>
  </si>
  <si>
    <t>100 точек</t>
  </si>
  <si>
    <r>
      <t>0,33</t>
    </r>
    <r>
      <rPr>
        <i/>
        <sz val="6"/>
        <rFont val="Arial"/>
        <family val="2"/>
        <charset val="204"/>
      </rPr>
      <t xml:space="preserve">
33/100</t>
    </r>
  </si>
  <si>
    <t>ТЕРп01-11-028-01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</si>
  <si>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</si>
  <si>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1 линия</t>
  </si>
  <si>
    <r>
      <t>10</t>
    </r>
    <r>
      <rPr>
        <i/>
        <sz val="6"/>
        <rFont val="Arial"/>
        <family val="2"/>
        <charset val="204"/>
      </rPr>
      <t xml:space="preserve">
8+2</t>
    </r>
  </si>
  <si>
    <t>ТЕРп01-11-010-02</t>
  </si>
  <si>
    <t>Измерение сопротивления растеканию тока контура с диагональю до 20 м</t>
  </si>
  <si>
    <t>1 измерение</t>
  </si>
  <si>
    <t>Итого по разделу 4 Пусконаладочные работы (вхолостую 80%)</t>
  </si>
  <si>
    <t xml:space="preserve">   Районный к-т 4,3%  (Поз. 67, 74-75, 80, 1-3, 9, 11, 13-15, 19, 21-22, 28-30, 32, 37-39, 45, 47, 50, 64, 66, 69, 71, 73, 76, 78, 4-7, 58, 62, 81-86)</t>
  </si>
  <si>
    <t xml:space="preserve">   Заготовительно-складские расходы на материалы МАТ=1,02  (Поз. 12, 16-17, 23-27, 31, 33-36, 40-42, 44, 46, 48-49, 51-52, 54-57, 59-61, 63, 70, 72, 79)</t>
  </si>
  <si>
    <t xml:space="preserve">   Транспортные расходы - согласно п.4.60 из МДС 81-35.2004 (оборудование) ПЗ=1,03 (ОЗП=1,03; ЭМ=1,03; МАТ=1,03)  (Поз. 8, 10, 65)</t>
  </si>
  <si>
    <t xml:space="preserve">   Заготовительно-складские расходы - согласно п.4.64 из МДС 81-35.2004 (оборудование) ПЗ=1,012 (ОЗП=1,012; ЭМ=1,012; МАТ=1,012)  (Поз. 8, 10, 65)</t>
  </si>
  <si>
    <t xml:space="preserve">   2. Производство монтажных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ОЗП=1,35; ЭМ=1,35; ЗПМ=1,35; ТЗ=1,35; ТЗМ=1,35  (Поз. 67, 1-3, 9, 11, 13-15, 19, 21-22, 28-30, 32, 37-39, 45, 47, 50, 64, 66, 69, 71, 73, 76, 78, 53, 58, 62)</t>
  </si>
  <si>
    <t xml:space="preserve">   1. На действующих предприятиях (в цехах, корпусах, на производственных площадках) при наличии в зоне производства работ действующего технологического оборудования, что влияет на выполнение ПНР ОЗП=1,2; ТЗ=1,2  (Поз. 81-86)</t>
  </si>
  <si>
    <t xml:space="preserve">   Пусконаладочные работы (вхолостую 80%) ПЗ=0,8 (ОЗП=0,8; ЭМ=0,8; ЗПМ=0,8; МАТ=0,8; ТЗ=0,8; ТЗМ=0,8)  (Поз. 81-86)</t>
  </si>
  <si>
    <t xml:space="preserve">   65% ФОТ (от 1181)  (Поз. 81-86)</t>
  </si>
  <si>
    <t xml:space="preserve">   78% ФОТ (от 20)  (Поз. 80)</t>
  </si>
  <si>
    <t xml:space="preserve">   85% ФОТ (от 53)  (Поз. 4-7)</t>
  </si>
  <si>
    <t xml:space="preserve">   90% ФОТ (от 411)  (Поз. 67)</t>
  </si>
  <si>
    <t xml:space="preserve">   92% ФОТ (от 1431)  (Поз. 58, 62)</t>
  </si>
  <si>
    <t xml:space="preserve">   95% ФОТ (от 3819)  (Поз. 1-3, 9, 11, 13-15, 19, 21-22, 28-30, 32, 37-39, 45, 47, 50, 64, 66, 69, 71, 73, 76, 78)</t>
  </si>
  <si>
    <t xml:space="preserve">   100% ФОТ (от 8)  (Поз. 53)</t>
  </si>
  <si>
    <t xml:space="preserve">   110% ФОТ (от 23)  (Поз. 74-75)</t>
  </si>
  <si>
    <t xml:space="preserve">   40% ФОТ (от 1181)  (Поз. 81-86)</t>
  </si>
  <si>
    <t xml:space="preserve">   50% ФОТ (от 20)  (Поз. 80)</t>
  </si>
  <si>
    <t xml:space="preserve">   65% ФОТ (от 5311)  (Поз. 1-3, 9, 11, 13-15, 19, 21-22, 28-30, 32, 37-39, 45, 47, 50, 64, 66, 69, 71, 73, 76, 78, 4-7, 53, 58, 62)</t>
  </si>
  <si>
    <t xml:space="preserve">   70% ФОТ (от 23)  (Поз. 74-75)</t>
  </si>
  <si>
    <t xml:space="preserve">   85% ФОТ (от 411)  (Поз. 67)</t>
  </si>
  <si>
    <t xml:space="preserve">  Итого Оборудование</t>
  </si>
  <si>
    <t xml:space="preserve">  Итого Прочие затраты</t>
  </si>
  <si>
    <t xml:space="preserve">      Оборудование</t>
  </si>
  <si>
    <t>_____________________________</t>
  </si>
  <si>
    <t xml:space="preserve">        Е.В.Гордеев</t>
  </si>
  <si>
    <t>" _____ " ________________ 2015г.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</si>
  <si>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25745</t>
    </r>
  </si>
  <si>
    <r>
      <t xml:space="preserve">реконструкцию помещения БТК.   </t>
    </r>
    <r>
      <rPr>
        <b/>
        <sz val="10"/>
        <rFont val="Arial"/>
        <family val="2"/>
        <charset val="204"/>
      </rPr>
      <t>Площадка 4 Здание 4 (инв.№ 6400510)</t>
    </r>
  </si>
  <si>
    <r>
      <t xml:space="preserve">                                       </t>
    </r>
    <r>
      <rPr>
        <b/>
        <sz val="10"/>
        <rFont val="Arial"/>
        <family val="2"/>
        <charset val="204"/>
      </rPr>
      <t>Раздел: Кондиционирование</t>
    </r>
  </si>
  <si>
    <r>
      <t xml:space="preserve">Основание: </t>
    </r>
    <r>
      <rPr>
        <b/>
        <sz val="10"/>
        <rFont val="Arial"/>
        <family val="2"/>
        <charset val="204"/>
      </rPr>
      <t>Проект № 25037-15-ОВ.1</t>
    </r>
  </si>
  <si>
    <t>___________________________45,195</t>
  </si>
  <si>
    <t>_______________________________________________________________________________________________22,649</t>
  </si>
  <si>
    <t>_______________________________________________________________________________________________0,697</t>
  </si>
  <si>
    <t>_______________________________________________________________________________________________21,849</t>
  </si>
  <si>
    <t>___________________________3,303</t>
  </si>
  <si>
    <t>_______________________________________________________________________________________________149,84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</si>
  <si>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</si>
  <si>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тыс.руб.</t>
  </si>
  <si>
    <t xml:space="preserve">                           Раздел 1. Кондиционирование.</t>
  </si>
  <si>
    <t>ТЕР20-06-002-01 прим.</t>
  </si>
  <si>
    <r>
      <t>Установка наружного блока сплит-системы Panasoniс CS-E18 PKD</t>
    </r>
    <r>
      <rPr>
        <i/>
        <sz val="7"/>
        <rFont val="Arial"/>
        <family val="2"/>
        <charset val="204"/>
      </rPr>
      <t xml:space="preserve">
901,52 = 965,62 - 0,22 x 127,47 - 12,61 x 2,86</t>
    </r>
  </si>
  <si>
    <t>1 блок</t>
  </si>
  <si>
    <t>1. 021141</t>
  </si>
  <si>
    <t>Краны на автомобильном ходу при работе на других видах строительства 10 т</t>
  </si>
  <si>
    <t>0,22
0,22</t>
  </si>
  <si>
    <t>2. 030305</t>
  </si>
  <si>
    <t>Лебедки ручные и рычажные тяговым усилием 31,39 кН (3,2 т)</t>
  </si>
  <si>
    <t>12,61
12,61</t>
  </si>
  <si>
    <t>ТСЭМ-031001</t>
  </si>
  <si>
    <t>Автогидроподъемники высотой подъема 12 м (монтаж наружного блока на высоте 5м)</t>
  </si>
  <si>
    <t>ТЕР20-06-004-01 прим.</t>
  </si>
  <si>
    <t>Установка внутреннего блока сплит-системы Panasoniс CU-E18 PKD</t>
  </si>
  <si>
    <r>
      <t>4</t>
    </r>
    <r>
      <rPr>
        <i/>
        <sz val="9"/>
        <rFont val="Arial"/>
        <family val="2"/>
        <charset val="204"/>
      </rPr>
      <t xml:space="preserve">
О</t>
    </r>
  </si>
  <si>
    <t>Прайс-лист от 03.03.15 (стр.1)</t>
  </si>
  <si>
    <t>Стоимость сплит-системы Panasoniс E18 PKD (Цена:93000,00:1,18:3,76*1,012)</t>
  </si>
  <si>
    <t>комплект</t>
  </si>
  <si>
    <r>
      <t>21848,96</t>
    </r>
    <r>
      <rPr>
        <i/>
        <sz val="5"/>
        <rFont val="Arial"/>
        <family val="2"/>
        <charset val="204"/>
      </rPr>
      <t xml:space="preserve">
93000,00/1,18/3,76*1,012*1,03</t>
    </r>
  </si>
  <si>
    <t>Стоимость:Кронштейн стедний (Цена:750,00:1,18:5,74*1,02)</t>
  </si>
  <si>
    <t>шт</t>
  </si>
  <si>
    <r>
      <t>112,95</t>
    </r>
    <r>
      <rPr>
        <i/>
        <sz val="5"/>
        <rFont val="Arial"/>
        <family val="2"/>
        <charset val="204"/>
      </rPr>
      <t xml:space="preserve">
750,00/1,18/5,74*1,02</t>
    </r>
  </si>
  <si>
    <t>ТЕРм12-01-163-01</t>
  </si>
  <si>
    <t>Прокладка трубки дренажной</t>
  </si>
  <si>
    <t>10 м</t>
  </si>
  <si>
    <t>Прайс-лист от 16.03.15 (стр.2)</t>
  </si>
  <si>
    <t>Стоимость: Труба дренажная (Цена:27,00:1,18:5,74*1,02)</t>
  </si>
  <si>
    <r>
      <t>4,07</t>
    </r>
    <r>
      <rPr>
        <i/>
        <sz val="5"/>
        <rFont val="Arial"/>
        <family val="2"/>
        <charset val="204"/>
      </rPr>
      <t xml:space="preserve">
27,00/1,18/5,74*1,02</t>
    </r>
  </si>
  <si>
    <t>ТЕРм12-01-105-01</t>
  </si>
  <si>
    <t>Трубопровод из медных труб (трасса хладогента)</t>
  </si>
  <si>
    <t>Стоимость:Трубка медная в изоляции 6,35 и 12,7 (Цена:650,00:1,18:5,74*1,02)</t>
  </si>
  <si>
    <r>
      <t>97,89</t>
    </r>
    <r>
      <rPr>
        <i/>
        <sz val="5"/>
        <rFont val="Arial"/>
        <family val="2"/>
        <charset val="204"/>
      </rPr>
      <t xml:space="preserve">
650,00/1,18/5,74*1,02</t>
    </r>
  </si>
  <si>
    <t>ТЕР26-01-017-01</t>
  </si>
  <si>
    <t>Изоляция трубопроводов изделиями из вспененного полиэтилена («Термофлекс») трубками</t>
  </si>
  <si>
    <t>ТЕР12-01-010-01</t>
  </si>
  <si>
    <r>
      <t>Устройство защитного козырька из листовой оцинкованной стали над внешним блоком</t>
    </r>
    <r>
      <rPr>
        <i/>
        <sz val="7"/>
        <rFont val="Arial"/>
        <family val="2"/>
        <charset val="204"/>
      </rPr>
      <t xml:space="preserve">
1 546,39 = 15 322,30 - 0,782 x 17 616,25</t>
    </r>
  </si>
  <si>
    <t>1. 101-1875</t>
  </si>
  <si>
    <t>Сталь листовая оцинкованная толщиной листа 0,7 мм</t>
  </si>
  <si>
    <t>0,782
0,0039</t>
  </si>
  <si>
    <t>Стоимость: Козырек для кондиционера 900мм (Цена:1500,00:1,18:5,74*1,02)</t>
  </si>
  <si>
    <r>
      <t>225,89</t>
    </r>
    <r>
      <rPr>
        <i/>
        <sz val="5"/>
        <rFont val="Arial"/>
        <family val="2"/>
        <charset val="204"/>
      </rPr>
      <t xml:space="preserve">
1500,00/1,18/5,74*1,02</t>
    </r>
  </si>
  <si>
    <t>Разборка мелкоблочных стен (пробивка отверстия)</t>
  </si>
  <si>
    <t>ТЕР46-03-009-08</t>
  </si>
  <si>
    <t>Пробивка в кирпичных стенах отверстий круглых диаметром до 50 мм при толщине стен до 51 см</t>
  </si>
  <si>
    <t>ТСЦ-103-0052</t>
  </si>
  <si>
    <t>Трубы стальные сварные водогазопроводные диаметр условного прохода 32 мм (Для гильзы)</t>
  </si>
  <si>
    <t xml:space="preserve">  Итого по разделу 1 Кондиционирование.</t>
  </si>
  <si>
    <t xml:space="preserve">   Районный к-т 4,3%  (Поз. 1, 3, 2, 10, 13-14, 16, 6, 8)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</si>
  <si>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1, 3, 2, 10-11)</t>
  </si>
  <si>
    <t xml:space="preserve">   Испытание систем вентиляции и кондиционирования. (п. 1.20.19 Тех.часть) ОЗП=1,05; ЭМ=1,05; ЗПМ=1,05; ТЗ=1,05; ТЗМ=1,05  (Поз. 1, 3)</t>
  </si>
  <si>
    <t xml:space="preserve">   Производство  строительных и монтажных 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ОЗП=1,35; ЭМ=1,35; ЗПМ=1,35; ТЗ=1,35; ТЗМ=1,35  (Поз. 1, 3, 2, 10-11, 6, 8)</t>
  </si>
  <si>
    <t xml:space="preserve">   Производство  ремонтных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ОЗП=1,15; ЭМ=1,15; ЗПМ=1,15; ТЗ=1,15; ТЗМ=1,15  (Поз. 13-14, 16)</t>
  </si>
  <si>
    <t xml:space="preserve">   78% ФОТ (от 23)  (Поз. 16)</t>
  </si>
  <si>
    <t xml:space="preserve">   80% ФОТ (от 259)  (Поз. 6, 8)</t>
  </si>
  <si>
    <t xml:space="preserve">   100% ФОТ (от 527)  (Поз. 10)</t>
  </si>
  <si>
    <t xml:space="preserve">   110% ФОТ (от 21)  (Поз. 13-14)</t>
  </si>
  <si>
    <t xml:space="preserve">   120% ФОТ (от 11)  (Поз. 11)</t>
  </si>
  <si>
    <t xml:space="preserve">   128% ФОТ (от 1260)  (Поз. 1, 3)</t>
  </si>
  <si>
    <t xml:space="preserve">   50% ФОТ (от 23)  (Поз. 16)</t>
  </si>
  <si>
    <t xml:space="preserve">   60% ФОТ (от 259)  (Поз. 6, 8)</t>
  </si>
  <si>
    <t xml:space="preserve">   65% ФОТ (от 11)  (Поз. 11)</t>
  </si>
  <si>
    <t xml:space="preserve">   70% ФОТ (от 548)  (Поз. 10, 13-14)</t>
  </si>
  <si>
    <t xml:space="preserve">   83% ФОТ (от 1260)  (Поз. 1, 3)</t>
  </si>
  <si>
    <t xml:space="preserve">ПРИМЕЧАНИЯ:              </t>
  </si>
  <si>
    <t>К=5,74 - индекс перевода в I квартале из базисных цен 2001г. в текущие на СМР (прил. №1 к Письму Минстроя России от 06.02.2015 N 3004-ЛС/08)</t>
  </si>
  <si>
    <t>3.</t>
  </si>
  <si>
    <t>К=3,76 - индекс перевода в I квартале из базисных цен 2001г. в текущие на оборудование (прил. №5 к Письму Минстроя России от 06.02.2015 N 3004-ЛС/08)</t>
  </si>
  <si>
    <t>Начальник отд.078 _________________________Т.М.Ковязина</t>
  </si>
  <si>
    <t>Составил инженер-сметчик __________________ Н.А.Батаева</t>
  </si>
  <si>
    <t>16.03.15г.</t>
  </si>
  <si>
    <t>Ведущий инженер отд.078____________________ В.В.Воронкова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</si>
  <si>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25759</t>
    </r>
  </si>
  <si>
    <r>
      <t xml:space="preserve">                                       </t>
    </r>
    <r>
      <rPr>
        <b/>
        <sz val="10"/>
        <rFont val="Arial"/>
        <family val="2"/>
        <charset val="204"/>
      </rPr>
      <t>Раздел: Отопление.</t>
    </r>
  </si>
  <si>
    <r>
      <t xml:space="preserve">Основание: </t>
    </r>
    <r>
      <rPr>
        <b/>
        <sz val="10"/>
        <rFont val="Arial"/>
        <family val="2"/>
        <charset val="204"/>
      </rPr>
      <t>Проект № 25037-15-ОВ.2</t>
    </r>
  </si>
  <si>
    <t>___________________________0,941</t>
  </si>
  <si>
    <t>___________________________0,216</t>
  </si>
  <si>
    <t>_______________________________________________________________________________________________15,65</t>
  </si>
  <si>
    <t xml:space="preserve">                           Раздел 1. Разборка.</t>
  </si>
  <si>
    <t>ТЕРр65-19-2</t>
  </si>
  <si>
    <t>Демонтаж радиаторов весом до 160 кг</t>
  </si>
  <si>
    <t>ТЕРр65-14-1</t>
  </si>
  <si>
    <t>Разборка трубопроводов из водогазопроводных труб в зданиях и сооружениях на резьбе диаметром до 32 мм</t>
  </si>
  <si>
    <t>ТЕР16-05-001-01 прим.</t>
  </si>
  <si>
    <r>
      <t>Разборка вентилей диаметром  25 мм</t>
    </r>
    <r>
      <rPr>
        <i/>
        <sz val="7"/>
        <rFont val="Arial"/>
        <family val="2"/>
        <charset val="204"/>
      </rPr>
      <t xml:space="preserve">
(Разборка. ОЗП=0,4; ЭМ=0,4 к расх.; ЗПМ=0,4; МАТ=0 к расх.; ТЗ=0,4; ТЗМ=0,4)</t>
    </r>
  </si>
  <si>
    <r>
      <t>Погрузочные работы при автомобильных перевозках: Мусор строительный с погрузкой вручную</t>
    </r>
    <r>
      <rPr>
        <i/>
        <sz val="7"/>
        <rFont val="Arial"/>
        <family val="2"/>
        <charset val="204"/>
      </rPr>
      <t xml:space="preserve">
(п.1.1.9 ОП Прил.1. Поясной коэффициент:  Свердловская область ПЗ=1,1 (ОЗП=1,1; ЭМ=1,1; ЗПМ=1,1; МАТ=1,1))</t>
    </r>
  </si>
  <si>
    <t>1 т груза</t>
  </si>
  <si>
    <r>
      <t>Перевозка грузов автомобилями-самосвалами грузоподъемностью 10 т, работающих вне карьера, на расстояние: до 40 км I класс груза</t>
    </r>
    <r>
      <rPr>
        <i/>
        <sz val="7"/>
        <rFont val="Arial"/>
        <family val="2"/>
        <charset val="204"/>
      </rPr>
      <t xml:space="preserve">
(15 Поясные коэффициенты к сметным ценам на перевозку грузов автомобильным транспортом: Свердловская область ПЗ=1,1 (ОЗП=1,1; ЭМ=1,1; ЗПМ=1,1; МАТ=1,1))</t>
    </r>
  </si>
  <si>
    <t xml:space="preserve">  Итого по разделу 1 Разборка.</t>
  </si>
  <si>
    <t xml:space="preserve">                           Раздел 2. Отопление.</t>
  </si>
  <si>
    <t>ТЕР16-05-001-01</t>
  </si>
  <si>
    <t>Установка  клапанов на трубопроводах из стальных труб диаметром до 25 мм</t>
  </si>
  <si>
    <t>Прайс-лист от 16.03.15 (стр.1)</t>
  </si>
  <si>
    <t>Стоимость: Клапан ручной для радиатора (Цена:790,00:1,18:5,74*1,02)</t>
  </si>
  <si>
    <r>
      <t>118,97</t>
    </r>
    <r>
      <rPr>
        <i/>
        <sz val="5"/>
        <rFont val="Arial"/>
        <family val="2"/>
        <charset val="204"/>
      </rPr>
      <t xml:space="preserve">
790,00/1,18/5,74*1,02</t>
    </r>
  </si>
  <si>
    <t>Итого по разделу 2 Отопление.</t>
  </si>
  <si>
    <t xml:space="preserve">   Районный к-т 4,3%  (Поз. 1-2, 6, 4)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</si>
  <si>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6)</t>
  </si>
  <si>
    <t xml:space="preserve">   Испытание систем отопления. (п. 1.18.16 Тех.часть) ОЗП=1,03; ЭМ=1,03; ЗПМ=1,03; ТЗ=1,03; ТЗМ=1,03  (Поз. 6)</t>
  </si>
  <si>
    <t xml:space="preserve">   Производство  строительных и монтажных 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ОЗП=1,35; ЭМ=1,35; ЗПМ=1,35; ТЗ=1,35; ТЗМ=1,35  (Поз. 3, 6)</t>
  </si>
  <si>
    <t xml:space="preserve">   Производство  ремонтных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ОЗП=1,15; ЭМ=1,15; ЗПМ=1,15; ТЗ=1,15; ТЗМ=1,15  (Поз. 1-2)</t>
  </si>
  <si>
    <t xml:space="preserve">   74% ФОТ (от 124)  (Поз. 1-2)</t>
  </si>
  <si>
    <t xml:space="preserve">   100% ФОТ (от 18)  (Поз. 4)</t>
  </si>
  <si>
    <t xml:space="preserve">   128% ФОТ (от 74)  (Поз. 3, 6)</t>
  </si>
  <si>
    <t xml:space="preserve">   50% ФОТ (от 124)  (Поз. 1-2)</t>
  </si>
  <si>
    <t xml:space="preserve">   60% ФОТ (от 18)  (Поз. 4)</t>
  </si>
  <si>
    <t xml:space="preserve">   83% ФОТ (от 74)  (Поз. 3, 6)</t>
  </si>
  <si>
    <t xml:space="preserve">  Внутренние санитарно-технические работы: демонтаж и разборка (ремонтно-строительные)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</si>
  <si>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</si>
  <si>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Погрузо-разгрузочные работы при автоперевозках</t>
  </si>
  <si>
    <t>ЛОКАЛЬНЫЙ СМЕТНЫЙ РАСЧЕТ № 25760</t>
  </si>
  <si>
    <t>реконструкцию помещения БТК. Площадка IV. Здание 4. (инв.№ 6400510). Раздел: ПНР на автоматическую</t>
  </si>
  <si>
    <t>установку пожарной сигнализации, системы оповещения и управления эвакуацией людей при пожаре.</t>
  </si>
  <si>
    <r>
      <t xml:space="preserve">Основание: </t>
    </r>
    <r>
      <rPr>
        <b/>
        <sz val="10"/>
        <rFont val="Arial"/>
        <family val="2"/>
        <charset val="204"/>
      </rPr>
      <t>проект №25037-15-ПС</t>
    </r>
  </si>
  <si>
    <t>Сметная стоимость ПНР "вхолостую 80%" _______________________________________________________________________________________________</t>
  </si>
  <si>
    <t>___________________________1,400</t>
  </si>
  <si>
    <t>___________________________0,683</t>
  </si>
  <si>
    <t>_______________________________________________________________________________________________35,74</t>
  </si>
  <si>
    <t xml:space="preserve">                           Раздел 1. Пусконаладочные работы (вхолостую 80%)</t>
  </si>
  <si>
    <t>ТЕРп01-10-001-01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</si>
  <si>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(0.10 При выполнении пусконаладочных работ на высоте от 2 до 8м ОЗП=1,1; ТЗ=1,1)</t>
    </r>
  </si>
  <si>
    <t>1 сигнал</t>
  </si>
  <si>
    <r>
      <t>5</t>
    </r>
    <r>
      <rPr>
        <i/>
        <sz val="6"/>
        <rFont val="Arial"/>
        <family val="2"/>
        <charset val="204"/>
      </rPr>
      <t xml:space="preserve">
3+2</t>
    </r>
  </si>
  <si>
    <t>ТЕРп01-10-010-01</t>
  </si>
  <si>
    <t>Схема контроля изоляции электрической сети с помощью электроизмерительных приборов</t>
  </si>
  <si>
    <t>ТЕРп02-01-002-01</t>
  </si>
  <si>
    <t>Автоматизированная система управления II категории технической сложности с количеством каналов (Кобщ) 2</t>
  </si>
  <si>
    <t>1 система</t>
  </si>
  <si>
    <t>ТЕРп01-11-022-01</t>
  </si>
  <si>
    <t>Измерение активного, индуктивного сопротивлений и емкости электрических машин и аппаратов</t>
  </si>
  <si>
    <t xml:space="preserve">  Итого по разделу 1 Пусконаладочные работы (вхолостую 80%)</t>
  </si>
  <si>
    <t xml:space="preserve">   Районный к-т 4,3%  (Поз. 1-4)</t>
  </si>
  <si>
    <t xml:space="preserve">   ПНР на действующих предприятиях в зданиях при наличии в зоне производства работ загромождающих  помещения предметов ОЗП=1,15; ТЗ=1,15  (Поз. 1-4)</t>
  </si>
  <si>
    <t xml:space="preserve">   Пусконаладочные работы (в холостую 80%) ПЗ=0,8 (ОЗП=0,8; ЭМ=0,8; ЗПМ=0,8; МАТ=0,8; ТЗ=0,8; ТЗМ=0,8)  (Поз. 1-4)</t>
  </si>
  <si>
    <t xml:space="preserve">   65% ФОТ (от 683)  (Поз. 1-4)</t>
  </si>
  <si>
    <t xml:space="preserve">   40% ФОТ (от 683)  (Поз. 1-4)</t>
  </si>
  <si>
    <t xml:space="preserve">  Пусконаладочные работы: 'вхолостую' - 80%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</si>
  <si>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25761</t>
    </r>
  </si>
  <si>
    <r>
      <t xml:space="preserve">реконструкцию помещения БТК.   </t>
    </r>
    <r>
      <rPr>
        <b/>
        <sz val="10"/>
        <rFont val="Arial"/>
        <family val="2"/>
        <charset val="204"/>
      </rPr>
      <t>Площадка 4 Здание 4 (инв.№ 6400510) Кондиционирование</t>
    </r>
  </si>
  <si>
    <r>
      <t xml:space="preserve">                                </t>
    </r>
    <r>
      <rPr>
        <b/>
        <sz val="10"/>
        <rFont val="Arial"/>
        <family val="2"/>
        <charset val="204"/>
      </rPr>
      <t>Раздел: Пусконаладочные работы.</t>
    </r>
  </si>
  <si>
    <t>Сметная стоимость прочих _______________________________________________________________________________________________</t>
  </si>
  <si>
    <t>___________________________0,237</t>
  </si>
  <si>
    <t>___________________________0,116</t>
  </si>
  <si>
    <t>_______________________________________________________________________________________________7,71</t>
  </si>
  <si>
    <t xml:space="preserve">                           Раздел 1. Пусконаладочные работы (вхолостую 75%)</t>
  </si>
  <si>
    <t>ТЕРп03-01-075-01</t>
  </si>
  <si>
    <t>Кондиционер  при количестве однотипных кондиционеров в одном помещении до 5</t>
  </si>
  <si>
    <t>1 кондиционер</t>
  </si>
  <si>
    <t xml:space="preserve">  Итого по разделу 1 Пусконаладочные работы (вхолостую 75%)</t>
  </si>
  <si>
    <t xml:space="preserve">   Районный к-т 4,3%  (Поз. 1)</t>
  </si>
  <si>
    <t xml:space="preserve">   3. ПНР на действующих предприятиях ОЗП=1,15; ТЗ=1,15  (Поз. 1)</t>
  </si>
  <si>
    <t xml:space="preserve">   Пусконаладочные работы: (вхолостую 75%) ПЗ=0,75 (ОЗП=0,75; ЭМ=0,75; ЗПМ=0,75; МАТ=0,75)  (Поз. 1)</t>
  </si>
  <si>
    <t xml:space="preserve">   65% ФОТ (от 116)  (Поз. 1)</t>
  </si>
  <si>
    <t xml:space="preserve">   40% ФОТ (от 116)  (Поз. 1)</t>
  </si>
  <si>
    <t xml:space="preserve">  Пусконаладочные работы: 'вхолостую' - 75%</t>
  </si>
  <si>
    <t xml:space="preserve">Реконструкцию фасада здания 292 А/3. Раздел: установка металлических решеток на окна. </t>
  </si>
  <si>
    <t xml:space="preserve"> -  5,74  индекс изменения сметной стоимости СМР к ТЕР 2001  (письмо Минстроя России от 06.02.2015г. №3004-ЛС/08, приложение 1).                                                 </t>
  </si>
  <si>
    <t xml:space="preserve"> - 3,76 индекс изменения сметной стоимости оборудования к ТЕР 2001 (письмо Минстроя России от 06.02.2015г. №3004-ЛС/08, приложение 5).  </t>
  </si>
  <si>
    <t xml:space="preserve"> - 10,05 индекс изменения сметной стоимости прочих затрат к ТЕР 2001 (письмо Минстроя России от 06.02.2015г. №3004-ЛС/08, приложение 1).                                                                                               </t>
  </si>
  <si>
    <t xml:space="preserve"> - 5,74  индекс изменения сметной стоимости СМР к ТЕР 2001  (письмо Минстроя России от 06.02.2015г. №3004-ЛС/08, приложение 1, прочие объекты).</t>
  </si>
  <si>
    <t xml:space="preserve"> - 3,76 индекс изменения сметной стоимости оборудования к ТЕР 2001 (письмо Минстроя России 06.02.2015г. №3004-ЛС/08, приложение 5, экономика в целом).</t>
  </si>
  <si>
    <t xml:space="preserve"> - 10,05 индекс изменения сметной стоимости прочих затрат к ТЕР 2001 (письмо Минстроя России от 06.02.2015г. №3004-ЛС/08, приложение 1, пусконаладочные работы).                  </t>
  </si>
  <si>
    <t>выполнение работ по реконструкции помещения БТК зд.4 пл.4 (инв. №6400510), реконструкции фасадов зд.216 (инв. №8609063), зд. 292 А/3. (инв. № 9112536, 9109052)</t>
  </si>
  <si>
    <t>Реконструкцию фасада здания 292 А/3. Раздел: архитектурно-строительный.</t>
  </si>
  <si>
    <t>" _____ " ________________ 2014г.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</si>
  <si>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25405</t>
    </r>
  </si>
  <si>
    <t>(Взамен сметы 24957)</t>
  </si>
  <si>
    <t xml:space="preserve">     реконструкцию фасада здания 292 А/3 (инв.№ 9112536)</t>
  </si>
  <si>
    <t xml:space="preserve">                   Раздел: архитектурно-строительный</t>
  </si>
  <si>
    <r>
      <t xml:space="preserve">Основание: </t>
    </r>
    <r>
      <rPr>
        <b/>
        <sz val="10"/>
        <rFont val="Arial"/>
        <family val="2"/>
        <charset val="204"/>
      </rPr>
      <t>24544-13-АС, Тех.решение 072-18/2038  от 23.06.14г</t>
    </r>
  </si>
  <si>
    <t>___________________________93,626</t>
  </si>
  <si>
    <t>_______________________________________________________________________________________________6795,19</t>
  </si>
  <si>
    <r>
      <t>Разборка в зданиях оконных блоков из ПВХ профилей площадью проема более 2 м2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</si>
  <si>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r>
      <t>Разборка подоконных досок из ПВХ в каменных стенах толщиной до 0,51 м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</si>
  <si>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r>
      <t>Погрузочные работы при автомобильных перевозках: Мусор строительный с погрузкой вручную</t>
    </r>
    <r>
      <rPr>
        <i/>
        <sz val="7"/>
        <rFont val="Arial"/>
        <family val="2"/>
        <charset val="204"/>
      </rPr>
      <t xml:space="preserve">
КОЭФ. К ПОЗИЦИИ:
п.1.1.9 ОП Прил.1. Поясной коэффициент:  Свердловская обл. ПЗ=1,1 (ОЗП=1,1; ЭМ=1,1; ЗПМ=1,1; МАТ=1,1)</t>
    </r>
  </si>
  <si>
    <r>
      <t>Перевозка грузов (строительного мусора) автомобилями-самосвалами грузоподъемностью 10 т, работающих вне карьера, на расстояние: до 40 км I класс груза</t>
    </r>
    <r>
      <rPr>
        <i/>
        <sz val="7"/>
        <rFont val="Arial"/>
        <family val="2"/>
        <charset val="204"/>
      </rPr>
      <t xml:space="preserve">
КОЭФ. К ПОЗИЦИИ:
15 Поясные коэффициенты к сметным ценам на перевозку грузов автомобильным транспортом: Свердловская обл. ПЗ=1,1 (ОЗП=1,1; ЭМ=1,1; ЗПМ=1,1; МАТ=1,1)</t>
    </r>
  </si>
  <si>
    <t xml:space="preserve">  Итого по разделу 1 Разборка конструкций</t>
  </si>
  <si>
    <t>1. 203-8040</t>
  </si>
  <si>
    <t>Блоки оконные из поливинилхлоридных профилей с листовым стеклом и стеклопакетом одностворные ОПРСП 9-9, площадью 0,75 м2 (ГОСТ 30674-99)</t>
  </si>
  <si>
    <t>100
0,7</t>
  </si>
  <si>
    <t>Оконный блок ПВХ: Ок-5                            (Цена: 1822,00:5,56х1,02)</t>
  </si>
  <si>
    <t>100
64,4</t>
  </si>
  <si>
    <t>Оконный блок ПВХ: Ок-8                               (Цена: 38183:5,56х1,02)</t>
  </si>
  <si>
    <t>100
169</t>
  </si>
  <si>
    <t>Оконный блок ПВХ размером 1820х1800 мм</t>
  </si>
  <si>
    <r>
      <t>2225,92</t>
    </r>
    <r>
      <rPr>
        <i/>
        <sz val="5"/>
        <rFont val="Arial"/>
        <family val="2"/>
        <charset val="204"/>
      </rPr>
      <t xml:space="preserve">
13050/5,98*1,02</t>
    </r>
  </si>
  <si>
    <t>Оконный блок ПВХ размером 2400х1800 мм</t>
  </si>
  <si>
    <r>
      <t>2935,28</t>
    </r>
    <r>
      <rPr>
        <i/>
        <sz val="5"/>
        <rFont val="Arial"/>
        <family val="2"/>
        <charset val="204"/>
      </rPr>
      <t xml:space="preserve">
13050*4,32/3,276/5,98*1,02</t>
    </r>
  </si>
  <si>
    <t>Доски подоконные ПВХ</t>
  </si>
  <si>
    <t>ТЕР26-01-055-02 прим.</t>
  </si>
  <si>
    <t>Защита остекления из пленки полиэтиленовой</t>
  </si>
  <si>
    <t>1. 301-0596</t>
  </si>
  <si>
    <t>Решетки жалюзийные неподвижные односекционные марка СТД 302, размер 150х580 мм</t>
  </si>
  <si>
    <t>0,09
0,45</t>
  </si>
  <si>
    <t>Решетки вентиляционные алюминиевые "АРКТОС" типа АРН размером 1250х450 мм (Цена:6647,00:1,18:5,56х1,02)</t>
  </si>
  <si>
    <t>Решетки вентиляционные алюминиевые "АРКТОС" типа АРН размером 1250х1200мм (Цена:13391,00:1,18:5,56х1,02)</t>
  </si>
  <si>
    <t>Кладка отдельных участков кирпичных стен и заделка проемов в кирпичных стенах при объеме кладки в одном месте до 5 м3</t>
  </si>
  <si>
    <t>ТЕР15-02-018-02</t>
  </si>
  <si>
    <t>Штукатурка внутренних поверхностей наружных стен, цементно-известковым или цементным раствором по камню и бетону, когда остальные поверхности не оштукатуриваются улучшенная</t>
  </si>
  <si>
    <t>Улучшенная окраска масляными составами по штукатурке стен (1 этаж)</t>
  </si>
  <si>
    <t>ФЕР15-04-007-01</t>
  </si>
  <si>
    <r>
      <t>Окраска водно-дисперсионными акриловыми составами улучшенная: по штукатурке стен (2 этаж)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</si>
  <si>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Устройство козырька над кабель-каналом из листовой оцинкованной стали</t>
  </si>
  <si>
    <t>0,782
0,1877</t>
  </si>
  <si>
    <t>ТСЦ-101-2778</t>
  </si>
  <si>
    <t>Сталь листовая оцинкованная толщиной листа 0,5 мм</t>
  </si>
  <si>
    <t xml:space="preserve">                           Фасад</t>
  </si>
  <si>
    <t>Изоляция покрытий и перекрытий изделиями из волокнистых и зернистых материалов насухо</t>
  </si>
  <si>
    <t>1. 104-0143</t>
  </si>
  <si>
    <t>Плиты теплоизоляционные перлитоцементные</t>
  </si>
  <si>
    <t>1,02
89,05</t>
  </si>
  <si>
    <t>Цена поставщика.</t>
  </si>
  <si>
    <t>Теплоизоляция Тизол EURO-ФАСАД, толщина 100 мм (Цена:6589,00:1,18:5,56х1,02)</t>
  </si>
  <si>
    <r>
      <t>1024,38</t>
    </r>
    <r>
      <rPr>
        <i/>
        <sz val="5"/>
        <rFont val="Arial"/>
        <family val="2"/>
        <charset val="204"/>
      </rPr>
      <t xml:space="preserve">
6589,00/1,18/5,56*1,02</t>
    </r>
  </si>
  <si>
    <t>Стоимость комплекта материалов на отделку фасада всего здания                (Цена:795921,80:1,18:5,56х1,02)</t>
  </si>
  <si>
    <r>
      <t>123741,04</t>
    </r>
    <r>
      <rPr>
        <i/>
        <sz val="5"/>
        <rFont val="Arial"/>
        <family val="2"/>
        <charset val="204"/>
      </rPr>
      <t xml:space="preserve">
795921,80/1,18/5,56*1,02</t>
    </r>
  </si>
  <si>
    <t xml:space="preserve">  Итого по разделу 2 Общестроительные работы</t>
  </si>
  <si>
    <t xml:space="preserve">   Районный к-т 4,3%  (Поз. 1-2, 23, 3, 6, 4-5, 9, 11, 13, 16, 7, 18, 31-33, 35, 19-22, 24-26, 28, 34, 27, 29, 36)</t>
  </si>
  <si>
    <t xml:space="preserve">   При реконструкции зданий и сооружений работы, аналогичные технологическим процессам в новом строительстве ОЗП=1,15; ЭМ=1,25; ЗПМ=1,25; ТЗ=1,15; ТЗМ=1,25  (Поз. 9, 11, 13, 16, 18, 31-33, 35, 19-22, 24-26, 28, 34, 29, 36)</t>
  </si>
  <si>
    <t xml:space="preserve">   4. Производство работ на открытых и полуоткрытых производственных площадках в стесненных условиях ОЗП=1,15; ЭМ=1,15; ЗПМ=1,15; ТЗ=1,15; ТЗМ=1,15  (Поз. 9, 11, 13, 16, 18, 31-33, 35, 19-22, 24-26, 28, 34, 29, 36)</t>
  </si>
  <si>
    <t xml:space="preserve">   79% ФОТ (от 4762)  (Поз. 27)</t>
  </si>
  <si>
    <t xml:space="preserve">   83% ФОТ (от 674)  (Поз. 3, 6)</t>
  </si>
  <si>
    <t xml:space="preserve">   100% ФОТ (от 20469)  (Поз. 7, 18, 31-33, 35)</t>
  </si>
  <si>
    <t xml:space="preserve">   105% ФОТ (от 45780)  (Поз. 24-26, 28, 34)</t>
  </si>
  <si>
    <t xml:space="preserve">   110% ФОТ (от 8276)  (Поз. 1-2, 23)</t>
  </si>
  <si>
    <t xml:space="preserve">   118% ФОТ (от 6556)  (Поз. 4-5, 9, 11, 13, 16)</t>
  </si>
  <si>
    <t xml:space="preserve">   120% ФОТ (от 450)  (Поз. 29)</t>
  </si>
  <si>
    <t xml:space="preserve">   122% ФОТ (от 6557)  (Поз. 36)</t>
  </si>
  <si>
    <t xml:space="preserve">   128% ФОТ (от 102)  (Поз. 19-22)</t>
  </si>
  <si>
    <t xml:space="preserve">   50% ФОТ (от 4762)  (Поз. 27)</t>
  </si>
  <si>
    <t xml:space="preserve">   55% ФОТ (от 45780)  (Поз. 24-26, 28, 34)</t>
  </si>
  <si>
    <t xml:space="preserve">   60% ФОТ (от 1349)  (Поз. 7)</t>
  </si>
  <si>
    <t xml:space="preserve">   63% ФОТ (от 6556)  (Поз. 4-5, 9, 11, 13, 16)</t>
  </si>
  <si>
    <t xml:space="preserve">   65% ФОТ (от 1124)  (Поз. 3, 6, 29)</t>
  </si>
  <si>
    <t xml:space="preserve">   70% ФОТ (от 27396)  (Поз. 1-2, 23, 18, 31-33, 35)</t>
  </si>
  <si>
    <t xml:space="preserve">   80% ФОТ (от 6557)  (Поз. 36)</t>
  </si>
  <si>
    <t xml:space="preserve">   83% ФОТ (от 102)  (Поз. 19-22)</t>
  </si>
  <si>
    <t xml:space="preserve">  Крыши, кровли (ремонтно-строительные)</t>
  </si>
  <si>
    <t xml:space="preserve">  Штукатурные работы (ремонтно-строительные)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</si>
  <si>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</si>
  <si>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>26.06.14г.</t>
  </si>
  <si>
    <t>ЛОКАЛЬНЫЙ СМЕТНЫЙ РАСЧЕТ № 25723</t>
  </si>
  <si>
    <r>
      <t xml:space="preserve">установку металлических решеток на окна. Площадка 2. Здание 292 А/3. </t>
    </r>
    <r>
      <rPr>
        <b/>
        <i/>
        <sz val="10"/>
        <rFont val="Arial"/>
        <family val="2"/>
        <charset val="204"/>
      </rPr>
      <t>Инв.№ 9112536, 9109052</t>
    </r>
  </si>
  <si>
    <t>Основание: проект № 25044-15-АС</t>
  </si>
  <si>
    <t>Справочно, в тыс.руб. :</t>
  </si>
  <si>
    <t>___________________________146,349</t>
  </si>
  <si>
    <t xml:space="preserve">ВСЕГО: </t>
  </si>
  <si>
    <t>___________________________11,294</t>
  </si>
  <si>
    <t>с К=5,71</t>
  </si>
  <si>
    <t>_______________________________________________________________________________________________880,55</t>
  </si>
  <si>
    <t>ТЕРр69-2-1</t>
  </si>
  <si>
    <t>Сверление отверстий в кирпичных стенах электроперфоратором диаметром до 20 мм, толщина стен 0,5 кирпича под ерши</t>
  </si>
  <si>
    <r>
      <t>5,2</t>
    </r>
    <r>
      <rPr>
        <i/>
        <sz val="6"/>
        <rFont val="Arial"/>
        <family val="2"/>
        <charset val="204"/>
      </rPr>
      <t xml:space="preserve">
(6*(17+22)+10*10+8*7+5*6+2*6+6*12+1*12+1*4)/100</t>
    </r>
  </si>
  <si>
    <r>
      <t>Установка ершей в готовые гнезда</t>
    </r>
    <r>
      <rPr>
        <i/>
        <sz val="7"/>
        <rFont val="Arial"/>
        <family val="2"/>
        <charset val="204"/>
      </rPr>
      <t xml:space="preserve">
3 906,63 = 8 440,59 - 1 x 4 533,96</t>
    </r>
  </si>
  <si>
    <r>
      <t>0,214</t>
    </r>
    <r>
      <rPr>
        <i/>
        <sz val="6"/>
        <rFont val="Arial"/>
        <family val="2"/>
        <charset val="204"/>
      </rPr>
      <t xml:space="preserve">
1,58*0,26*520/1000</t>
    </r>
  </si>
  <si>
    <t>1. 204-0025</t>
  </si>
  <si>
    <t>Горячекатаная арматурная сталь периодического профиля класса А-III, диаметром 20-22 мм</t>
  </si>
  <si>
    <t>1
0,214</t>
  </si>
  <si>
    <t>ТСЦ-204-0006</t>
  </si>
  <si>
    <t>Горячекатаная арматурная сталь гладкая класса А-I, диаметром 16-18 мм (ерши)</t>
  </si>
  <si>
    <t>Установка металлических оконных решеток по месту</t>
  </si>
  <si>
    <r>
      <t>6,4422</t>
    </r>
    <r>
      <rPr>
        <i/>
        <sz val="6"/>
        <rFont val="Arial"/>
        <family val="2"/>
        <charset val="204"/>
      </rPr>
      <t xml:space="preserve">
((17*82,06+22*96,46+92,3*10+82,47*4+96,87*4+61,86*5+105,76*2+134,03*6+156,7+16,95)-214)/1000</t>
    </r>
  </si>
  <si>
    <t>ТСЦ-201-0843</t>
  </si>
  <si>
    <t>Конструкции стальные индивидуальные решетчатые сварные массой до 0,1 т</t>
  </si>
  <si>
    <r>
      <t>2,24</t>
    </r>
    <r>
      <rPr>
        <i/>
        <sz val="6"/>
        <rFont val="Arial"/>
        <family val="2"/>
        <charset val="204"/>
      </rPr>
      <t xml:space="preserve">
(1,7*1,74*(17+22)+1,1*2,9*10+1,7*1,74*8+1,1*1,6*5+1,7*2,3*2++1,7*2,95*6+1,7*3,46+0,46*1,05)/100</t>
    </r>
  </si>
  <si>
    <r>
      <t>Окраска металлических огрунтованных поверхностей эмалью ПФ-115</t>
    </r>
    <r>
      <rPr>
        <i/>
        <sz val="7"/>
        <rFont val="Arial"/>
        <family val="2"/>
        <charset val="204"/>
      </rPr>
      <t xml:space="preserve">
(количество окрасок ПЗ=2 (ОЗП=2; ЭМ=2 к расх.; ЗПМ=2; МАТ=2 к расх.; ТЗ=2; ТЗМ=2))</t>
    </r>
  </si>
  <si>
    <t>ТЕР08-07-001-02</t>
  </si>
  <si>
    <t>Установка и разборка наружных инвентарных лесов высотой до 16 м трубчатых для прочих отделочных работ</t>
  </si>
  <si>
    <t>100 м2 вертикал. проекции</t>
  </si>
  <si>
    <r>
      <t>5,784</t>
    </r>
    <r>
      <rPr>
        <i/>
        <sz val="6"/>
        <rFont val="Arial"/>
        <family val="2"/>
        <charset val="204"/>
      </rPr>
      <t xml:space="preserve">
(6*14*6,1+3*5*4,4)/100</t>
    </r>
  </si>
  <si>
    <t xml:space="preserve">   Районный к-т 4,3%  (Поз. 1-2, 4-8)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</si>
  <si>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2, 4-8)</t>
  </si>
  <si>
    <t xml:space="preserve">   4. Производство работ на открытых и полуоткрытых производственных площадках в стесненных условиях ОЗП=1,15; ЭМ=1,15; ЗПМ=1,15; ТЗ=1,15; ТЗМ=1,15  (Поз. 2, 4-8)</t>
  </si>
  <si>
    <t xml:space="preserve">   78% ФОТ (от 358)  (Поз. 1)</t>
  </si>
  <si>
    <t xml:space="preserve">   90% ФОТ (от 5991)  (Поз. 4-7)</t>
  </si>
  <si>
    <t xml:space="preserve">   122% ФОТ (от 4224)  (Поз. 8)</t>
  </si>
  <si>
    <t xml:space="preserve">   130% ФОТ (от 721)  (Поз. 2)</t>
  </si>
  <si>
    <t xml:space="preserve">   50% ФОТ (от 358)  (Поз. 1)</t>
  </si>
  <si>
    <t xml:space="preserve">   70% ФОТ (от 548)  (Поз. 6-7)</t>
  </si>
  <si>
    <t xml:space="preserve">   80% ФОТ (от 4224)  (Поз. 8)</t>
  </si>
  <si>
    <t xml:space="preserve">   85% ФОТ (от 6164)  (Поз. 2, 4-5)</t>
  </si>
  <si>
    <t>Составил ведущий инженер __________________ В.В.Воронкова</t>
  </si>
  <si>
    <t>06.02.15 г.</t>
  </si>
  <si>
    <t>на выполнение работ по реконструкции помещения БТК зд.4 пл.4 (инв. №6400510), реконструкции фасадов зд.216 (инв. №8609063),                                                                       зд. 292 А/3. (инв. № 9112536, 9109052)</t>
  </si>
  <si>
    <t xml:space="preserve">               И.А. Клюсова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</si>
</sst>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dd/mm/yy;@"/>
  </numFmts>
  <fonts count="4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7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i/>
      <sz val="5"/>
      <name val="Arial"/>
      <family val="2"/>
      <charset val="204"/>
    </font>
    <font>
      <b/>
      <sz val="10"/>
      <name val="Times New Roman"/>
      <family val="1"/>
      <charset val="204"/>
    </font>
    <font>
      <i/>
      <sz val="6"/>
      <name val="Arial"/>
      <family val="2"/>
      <charset val="204"/>
    </font>
    <font>
      <i/>
      <sz val="10"/>
      <name val="Arial Cyr"/>
      <charset val="204"/>
    </font>
    <font>
      <b/>
      <i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8"/>
      <name val="Arial"/>
      <family val="2"/>
      <charset val="204"/>
    </font>
    <font>
      <sz val="7"/>
      <color indexed="8"/>
      <name val="Arial"/>
      <family val="2"/>
      <charset val="204"/>
    </font>
    <font>
      <b/>
      <i/>
      <sz val="9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u/>
      <sz val="10"/>
      <name val="Arial"/>
      <family val="2"/>
      <charset val="204"/>
    </font>
    <font>
      <sz val="8"/>
      <name val="Times New Roman"/>
      <family val="1"/>
      <charset val="204"/>
    </font>
    <font>
      <sz val="6"/>
      <color indexed="8"/>
      <name val="Arial"/>
      <family val="2"/>
      <charset val="204"/>
    </font>
    <font>
      <b/>
      <sz val="7"/>
      <name val="Times New Roman"/>
      <family val="1"/>
      <charset val="204"/>
    </font>
    <font>
      <b/>
      <u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337">
    <xf numFmtId="0" fontId="0" fillId="0" borderId="0" xfId="0"/>
    <xf numFmtId="0" fontId="3" fillId="0" borderId="0" xfId="2" applyFont="1" applyFill="1" applyAlignment="1">
      <alignment horizontal="center" wrapText="1"/>
    </xf>
    <xf numFmtId="4" fontId="4" fillId="0" borderId="4" xfId="2" applyNumberFormat="1" applyFont="1" applyFill="1" applyBorder="1" applyAlignment="1">
      <alignment horizontal="center" vertical="center" wrapText="1"/>
    </xf>
    <xf numFmtId="1" fontId="4" fillId="0" borderId="2" xfId="2" applyNumberFormat="1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left" vertical="center" wrapText="1"/>
    </xf>
    <xf numFmtId="4" fontId="4" fillId="0" borderId="2" xfId="2" applyNumberFormat="1" applyFont="1" applyFill="1" applyBorder="1" applyAlignment="1">
      <alignment horizontal="center" vertical="center" wrapText="1"/>
    </xf>
    <xf numFmtId="0" fontId="4" fillId="0" borderId="2" xfId="2" applyNumberFormat="1" applyFont="1" applyFill="1" applyBorder="1" applyAlignment="1">
      <alignment horizontal="center" vertical="center" wrapText="1"/>
    </xf>
    <xf numFmtId="3" fontId="4" fillId="0" borderId="2" xfId="2" applyNumberFormat="1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horizontal="right" vertical="center" wrapText="1"/>
    </xf>
    <xf numFmtId="4" fontId="5" fillId="0" borderId="2" xfId="2" applyNumberFormat="1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vertical="center" wrapText="1"/>
    </xf>
    <xf numFmtId="0" fontId="4" fillId="0" borderId="2" xfId="2" applyFont="1" applyFill="1" applyBorder="1" applyAlignment="1">
      <alignment vertical="center" wrapText="1"/>
    </xf>
    <xf numFmtId="0" fontId="4" fillId="0" borderId="0" xfId="2" applyFont="1" applyFill="1" applyAlignment="1">
      <alignment vertical="center" wrapText="1"/>
    </xf>
    <xf numFmtId="4" fontId="4" fillId="0" borderId="0" xfId="2" applyNumberFormat="1" applyFont="1" applyFill="1" applyAlignment="1">
      <alignment horizontal="center" vertical="center" wrapText="1"/>
    </xf>
    <xf numFmtId="4" fontId="6" fillId="0" borderId="0" xfId="2" applyNumberFormat="1" applyFont="1" applyFill="1" applyAlignment="1">
      <alignment horizontal="center" vertical="center" wrapText="1"/>
    </xf>
    <xf numFmtId="4" fontId="7" fillId="0" borderId="0" xfId="2" applyNumberFormat="1" applyFont="1" applyFill="1" applyAlignment="1">
      <alignment vertical="center" wrapText="1"/>
    </xf>
    <xf numFmtId="0" fontId="3" fillId="0" borderId="0" xfId="2" applyFont="1" applyFill="1" applyAlignment="1">
      <alignment vertical="center" wrapText="1"/>
    </xf>
    <xf numFmtId="0" fontId="3" fillId="0" borderId="0" xfId="2" applyFont="1" applyFill="1" applyAlignment="1">
      <alignment wrapText="1"/>
    </xf>
    <xf numFmtId="4" fontId="3" fillId="0" borderId="0" xfId="2" applyNumberFormat="1" applyFont="1" applyFill="1" applyAlignment="1">
      <alignment horizontal="center" vertical="center" wrapText="1"/>
    </xf>
    <xf numFmtId="4" fontId="3" fillId="0" borderId="0" xfId="2" applyNumberFormat="1" applyFont="1" applyFill="1" applyAlignment="1">
      <alignment horizontal="center" wrapText="1"/>
    </xf>
    <xf numFmtId="0" fontId="8" fillId="0" borderId="0" xfId="2" applyFont="1"/>
    <xf numFmtId="0" fontId="9" fillId="0" borderId="0" xfId="2" applyFont="1" applyAlignment="1">
      <alignment horizontal="right"/>
    </xf>
    <xf numFmtId="0" fontId="4" fillId="0" borderId="0" xfId="2" applyFont="1" applyAlignment="1">
      <alignment horizontal="left" vertical="center"/>
    </xf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1" xfId="2" applyFont="1" applyBorder="1" applyAlignment="1"/>
    <xf numFmtId="0" fontId="4" fillId="0" borderId="0" xfId="2" applyFont="1" applyBorder="1" applyAlignment="1">
      <alignment horizontal="right"/>
    </xf>
    <xf numFmtId="0" fontId="4" fillId="0" borderId="5" xfId="2" applyFont="1" applyBorder="1" applyAlignment="1">
      <alignment horizontal="center" vertical="center"/>
    </xf>
    <xf numFmtId="0" fontId="4" fillId="0" borderId="2" xfId="2" applyFont="1" applyBorder="1" applyAlignment="1">
      <alignment horizontal="center"/>
    </xf>
    <xf numFmtId="4" fontId="4" fillId="0" borderId="7" xfId="2" applyNumberFormat="1" applyFont="1" applyBorder="1" applyAlignment="1">
      <alignment horizontal="center" vertical="center"/>
    </xf>
    <xf numFmtId="4" fontId="4" fillId="0" borderId="2" xfId="2" applyNumberFormat="1" applyFont="1" applyBorder="1" applyAlignment="1">
      <alignment horizontal="center" vertical="center"/>
    </xf>
    <xf numFmtId="4" fontId="4" fillId="0" borderId="5" xfId="2" applyNumberFormat="1" applyFont="1" applyBorder="1" applyAlignment="1">
      <alignment horizontal="center" vertical="center"/>
    </xf>
    <xf numFmtId="4" fontId="4" fillId="0" borderId="2" xfId="2" applyNumberFormat="1" applyFont="1" applyBorder="1" applyAlignment="1">
      <alignment horizontal="center"/>
    </xf>
    <xf numFmtId="4" fontId="4" fillId="0" borderId="2" xfId="2" applyNumberFormat="1" applyFont="1" applyBorder="1" applyAlignment="1">
      <alignment horizontal="center" wrapText="1"/>
    </xf>
    <xf numFmtId="0" fontId="4" fillId="0" borderId="0" xfId="2" applyFont="1" applyBorder="1" applyAlignment="1">
      <alignment horizontal="center"/>
    </xf>
    <xf numFmtId="0" fontId="3" fillId="0" borderId="0" xfId="2" applyFont="1"/>
    <xf numFmtId="0" fontId="10" fillId="0" borderId="0" xfId="2" applyFont="1"/>
    <xf numFmtId="0" fontId="3" fillId="0" borderId="0" xfId="2" applyFont="1" applyFill="1" applyAlignment="1">
      <alignment horizontal="left"/>
    </xf>
    <xf numFmtId="0" fontId="8" fillId="0" borderId="0" xfId="2" applyFont="1" applyAlignment="1">
      <alignment horizontal="left"/>
    </xf>
    <xf numFmtId="4" fontId="4" fillId="0" borderId="2" xfId="2" applyNumberFormat="1" applyFont="1" applyFill="1" applyBorder="1" applyAlignment="1">
      <alignment horizontal="center" vertical="center" wrapText="1"/>
    </xf>
    <xf numFmtId="4" fontId="4" fillId="0" borderId="0" xfId="2" applyNumberFormat="1" applyFont="1" applyFill="1" applyAlignment="1">
      <alignment horizontal="left" vertical="center" wrapText="1"/>
    </xf>
    <xf numFmtId="0" fontId="4" fillId="0" borderId="0" xfId="2" applyFont="1" applyAlignment="1"/>
    <xf numFmtId="0" fontId="3" fillId="0" borderId="0" xfId="2" applyFont="1" applyFill="1" applyAlignment="1">
      <alignment wrapText="1"/>
    </xf>
    <xf numFmtId="0" fontId="3" fillId="0" borderId="0" xfId="2" applyFont="1" applyFill="1" applyAlignment="1"/>
    <xf numFmtId="4" fontId="4" fillId="0" borderId="0" xfId="2" applyNumberFormat="1" applyFont="1" applyFill="1" applyAlignment="1">
      <alignment horizontal="center" vertical="center" wrapText="1"/>
    </xf>
    <xf numFmtId="4" fontId="4" fillId="0" borderId="2" xfId="2" applyNumberFormat="1" applyFont="1" applyFill="1" applyBorder="1" applyAlignment="1">
      <alignment horizontal="center" vertical="center" wrapText="1"/>
    </xf>
    <xf numFmtId="4" fontId="4" fillId="0" borderId="7" xfId="2" applyNumberFormat="1" applyFont="1" applyBorder="1" applyAlignment="1">
      <alignment horizontal="center" vertical="center"/>
    </xf>
    <xf numFmtId="4" fontId="4" fillId="0" borderId="2" xfId="2" applyNumberFormat="1" applyFont="1" applyBorder="1" applyAlignment="1">
      <alignment horizontal="center" vertical="center"/>
    </xf>
    <xf numFmtId="4" fontId="4" fillId="0" borderId="2" xfId="2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top"/>
    </xf>
    <xf numFmtId="49" fontId="12" fillId="0" borderId="0" xfId="0" applyNumberFormat="1" applyFont="1" applyAlignment="1">
      <alignment horizontal="left" vertical="top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 applyAlignment="1">
      <alignment horizontal="right" vertical="top"/>
    </xf>
    <xf numFmtId="0" fontId="12" fillId="0" borderId="0" xfId="0" applyFont="1"/>
    <xf numFmtId="0" fontId="12" fillId="0" borderId="0" xfId="0" applyFont="1" applyAlignment="1">
      <alignment horizontal="left" vertical="top"/>
    </xf>
    <xf numFmtId="0" fontId="13" fillId="0" borderId="13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horizontal="right" vertical="top" wrapText="1"/>
    </xf>
    <xf numFmtId="0" fontId="12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left"/>
    </xf>
    <xf numFmtId="0" fontId="12" fillId="0" borderId="1" xfId="0" applyFont="1" applyBorder="1" applyAlignment="1">
      <alignment horizontal="right" vertical="top"/>
    </xf>
    <xf numFmtId="0" fontId="12" fillId="0" borderId="0" xfId="0" applyFont="1" applyBorder="1" applyAlignment="1">
      <alignment horizontal="right" vertical="top"/>
    </xf>
    <xf numFmtId="0" fontId="12" fillId="0" borderId="0" xfId="0" applyFont="1" applyBorder="1" applyAlignment="1">
      <alignment horizontal="left" vertical="top"/>
    </xf>
    <xf numFmtId="0" fontId="12" fillId="0" borderId="13" xfId="0" applyFont="1" applyBorder="1" applyAlignment="1">
      <alignment horizontal="right" vertical="top"/>
    </xf>
    <xf numFmtId="0" fontId="13" fillId="0" borderId="0" xfId="0" applyFont="1" applyAlignment="1">
      <alignment horizontal="center" vertical="top"/>
    </xf>
    <xf numFmtId="49" fontId="13" fillId="0" borderId="0" xfId="0" applyNumberFormat="1" applyFont="1" applyAlignment="1">
      <alignment horizontal="left" vertical="top"/>
    </xf>
    <xf numFmtId="0" fontId="12" fillId="0" borderId="0" xfId="0" applyFont="1" applyAlignment="1">
      <alignment horizontal="left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/>
    </xf>
    <xf numFmtId="0" fontId="16" fillId="0" borderId="0" xfId="0" applyFont="1" applyAlignment="1">
      <alignment horizontal="center" vertical="top"/>
    </xf>
    <xf numFmtId="49" fontId="16" fillId="0" borderId="0" xfId="0" applyNumberFormat="1" applyFont="1" applyAlignment="1">
      <alignment horizontal="left" vertical="top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top"/>
    </xf>
    <xf numFmtId="0" fontId="17" fillId="0" borderId="0" xfId="0" applyFont="1" applyAlignment="1">
      <alignment horizontal="right" vertical="top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top"/>
    </xf>
    <xf numFmtId="49" fontId="16" fillId="0" borderId="2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49" fontId="18" fillId="0" borderId="2" xfId="0" applyNumberFormat="1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right" vertical="top" wrapText="1"/>
    </xf>
    <xf numFmtId="0" fontId="19" fillId="0" borderId="2" xfId="0" applyFont="1" applyBorder="1" applyAlignment="1">
      <alignment horizontal="right" vertical="top"/>
    </xf>
    <xf numFmtId="0" fontId="17" fillId="0" borderId="2" xfId="0" applyFont="1" applyBorder="1" applyAlignment="1">
      <alignment horizontal="center" vertical="top"/>
    </xf>
    <xf numFmtId="0" fontId="21" fillId="0" borderId="2" xfId="0" applyFont="1" applyBorder="1" applyAlignment="1">
      <alignment horizontal="right" vertical="top" wrapText="1"/>
    </xf>
    <xf numFmtId="0" fontId="19" fillId="0" borderId="0" xfId="0" applyFont="1" applyAlignment="1">
      <alignment horizontal="right" vertical="top"/>
    </xf>
    <xf numFmtId="0" fontId="22" fillId="0" borderId="0" xfId="0" applyFont="1" applyAlignment="1">
      <alignment horizontal="center" vertical="top"/>
    </xf>
    <xf numFmtId="0" fontId="23" fillId="0" borderId="0" xfId="0" applyFont="1" applyAlignment="1">
      <alignment horizontal="right" vertical="top"/>
    </xf>
    <xf numFmtId="0" fontId="24" fillId="0" borderId="0" xfId="0" applyFont="1" applyAlignment="1">
      <alignment horizontal="left" vertical="top"/>
    </xf>
    <xf numFmtId="0" fontId="25" fillId="0" borderId="0" xfId="0" applyFont="1" applyAlignment="1">
      <alignment horizontal="left" vertical="top"/>
    </xf>
    <xf numFmtId="0" fontId="24" fillId="0" borderId="0" xfId="0" applyFont="1" applyAlignment="1">
      <alignment horizontal="center" vertical="top" wrapText="1"/>
    </xf>
    <xf numFmtId="0" fontId="24" fillId="0" borderId="0" xfId="0" applyFont="1" applyAlignment="1">
      <alignment horizontal="right" vertical="top"/>
    </xf>
    <xf numFmtId="0" fontId="13" fillId="0" borderId="0" xfId="0" applyFont="1" applyBorder="1" applyAlignment="1">
      <alignment vertical="top"/>
    </xf>
    <xf numFmtId="0" fontId="24" fillId="0" borderId="0" xfId="0" applyFont="1" applyAlignment="1">
      <alignment horizontal="center" vertical="top"/>
    </xf>
    <xf numFmtId="49" fontId="24" fillId="0" borderId="0" xfId="0" applyNumberFormat="1" applyFont="1" applyAlignment="1">
      <alignment horizontal="left" vertical="top"/>
    </xf>
    <xf numFmtId="0" fontId="18" fillId="0" borderId="0" xfId="0" applyFont="1" applyAlignment="1">
      <alignment horizontal="left" vertical="top" wrapText="1"/>
    </xf>
    <xf numFmtId="0" fontId="11" fillId="0" borderId="0" xfId="0" applyFont="1" applyAlignment="1">
      <alignment vertical="top"/>
    </xf>
    <xf numFmtId="0" fontId="27" fillId="0" borderId="0" xfId="0" applyFont="1" applyAlignment="1">
      <alignment horizontal="right" vertical="top"/>
    </xf>
    <xf numFmtId="164" fontId="11" fillId="0" borderId="0" xfId="0" applyNumberFormat="1" applyFont="1" applyAlignment="1">
      <alignment horizontal="right" vertical="top"/>
    </xf>
    <xf numFmtId="0" fontId="11" fillId="0" borderId="0" xfId="0" applyFont="1" applyAlignment="1">
      <alignment horizontal="right" vertical="top"/>
    </xf>
    <xf numFmtId="0" fontId="11" fillId="0" borderId="0" xfId="3" applyFont="1" applyAlignment="1">
      <alignment horizontal="left" vertical="top"/>
    </xf>
    <xf numFmtId="49" fontId="12" fillId="0" borderId="0" xfId="3" applyNumberFormat="1" applyFont="1" applyAlignment="1">
      <alignment horizontal="left" vertical="top"/>
    </xf>
    <xf numFmtId="0" fontId="12" fillId="0" borderId="0" xfId="3" applyFont="1" applyAlignment="1">
      <alignment horizontal="left" vertical="top" wrapText="1"/>
    </xf>
    <xf numFmtId="0" fontId="12" fillId="0" borderId="0" xfId="3" applyFont="1" applyAlignment="1">
      <alignment horizontal="center" vertical="top" wrapText="1"/>
    </xf>
    <xf numFmtId="0" fontId="12" fillId="0" borderId="1" xfId="3" applyFont="1" applyBorder="1" applyAlignment="1">
      <alignment horizontal="right" vertical="top"/>
    </xf>
    <xf numFmtId="0" fontId="12" fillId="0" borderId="0" xfId="3" applyFont="1" applyAlignment="1">
      <alignment horizontal="right" vertical="top"/>
    </xf>
    <xf numFmtId="0" fontId="12" fillId="0" borderId="0" xfId="1" applyFont="1" applyAlignment="1">
      <alignment horizontal="right" vertical="top"/>
    </xf>
    <xf numFmtId="0" fontId="12" fillId="0" borderId="0" xfId="1" applyFont="1"/>
    <xf numFmtId="0" fontId="12" fillId="0" borderId="0" xfId="3" applyFont="1" applyAlignment="1">
      <alignment horizontal="left" vertical="top"/>
    </xf>
    <xf numFmtId="0" fontId="13" fillId="0" borderId="13" xfId="3" applyFont="1" applyBorder="1" applyAlignment="1">
      <alignment horizontal="center" vertical="top"/>
    </xf>
    <xf numFmtId="0" fontId="12" fillId="0" borderId="0" xfId="3" applyFont="1"/>
    <xf numFmtId="0" fontId="12" fillId="0" borderId="0" xfId="1" applyFont="1" applyBorder="1"/>
    <xf numFmtId="0" fontId="12" fillId="0" borderId="0" xfId="3" applyFont="1" applyAlignment="1">
      <alignment horizontal="center" vertical="top"/>
    </xf>
    <xf numFmtId="0" fontId="11" fillId="0" borderId="0" xfId="3" applyFont="1" applyAlignment="1">
      <alignment horizontal="center" vertical="top"/>
    </xf>
    <xf numFmtId="0" fontId="12" fillId="0" borderId="0" xfId="1" applyFont="1" applyAlignment="1">
      <alignment horizontal="center" vertical="top"/>
    </xf>
    <xf numFmtId="49" fontId="12" fillId="0" borderId="0" xfId="1" applyNumberFormat="1" applyFont="1" applyAlignment="1">
      <alignment horizontal="left" vertical="top"/>
    </xf>
    <xf numFmtId="0" fontId="12" fillId="0" borderId="0" xfId="1" applyFont="1" applyAlignment="1">
      <alignment horizontal="left" vertical="top" wrapText="1"/>
    </xf>
    <xf numFmtId="0" fontId="12" fillId="0" borderId="0" xfId="1" applyFont="1" applyAlignment="1">
      <alignment horizontal="center" vertical="top" wrapText="1"/>
    </xf>
    <xf numFmtId="0" fontId="11" fillId="0" borderId="0" xfId="1" applyFont="1" applyAlignment="1">
      <alignment horizontal="center" vertical="top"/>
    </xf>
    <xf numFmtId="0" fontId="12" fillId="0" borderId="0" xfId="1" applyFont="1" applyAlignment="1">
      <alignment horizontal="right" vertical="top" wrapText="1"/>
    </xf>
    <xf numFmtId="0" fontId="12" fillId="0" borderId="1" xfId="1" applyFont="1" applyBorder="1" applyAlignment="1">
      <alignment horizontal="left" vertical="top"/>
    </xf>
    <xf numFmtId="0" fontId="12" fillId="0" borderId="1" xfId="1" applyFont="1" applyBorder="1" applyAlignment="1">
      <alignment horizontal="left"/>
    </xf>
    <xf numFmtId="0" fontId="12" fillId="0" borderId="1" xfId="1" applyFont="1" applyBorder="1" applyAlignment="1">
      <alignment horizontal="right" vertical="top"/>
    </xf>
    <xf numFmtId="0" fontId="12" fillId="0" borderId="1" xfId="1" applyFont="1" applyBorder="1" applyAlignment="1">
      <alignment horizontal="center" vertical="top"/>
    </xf>
    <xf numFmtId="0" fontId="12" fillId="0" borderId="6" xfId="1" applyFont="1" applyBorder="1" applyAlignment="1">
      <alignment horizontal="left" vertical="top"/>
    </xf>
    <xf numFmtId="0" fontId="12" fillId="0" borderId="6" xfId="1" applyFont="1" applyBorder="1" applyAlignment="1">
      <alignment horizontal="left"/>
    </xf>
    <xf numFmtId="0" fontId="12" fillId="0" borderId="6" xfId="1" applyFont="1" applyBorder="1" applyAlignment="1">
      <alignment horizontal="right" vertical="top"/>
    </xf>
    <xf numFmtId="0" fontId="12" fillId="0" borderId="6" xfId="1" applyFont="1" applyBorder="1" applyAlignment="1">
      <alignment horizontal="center" vertical="top"/>
    </xf>
    <xf numFmtId="0" fontId="13" fillId="0" borderId="0" xfId="1" applyFont="1" applyAlignment="1">
      <alignment horizontal="center" vertical="top"/>
    </xf>
    <xf numFmtId="49" fontId="13" fillId="0" borderId="0" xfId="1" applyNumberFormat="1" applyFont="1" applyAlignment="1">
      <alignment horizontal="left" vertical="top"/>
    </xf>
    <xf numFmtId="0" fontId="12" fillId="0" borderId="0" xfId="1" applyFont="1" applyAlignment="1">
      <alignment horizontal="left"/>
    </xf>
    <xf numFmtId="0" fontId="14" fillId="0" borderId="0" xfId="1" applyFont="1" applyAlignment="1">
      <alignment horizontal="right" vertical="top"/>
    </xf>
    <xf numFmtId="0" fontId="12" fillId="0" borderId="0" xfId="1" applyFont="1" applyAlignment="1">
      <alignment horizontal="left" vertical="top"/>
    </xf>
    <xf numFmtId="0" fontId="12" fillId="0" borderId="0" xfId="1" applyFont="1" applyAlignment="1">
      <alignment horizontal="right"/>
    </xf>
    <xf numFmtId="0" fontId="0" fillId="0" borderId="0" xfId="0" applyAlignment="1">
      <alignment horizontal="right"/>
    </xf>
    <xf numFmtId="0" fontId="16" fillId="0" borderId="0" xfId="1" applyFont="1" applyAlignment="1">
      <alignment horizontal="center" vertical="top"/>
    </xf>
    <xf numFmtId="49" fontId="16" fillId="0" borderId="0" xfId="1" applyNumberFormat="1" applyFont="1" applyAlignment="1">
      <alignment horizontal="left" vertical="top"/>
    </xf>
    <xf numFmtId="0" fontId="16" fillId="0" borderId="0" xfId="1" applyFont="1" applyAlignment="1">
      <alignment horizontal="left" vertical="top" wrapText="1"/>
    </xf>
    <xf numFmtId="0" fontId="16" fillId="0" borderId="0" xfId="1" applyFont="1" applyAlignment="1">
      <alignment horizontal="center" vertical="top" wrapText="1"/>
    </xf>
    <xf numFmtId="0" fontId="17" fillId="0" borderId="0" xfId="1" applyFont="1" applyAlignment="1">
      <alignment horizontal="center" vertical="top"/>
    </xf>
    <xf numFmtId="0" fontId="17" fillId="0" borderId="0" xfId="1" applyFont="1" applyAlignment="1">
      <alignment horizontal="right" vertical="top"/>
    </xf>
    <xf numFmtId="0" fontId="16" fillId="0" borderId="2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top"/>
    </xf>
    <xf numFmtId="49" fontId="16" fillId="0" borderId="2" xfId="1" applyNumberFormat="1" applyFont="1" applyBorder="1" applyAlignment="1">
      <alignment horizontal="center" vertical="center"/>
    </xf>
    <xf numFmtId="0" fontId="16" fillId="0" borderId="2" xfId="1" applyFont="1" applyBorder="1" applyAlignment="1">
      <alignment horizontal="center" vertical="center"/>
    </xf>
    <xf numFmtId="49" fontId="18" fillId="0" borderId="2" xfId="1" applyNumberFormat="1" applyFont="1" applyBorder="1" applyAlignment="1">
      <alignment horizontal="left" vertical="top" wrapText="1"/>
    </xf>
    <xf numFmtId="0" fontId="16" fillId="0" borderId="2" xfId="1" applyFont="1" applyBorder="1" applyAlignment="1">
      <alignment horizontal="left" vertical="top" wrapText="1"/>
    </xf>
    <xf numFmtId="0" fontId="16" fillId="0" borderId="2" xfId="1" applyFont="1" applyBorder="1" applyAlignment="1">
      <alignment horizontal="center" vertical="top" wrapText="1"/>
    </xf>
    <xf numFmtId="0" fontId="17" fillId="0" borderId="2" xfId="1" applyFont="1" applyBorder="1" applyAlignment="1">
      <alignment horizontal="center" vertical="top" wrapText="1"/>
    </xf>
    <xf numFmtId="0" fontId="19" fillId="0" borderId="2" xfId="1" applyFont="1" applyBorder="1" applyAlignment="1">
      <alignment horizontal="right" vertical="top" wrapText="1"/>
    </xf>
    <xf numFmtId="0" fontId="19" fillId="0" borderId="2" xfId="1" applyFont="1" applyBorder="1" applyAlignment="1">
      <alignment horizontal="right" vertical="top"/>
    </xf>
    <xf numFmtId="0" fontId="21" fillId="0" borderId="2" xfId="1" applyFont="1" applyBorder="1" applyAlignment="1">
      <alignment horizontal="right" vertical="top" wrapText="1"/>
    </xf>
    <xf numFmtId="0" fontId="17" fillId="0" borderId="2" xfId="1" applyFont="1" applyBorder="1" applyAlignment="1">
      <alignment horizontal="center" vertical="top"/>
    </xf>
    <xf numFmtId="0" fontId="19" fillId="0" borderId="0" xfId="1" applyFont="1" applyAlignment="1">
      <alignment horizontal="right" vertical="top"/>
    </xf>
    <xf numFmtId="49" fontId="11" fillId="0" borderId="0" xfId="3" applyNumberFormat="1" applyFont="1" applyAlignment="1">
      <alignment horizontal="left" vertical="top"/>
    </xf>
    <xf numFmtId="0" fontId="2" fillId="0" borderId="0" xfId="3"/>
    <xf numFmtId="0" fontId="19" fillId="0" borderId="0" xfId="3" applyFont="1" applyAlignment="1">
      <alignment horizontal="right" vertical="top"/>
    </xf>
    <xf numFmtId="49" fontId="15" fillId="0" borderId="0" xfId="3" applyNumberFormat="1" applyFont="1" applyAlignment="1">
      <alignment horizontal="left" vertical="top"/>
    </xf>
    <xf numFmtId="0" fontId="29" fillId="0" borderId="0" xfId="3" applyFont="1"/>
    <xf numFmtId="0" fontId="20" fillId="0" borderId="0" xfId="3" applyFont="1" applyAlignment="1">
      <alignment horizontal="right" vertical="top"/>
    </xf>
    <xf numFmtId="0" fontId="30" fillId="0" borderId="0" xfId="3" applyFont="1" applyAlignment="1">
      <alignment horizontal="left" wrapText="1"/>
    </xf>
    <xf numFmtId="0" fontId="12" fillId="0" borderId="0" xfId="3" applyFont="1" applyAlignment="1">
      <alignment horizontal="left"/>
    </xf>
    <xf numFmtId="0" fontId="12" fillId="0" borderId="0" xfId="3" applyFont="1" applyAlignment="1"/>
    <xf numFmtId="0" fontId="16" fillId="0" borderId="0" xfId="3" applyFont="1" applyAlignment="1">
      <alignment horizontal="left" vertical="top" wrapText="1"/>
    </xf>
    <xf numFmtId="0" fontId="16" fillId="0" borderId="0" xfId="3" applyFont="1" applyAlignment="1">
      <alignment horizontal="center" vertical="top" wrapText="1"/>
    </xf>
    <xf numFmtId="0" fontId="17" fillId="0" borderId="0" xfId="3" applyFont="1" applyAlignment="1">
      <alignment horizontal="center" vertical="top"/>
    </xf>
    <xf numFmtId="0" fontId="24" fillId="0" borderId="0" xfId="3" applyFont="1" applyAlignment="1">
      <alignment horizontal="right" vertical="top"/>
    </xf>
    <xf numFmtId="0" fontId="12" fillId="0" borderId="0" xfId="0" applyFont="1" applyBorder="1" applyAlignment="1"/>
    <xf numFmtId="0" fontId="13" fillId="0" borderId="0" xfId="0" applyFont="1" applyBorder="1" applyAlignment="1">
      <alignment horizontal="center" vertical="top"/>
    </xf>
    <xf numFmtId="0" fontId="11" fillId="0" borderId="1" xfId="1" applyFont="1" applyBorder="1" applyAlignment="1">
      <alignment horizontal="left"/>
    </xf>
    <xf numFmtId="0" fontId="11" fillId="0" borderId="0" xfId="1" applyFont="1" applyAlignment="1">
      <alignment horizontal="left"/>
    </xf>
    <xf numFmtId="0" fontId="12" fillId="0" borderId="13" xfId="1" applyFont="1" applyBorder="1"/>
    <xf numFmtId="0" fontId="12" fillId="0" borderId="13" xfId="1" applyFont="1" applyBorder="1" applyAlignment="1">
      <alignment horizontal="right" vertical="top"/>
    </xf>
    <xf numFmtId="0" fontId="13" fillId="0" borderId="13" xfId="1" applyFont="1" applyBorder="1" applyAlignment="1">
      <alignment horizontal="center" vertical="top"/>
    </xf>
    <xf numFmtId="0" fontId="12" fillId="0" borderId="0" xfId="1" applyFont="1" applyBorder="1" applyAlignment="1">
      <alignment horizontal="right" vertical="top"/>
    </xf>
    <xf numFmtId="0" fontId="31" fillId="0" borderId="2" xfId="1" applyFont="1" applyBorder="1" applyAlignment="1">
      <alignment horizontal="center" vertical="top" wrapText="1"/>
    </xf>
    <xf numFmtId="49" fontId="31" fillId="0" borderId="2" xfId="1" applyNumberFormat="1" applyFont="1" applyBorder="1" applyAlignment="1">
      <alignment horizontal="left" vertical="top" wrapText="1"/>
    </xf>
    <xf numFmtId="0" fontId="31" fillId="0" borderId="2" xfId="1" applyFont="1" applyBorder="1" applyAlignment="1">
      <alignment horizontal="left" vertical="top" wrapText="1"/>
    </xf>
    <xf numFmtId="0" fontId="32" fillId="0" borderId="2" xfId="1" applyFont="1" applyBorder="1" applyAlignment="1">
      <alignment horizontal="center" vertical="top" wrapText="1"/>
    </xf>
    <xf numFmtId="0" fontId="33" fillId="0" borderId="2" xfId="1" applyFont="1" applyBorder="1" applyAlignment="1">
      <alignment horizontal="right" vertical="top"/>
    </xf>
    <xf numFmtId="0" fontId="20" fillId="0" borderId="2" xfId="1" applyFont="1" applyBorder="1" applyAlignment="1">
      <alignment horizontal="right" vertical="top"/>
    </xf>
    <xf numFmtId="0" fontId="34" fillId="0" borderId="0" xfId="0" applyFont="1" applyAlignment="1">
      <alignment horizontal="center" vertical="top"/>
    </xf>
    <xf numFmtId="0" fontId="35" fillId="0" borderId="0" xfId="0" applyFont="1" applyAlignment="1">
      <alignment horizontal="right" vertical="top"/>
    </xf>
    <xf numFmtId="0" fontId="35" fillId="0" borderId="0" xfId="0" applyFont="1" applyBorder="1" applyAlignment="1">
      <alignment horizontal="right" vertical="top"/>
    </xf>
    <xf numFmtId="49" fontId="36" fillId="0" borderId="0" xfId="0" applyNumberFormat="1" applyFont="1" applyBorder="1" applyAlignment="1">
      <alignment horizontal="left" vertical="top" wrapText="1"/>
    </xf>
    <xf numFmtId="0" fontId="15" fillId="0" borderId="0" xfId="0" applyFont="1" applyAlignment="1">
      <alignment horizontal="right"/>
    </xf>
    <xf numFmtId="0" fontId="17" fillId="0" borderId="0" xfId="1" applyFont="1" applyAlignment="1">
      <alignment horizontal="center" vertical="top" wrapText="1"/>
    </xf>
    <xf numFmtId="0" fontId="24" fillId="0" borderId="0" xfId="0" applyFont="1" applyAlignment="1">
      <alignment horizontal="left" vertical="top" wrapText="1"/>
    </xf>
    <xf numFmtId="0" fontId="24" fillId="0" borderId="13" xfId="0" applyFont="1" applyBorder="1" applyAlignment="1">
      <alignment horizontal="right" vertical="top"/>
    </xf>
    <xf numFmtId="0" fontId="37" fillId="0" borderId="13" xfId="0" applyFont="1" applyBorder="1" applyAlignment="1">
      <alignment horizontal="center" vertical="top"/>
    </xf>
    <xf numFmtId="0" fontId="24" fillId="0" borderId="0" xfId="0" applyFont="1" applyBorder="1" applyAlignment="1">
      <alignment horizontal="right" vertical="top"/>
    </xf>
    <xf numFmtId="0" fontId="27" fillId="0" borderId="0" xfId="0" applyFont="1" applyAlignment="1">
      <alignment horizontal="center" vertical="top"/>
    </xf>
    <xf numFmtId="0" fontId="38" fillId="0" borderId="1" xfId="0" applyFont="1" applyBorder="1" applyAlignment="1">
      <alignment horizontal="right" vertical="top"/>
    </xf>
    <xf numFmtId="0" fontId="24" fillId="0" borderId="0" xfId="0" applyFont="1"/>
    <xf numFmtId="0" fontId="13" fillId="0" borderId="0" xfId="1" applyFont="1" applyBorder="1" applyAlignment="1">
      <alignment horizontal="center" vertical="top"/>
    </xf>
    <xf numFmtId="0" fontId="24" fillId="0" borderId="0" xfId="1" applyFont="1" applyAlignment="1">
      <alignment horizontal="center" vertical="top"/>
    </xf>
    <xf numFmtId="49" fontId="24" fillId="0" borderId="0" xfId="1" applyNumberFormat="1" applyFont="1" applyAlignment="1">
      <alignment horizontal="left" vertical="top"/>
    </xf>
    <xf numFmtId="0" fontId="24" fillId="0" borderId="0" xfId="1" applyFont="1" applyAlignment="1">
      <alignment horizontal="left" vertical="top" wrapText="1"/>
    </xf>
    <xf numFmtId="0" fontId="24" fillId="0" borderId="0" xfId="1" applyFont="1" applyAlignment="1">
      <alignment horizontal="right" vertical="top"/>
    </xf>
    <xf numFmtId="0" fontId="24" fillId="0" borderId="0" xfId="1" applyFont="1" applyAlignment="1">
      <alignment horizontal="left"/>
    </xf>
    <xf numFmtId="164" fontId="12" fillId="0" borderId="0" xfId="1" applyNumberFormat="1" applyFont="1" applyBorder="1" applyAlignment="1">
      <alignment horizontal="center"/>
    </xf>
    <xf numFmtId="164" fontId="12" fillId="0" borderId="0" xfId="1" applyNumberFormat="1" applyFont="1" applyAlignment="1">
      <alignment horizontal="right"/>
    </xf>
    <xf numFmtId="0" fontId="24" fillId="0" borderId="0" xfId="1" applyFont="1" applyAlignment="1">
      <alignment horizontal="left" vertical="top"/>
    </xf>
    <xf numFmtId="0" fontId="18" fillId="0" borderId="0" xfId="1" applyFont="1" applyAlignment="1">
      <alignment vertical="top"/>
    </xf>
    <xf numFmtId="0" fontId="18" fillId="0" borderId="0" xfId="1" applyFont="1" applyAlignment="1">
      <alignment horizontal="right" vertical="top"/>
    </xf>
    <xf numFmtId="164" fontId="18" fillId="0" borderId="0" xfId="1" applyNumberFormat="1" applyFont="1" applyAlignment="1">
      <alignment horizontal="right" vertical="top"/>
    </xf>
    <xf numFmtId="0" fontId="2" fillId="0" borderId="0" xfId="1" applyFont="1"/>
    <xf numFmtId="0" fontId="11" fillId="0" borderId="0" xfId="1" applyFont="1" applyAlignment="1">
      <alignment vertical="top"/>
    </xf>
    <xf numFmtId="0" fontId="18" fillId="0" borderId="0" xfId="1" applyFont="1" applyAlignment="1">
      <alignment horizontal="left" vertical="top" wrapText="1"/>
    </xf>
    <xf numFmtId="0" fontId="15" fillId="0" borderId="0" xfId="1" applyFont="1" applyAlignment="1">
      <alignment horizontal="left"/>
    </xf>
    <xf numFmtId="0" fontId="2" fillId="0" borderId="0" xfId="1"/>
    <xf numFmtId="0" fontId="11" fillId="0" borderId="0" xfId="0" applyFont="1" applyAlignment="1"/>
    <xf numFmtId="0" fontId="30" fillId="0" borderId="0" xfId="0" applyFont="1" applyAlignment="1">
      <alignment horizontal="left"/>
    </xf>
    <xf numFmtId="0" fontId="30" fillId="0" borderId="0" xfId="0" applyFont="1" applyAlignment="1">
      <alignment horizontal="left" wrapText="1"/>
    </xf>
    <xf numFmtId="0" fontId="15" fillId="0" borderId="0" xfId="1" applyFont="1" applyAlignment="1">
      <alignment horizontal="right"/>
    </xf>
    <xf numFmtId="0" fontId="30" fillId="0" borderId="0" xfId="1" applyFont="1" applyAlignment="1">
      <alignment horizontal="left" wrapText="1"/>
    </xf>
    <xf numFmtId="0" fontId="16" fillId="0" borderId="0" xfId="0" applyFont="1" applyAlignment="1">
      <alignment horizontal="left" vertical="top"/>
    </xf>
    <xf numFmtId="165" fontId="16" fillId="0" borderId="0" xfId="0" applyNumberFormat="1" applyFont="1" applyAlignment="1">
      <alignment horizontal="left" vertical="top"/>
    </xf>
    <xf numFmtId="49" fontId="22" fillId="0" borderId="0" xfId="0" applyNumberFormat="1" applyFont="1" applyAlignment="1">
      <alignment horizontal="left" vertical="top"/>
    </xf>
    <xf numFmtId="0" fontId="22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0" fontId="39" fillId="0" borderId="0" xfId="0" applyFont="1" applyAlignment="1">
      <alignment horizontal="center" vertical="top"/>
    </xf>
    <xf numFmtId="0" fontId="24" fillId="0" borderId="0" xfId="0" applyFont="1" applyAlignment="1">
      <alignment horizontal="left"/>
    </xf>
    <xf numFmtId="0" fontId="18" fillId="0" borderId="0" xfId="0" applyFont="1" applyAlignment="1">
      <alignment vertical="top"/>
    </xf>
    <xf numFmtId="0" fontId="18" fillId="0" borderId="0" xfId="0" applyFont="1" applyAlignment="1">
      <alignment horizontal="right" vertical="top"/>
    </xf>
    <xf numFmtId="164" fontId="18" fillId="0" borderId="0" xfId="0" applyNumberFormat="1" applyFont="1" applyAlignment="1">
      <alignment horizontal="right" vertical="top"/>
    </xf>
    <xf numFmtId="0" fontId="2" fillId="0" borderId="0" xfId="0" applyFont="1"/>
    <xf numFmtId="165" fontId="24" fillId="0" borderId="0" xfId="0" applyNumberFormat="1" applyFont="1" applyAlignment="1">
      <alignment horizontal="left" vertical="top"/>
    </xf>
    <xf numFmtId="0" fontId="16" fillId="0" borderId="2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49" fontId="16" fillId="0" borderId="2" xfId="0" applyNumberFormat="1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16" fillId="0" borderId="2" xfId="1" applyFont="1" applyBorder="1" applyAlignment="1">
      <alignment horizontal="left" vertical="top" wrapText="1"/>
    </xf>
    <xf numFmtId="0" fontId="16" fillId="0" borderId="2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/>
    </xf>
    <xf numFmtId="49" fontId="16" fillId="0" borderId="2" xfId="1" applyNumberFormat="1" applyFont="1" applyBorder="1" applyAlignment="1">
      <alignment horizontal="center" vertical="center"/>
    </xf>
    <xf numFmtId="164" fontId="12" fillId="0" borderId="0" xfId="0" applyNumberFormat="1" applyFont="1" applyAlignment="1">
      <alignment horizontal="right"/>
    </xf>
    <xf numFmtId="0" fontId="12" fillId="0" borderId="13" xfId="0" applyFont="1" applyBorder="1"/>
    <xf numFmtId="0" fontId="32" fillId="0" borderId="2" xfId="0" applyFont="1" applyBorder="1" applyAlignment="1">
      <alignment horizontal="center" vertical="top" wrapText="1"/>
    </xf>
    <xf numFmtId="49" fontId="32" fillId="0" borderId="2" xfId="0" applyNumberFormat="1" applyFont="1" applyBorder="1" applyAlignment="1">
      <alignment horizontal="left" vertical="top" wrapText="1"/>
    </xf>
    <xf numFmtId="0" fontId="32" fillId="0" borderId="2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center" vertical="top" wrapText="1"/>
    </xf>
    <xf numFmtId="0" fontId="40" fillId="0" borderId="2" xfId="0" applyFont="1" applyBorder="1" applyAlignment="1">
      <alignment horizontal="right" vertical="top"/>
    </xf>
    <xf numFmtId="0" fontId="28" fillId="0" borderId="2" xfId="0" applyFont="1" applyBorder="1" applyAlignment="1">
      <alignment horizontal="right" vertical="top"/>
    </xf>
    <xf numFmtId="0" fontId="36" fillId="0" borderId="0" xfId="0" applyFont="1" applyBorder="1" applyAlignment="1">
      <alignment horizontal="left" vertical="top" wrapText="1"/>
    </xf>
    <xf numFmtId="0" fontId="18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41" fillId="0" borderId="0" xfId="0" applyFont="1" applyBorder="1" applyAlignment="1">
      <alignment horizontal="right" vertical="top" wrapText="1"/>
    </xf>
    <xf numFmtId="0" fontId="23" fillId="0" borderId="0" xfId="0" applyFont="1" applyBorder="1" applyAlignment="1">
      <alignment horizontal="right" vertical="top"/>
    </xf>
    <xf numFmtId="0" fontId="42" fillId="0" borderId="0" xfId="0" applyFont="1" applyAlignment="1">
      <alignment vertical="top"/>
    </xf>
    <xf numFmtId="0" fontId="36" fillId="0" borderId="0" xfId="0" applyFont="1" applyAlignment="1">
      <alignment horizontal="right" vertical="top"/>
    </xf>
    <xf numFmtId="0" fontId="3" fillId="0" borderId="0" xfId="2" applyFont="1" applyFill="1" applyAlignment="1">
      <alignment wrapText="1"/>
    </xf>
    <xf numFmtId="0" fontId="3" fillId="0" borderId="0" xfId="2" applyFont="1" applyFill="1" applyAlignment="1"/>
    <xf numFmtId="4" fontId="4" fillId="0" borderId="0" xfId="2" applyNumberFormat="1" applyFont="1" applyFill="1" applyAlignment="1">
      <alignment horizontal="center" vertical="center" wrapText="1"/>
    </xf>
    <xf numFmtId="4" fontId="3" fillId="0" borderId="0" xfId="2" applyNumberFormat="1" applyFont="1" applyFill="1" applyAlignment="1">
      <alignment horizontal="left" vertical="center" wrapText="1"/>
    </xf>
    <xf numFmtId="4" fontId="3" fillId="0" borderId="0" xfId="2" applyNumberFormat="1" applyFont="1" applyFill="1" applyAlignment="1">
      <alignment horizontal="left" wrapText="1"/>
    </xf>
    <xf numFmtId="0" fontId="3" fillId="0" borderId="0" xfId="2" applyFont="1" applyFill="1" applyAlignment="1">
      <alignment horizontal="left" vertical="center" wrapText="1"/>
    </xf>
    <xf numFmtId="0" fontId="3" fillId="0" borderId="0" xfId="2" applyFont="1" applyFill="1" applyAlignment="1">
      <alignment vertical="center" wrapText="1"/>
    </xf>
    <xf numFmtId="0" fontId="3" fillId="0" borderId="0" xfId="2" applyFont="1" applyFill="1" applyAlignment="1">
      <alignment horizontal="center" vertical="center" wrapText="1"/>
    </xf>
    <xf numFmtId="0" fontId="3" fillId="0" borderId="0" xfId="2" applyFont="1" applyFill="1" applyAlignment="1">
      <alignment horizontal="center" wrapText="1"/>
    </xf>
    <xf numFmtId="0" fontId="4" fillId="0" borderId="2" xfId="2" applyFont="1" applyFill="1" applyBorder="1" applyAlignment="1">
      <alignment horizontal="center" vertical="center" wrapText="1"/>
    </xf>
    <xf numFmtId="4" fontId="4" fillId="0" borderId="5" xfId="2" applyNumberFormat="1" applyFont="1" applyFill="1" applyBorder="1" applyAlignment="1">
      <alignment horizontal="center" vertical="center" wrapText="1"/>
    </xf>
    <xf numFmtId="4" fontId="4" fillId="0" borderId="6" xfId="2" applyNumberFormat="1" applyFont="1" applyFill="1" applyBorder="1" applyAlignment="1">
      <alignment horizontal="center" vertical="center" wrapText="1"/>
    </xf>
    <xf numFmtId="4" fontId="4" fillId="0" borderId="3" xfId="2" applyNumberFormat="1" applyFont="1" applyFill="1" applyBorder="1" applyAlignment="1">
      <alignment horizontal="center" vertical="center" wrapText="1"/>
    </xf>
    <xf numFmtId="4" fontId="4" fillId="0" borderId="2" xfId="2" applyNumberFormat="1" applyFont="1" applyFill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4" fontId="4" fillId="0" borderId="7" xfId="2" applyNumberFormat="1" applyFont="1" applyBorder="1" applyAlignment="1">
      <alignment horizontal="center" vertical="center"/>
    </xf>
    <xf numFmtId="4" fontId="4" fillId="0" borderId="8" xfId="2" applyNumberFormat="1" applyFont="1" applyBorder="1" applyAlignment="1">
      <alignment horizontal="center" vertical="center"/>
    </xf>
    <xf numFmtId="0" fontId="10" fillId="0" borderId="0" xfId="2" applyFont="1" applyAlignment="1">
      <alignment vertical="center" wrapText="1"/>
    </xf>
    <xf numFmtId="0" fontId="4" fillId="0" borderId="5" xfId="2" applyFont="1" applyBorder="1" applyAlignment="1">
      <alignment horizontal="left" vertical="center"/>
    </xf>
    <xf numFmtId="0" fontId="4" fillId="0" borderId="6" xfId="2" applyFont="1" applyBorder="1" applyAlignment="1">
      <alignment horizontal="left" vertical="center"/>
    </xf>
    <xf numFmtId="0" fontId="4" fillId="0" borderId="2" xfId="2" applyFont="1" applyBorder="1" applyAlignment="1">
      <alignment horizontal="left" vertical="center" wrapText="1"/>
    </xf>
    <xf numFmtId="4" fontId="4" fillId="0" borderId="2" xfId="2" applyNumberFormat="1" applyFont="1" applyBorder="1" applyAlignment="1">
      <alignment horizontal="center" vertical="center"/>
    </xf>
    <xf numFmtId="0" fontId="3" fillId="0" borderId="0" xfId="2" applyFont="1" applyFill="1" applyAlignment="1">
      <alignment horizontal="left"/>
    </xf>
    <xf numFmtId="0" fontId="10" fillId="0" borderId="0" xfId="2" applyFont="1" applyAlignment="1">
      <alignment horizontal="left" vertical="center" wrapText="1"/>
    </xf>
    <xf numFmtId="0" fontId="3" fillId="0" borderId="0" xfId="2" applyFont="1" applyFill="1" applyAlignment="1">
      <alignment horizontal="left" wrapText="1"/>
    </xf>
    <xf numFmtId="0" fontId="10" fillId="0" borderId="0" xfId="2" applyFont="1" applyAlignment="1">
      <alignment horizontal="left"/>
    </xf>
    <xf numFmtId="0" fontId="4" fillId="0" borderId="9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3" fillId="0" borderId="0" xfId="2" applyFont="1" applyAlignment="1">
      <alignment horizont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/>
    </xf>
    <xf numFmtId="0" fontId="4" fillId="0" borderId="7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 wrapText="1"/>
    </xf>
    <xf numFmtId="0" fontId="4" fillId="0" borderId="11" xfId="2" applyFont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12" fillId="0" borderId="0" xfId="0" applyFont="1" applyAlignment="1">
      <alignment horizontal="right"/>
    </xf>
    <xf numFmtId="0" fontId="0" fillId="0" borderId="0" xfId="0" applyAlignment="1">
      <alignment horizontal="right"/>
    </xf>
    <xf numFmtId="164" fontId="12" fillId="0" borderId="0" xfId="0" applyNumberFormat="1" applyFont="1" applyAlignment="1">
      <alignment horizontal="right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49" fontId="16" fillId="0" borderId="2" xfId="0" applyNumberFormat="1" applyFont="1" applyBorder="1" applyAlignment="1">
      <alignment horizontal="center" vertical="center" wrapText="1"/>
    </xf>
    <xf numFmtId="49" fontId="16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18" fillId="0" borderId="2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8" fillId="0" borderId="2" xfId="0" applyFont="1" applyBorder="1" applyAlignment="1">
      <alignment horizontal="center" vertical="top"/>
    </xf>
    <xf numFmtId="0" fontId="0" fillId="0" borderId="2" xfId="0" applyBorder="1" applyAlignment="1">
      <alignment vertical="top"/>
    </xf>
    <xf numFmtId="0" fontId="12" fillId="0" borderId="1" xfId="0" applyFont="1" applyBorder="1" applyAlignment="1">
      <alignment horizontal="center"/>
    </xf>
    <xf numFmtId="0" fontId="12" fillId="0" borderId="0" xfId="1" applyFont="1" applyAlignment="1">
      <alignment horizontal="right"/>
    </xf>
    <xf numFmtId="49" fontId="16" fillId="0" borderId="2" xfId="1" applyNumberFormat="1" applyFont="1" applyBorder="1" applyAlignment="1">
      <alignment horizontal="center" vertical="center" wrapText="1"/>
    </xf>
    <xf numFmtId="49" fontId="16" fillId="0" borderId="2" xfId="1" applyNumberFormat="1" applyFont="1" applyBorder="1" applyAlignment="1">
      <alignment horizontal="center" vertical="center"/>
    </xf>
    <xf numFmtId="0" fontId="16" fillId="0" borderId="2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/>
    </xf>
    <xf numFmtId="0" fontId="16" fillId="0" borderId="2" xfId="1" applyFont="1" applyBorder="1" applyAlignment="1">
      <alignment horizontal="left" vertical="top" wrapText="1"/>
    </xf>
    <xf numFmtId="0" fontId="18" fillId="0" borderId="2" xfId="1" applyFont="1" applyBorder="1" applyAlignment="1">
      <alignment horizontal="left" vertical="top" wrapText="1"/>
    </xf>
    <xf numFmtId="0" fontId="18" fillId="0" borderId="2" xfId="1" applyFont="1" applyBorder="1" applyAlignment="1">
      <alignment horizontal="center" vertical="top"/>
    </xf>
    <xf numFmtId="0" fontId="13" fillId="0" borderId="13" xfId="0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12" fillId="0" borderId="1" xfId="3" applyFont="1" applyBorder="1" applyAlignment="1">
      <alignment horizontal="center"/>
    </xf>
    <xf numFmtId="0" fontId="11" fillId="0" borderId="2" xfId="1" applyFont="1" applyBorder="1" applyAlignment="1">
      <alignment horizontal="left" vertical="top" wrapText="1"/>
    </xf>
    <xf numFmtId="0" fontId="16" fillId="0" borderId="0" xfId="3" applyFont="1" applyAlignment="1">
      <alignment horizontal="center" vertical="top"/>
    </xf>
    <xf numFmtId="0" fontId="12" fillId="0" borderId="2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 textRotation="90" wrapText="1" readingOrder="1"/>
    </xf>
    <xf numFmtId="0" fontId="30" fillId="0" borderId="0" xfId="0" applyFont="1" applyAlignment="1">
      <alignment horizontal="left" wrapText="1"/>
    </xf>
    <xf numFmtId="0" fontId="30" fillId="0" borderId="0" xfId="0" applyFont="1" applyAlignment="1">
      <alignment horizontal="left"/>
    </xf>
    <xf numFmtId="0" fontId="30" fillId="0" borderId="0" xfId="3" applyFont="1" applyAlignment="1">
      <alignment horizontal="left" wrapText="1"/>
    </xf>
    <xf numFmtId="0" fontId="30" fillId="0" borderId="0" xfId="1" applyFont="1" applyAlignment="1">
      <alignment horizontal="left" wrapText="1"/>
    </xf>
  </cellXfs>
  <cellStyles count="4">
    <cellStyle name="Обычный" xfId="0" builtinId="0"/>
    <cellStyle name="Обычный 2" xfId="1"/>
    <cellStyle name="Обычный 3" xfId="2"/>
    <cellStyle name="Обычный_ЛСР 17 граф с оборудованием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opLeftCell="A13" zoomScale="80" zoomScaleNormal="80" workbookViewId="0">
      <selection activeCell="C18" sqref="C18"/>
    </sheetView>
  </sheetViews>
  <sheetFormatPr defaultRowHeight="15" x14ac:dyDescent="0.25"/>
  <cols>
    <col min="1" max="1" width="28.42578125" customWidth="1"/>
    <col min="2" max="2" width="14" customWidth="1"/>
    <col min="3" max="3" width="14.42578125" customWidth="1"/>
    <col min="4" max="4" width="12.42578125" customWidth="1"/>
    <col min="5" max="5" width="11.28515625" customWidth="1"/>
    <col min="6" max="7" width="14.28515625" customWidth="1"/>
    <col min="8" max="8" width="11.28515625" customWidth="1"/>
    <col min="9" max="9" width="10.85546875" customWidth="1"/>
    <col min="10" max="10" width="14.5703125" customWidth="1"/>
    <col min="11" max="11" width="14.42578125" customWidth="1"/>
    <col min="12" max="12" width="11" customWidth="1"/>
    <col min="13" max="13" width="10.85546875" customWidth="1"/>
    <col min="14" max="14" width="17.28515625" customWidth="1"/>
    <col min="15" max="15" width="12" customWidth="1"/>
    <col min="16" max="16" width="14.140625" customWidth="1"/>
    <col min="17" max="17" width="12.7109375" customWidth="1"/>
    <col min="18" max="18" width="14.7109375" customWidth="1"/>
  </cols>
  <sheetData>
    <row r="1" spans="1:18" ht="18.75" x14ac:dyDescent="0.25">
      <c r="A1" s="264" t="s">
        <v>2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</row>
    <row r="2" spans="1:18" ht="39.75" customHeight="1" x14ac:dyDescent="0.25">
      <c r="A2" s="264" t="s">
        <v>1042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</row>
    <row r="3" spans="1:18" ht="18.75" x14ac:dyDescent="0.3">
      <c r="A3" s="265"/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1"/>
      <c r="R3" s="1"/>
    </row>
    <row r="4" spans="1:18" ht="41.25" customHeight="1" x14ac:dyDescent="0.25">
      <c r="A4" s="266" t="s">
        <v>3</v>
      </c>
      <c r="B4" s="267" t="s">
        <v>4</v>
      </c>
      <c r="C4" s="268"/>
      <c r="D4" s="268"/>
      <c r="E4" s="269"/>
      <c r="F4" s="267" t="s">
        <v>5</v>
      </c>
      <c r="G4" s="268"/>
      <c r="H4" s="268"/>
      <c r="I4" s="269"/>
      <c r="J4" s="267" t="s">
        <v>6</v>
      </c>
      <c r="K4" s="268"/>
      <c r="L4" s="268"/>
      <c r="M4" s="269"/>
      <c r="N4" s="270" t="s">
        <v>7</v>
      </c>
      <c r="O4" s="270" t="s">
        <v>8</v>
      </c>
      <c r="P4" s="270" t="s">
        <v>9</v>
      </c>
      <c r="Q4" s="270"/>
      <c r="R4" s="270"/>
    </row>
    <row r="5" spans="1:18" ht="97.5" customHeight="1" x14ac:dyDescent="0.25">
      <c r="A5" s="266"/>
      <c r="B5" s="2" t="s">
        <v>1</v>
      </c>
      <c r="C5" s="2" t="s">
        <v>10</v>
      </c>
      <c r="D5" s="2" t="s">
        <v>11</v>
      </c>
      <c r="E5" s="2" t="s">
        <v>12</v>
      </c>
      <c r="F5" s="2" t="s">
        <v>1</v>
      </c>
      <c r="G5" s="2" t="s">
        <v>10</v>
      </c>
      <c r="H5" s="2" t="s">
        <v>11</v>
      </c>
      <c r="I5" s="2" t="s">
        <v>12</v>
      </c>
      <c r="J5" s="2" t="s">
        <v>1</v>
      </c>
      <c r="K5" s="2" t="s">
        <v>10</v>
      </c>
      <c r="L5" s="2" t="s">
        <v>11</v>
      </c>
      <c r="M5" s="2" t="s">
        <v>12</v>
      </c>
      <c r="N5" s="270"/>
      <c r="O5" s="270"/>
      <c r="P5" s="2" t="s">
        <v>10</v>
      </c>
      <c r="Q5" s="2" t="s">
        <v>11</v>
      </c>
      <c r="R5" s="2" t="s">
        <v>12</v>
      </c>
    </row>
    <row r="6" spans="1:18" ht="15.75" x14ac:dyDescent="0.25">
      <c r="A6" s="3">
        <v>1</v>
      </c>
      <c r="B6" s="3">
        <v>2</v>
      </c>
      <c r="C6" s="3">
        <v>3</v>
      </c>
      <c r="D6" s="3">
        <v>4</v>
      </c>
      <c r="E6" s="3">
        <v>5</v>
      </c>
      <c r="F6" s="3">
        <v>6</v>
      </c>
      <c r="G6" s="3">
        <v>7</v>
      </c>
      <c r="H6" s="3">
        <v>8</v>
      </c>
      <c r="I6" s="3">
        <v>9</v>
      </c>
      <c r="J6" s="3">
        <v>10</v>
      </c>
      <c r="K6" s="3">
        <v>11</v>
      </c>
      <c r="L6" s="3">
        <v>12</v>
      </c>
      <c r="M6" s="3">
        <v>13</v>
      </c>
      <c r="N6" s="3">
        <v>14</v>
      </c>
      <c r="O6" s="3">
        <v>15</v>
      </c>
      <c r="P6" s="3">
        <v>16</v>
      </c>
      <c r="Q6" s="3">
        <v>17</v>
      </c>
      <c r="R6" s="3">
        <v>18</v>
      </c>
    </row>
    <row r="7" spans="1:18" ht="66.75" customHeight="1" x14ac:dyDescent="0.25">
      <c r="A7" s="4" t="s">
        <v>40</v>
      </c>
      <c r="B7" s="5">
        <f t="shared" ref="B7:B12" si="0">C7+D7+E7</f>
        <v>64169</v>
      </c>
      <c r="C7" s="5">
        <v>64169</v>
      </c>
      <c r="D7" s="5"/>
      <c r="E7" s="5"/>
      <c r="F7" s="5">
        <v>64169</v>
      </c>
      <c r="G7" s="5">
        <f t="shared" ref="G7:I8" si="1">C7</f>
        <v>64169</v>
      </c>
      <c r="H7" s="5">
        <f t="shared" si="1"/>
        <v>0</v>
      </c>
      <c r="I7" s="5">
        <f t="shared" si="1"/>
        <v>0</v>
      </c>
      <c r="J7" s="5">
        <v>64169</v>
      </c>
      <c r="K7" s="5">
        <f t="shared" ref="K7:M8" si="2">P7</f>
        <v>64169</v>
      </c>
      <c r="L7" s="5">
        <f t="shared" si="2"/>
        <v>0</v>
      </c>
      <c r="M7" s="5">
        <f t="shared" si="2"/>
        <v>0</v>
      </c>
      <c r="N7" s="5"/>
      <c r="O7" s="6">
        <v>25737</v>
      </c>
      <c r="P7" s="5">
        <f t="shared" ref="P7:Q8" si="3">G7</f>
        <v>64169</v>
      </c>
      <c r="Q7" s="5">
        <f t="shared" si="3"/>
        <v>0</v>
      </c>
      <c r="R7" s="5">
        <f>I7</f>
        <v>0</v>
      </c>
    </row>
    <row r="8" spans="1:18" ht="69.75" customHeight="1" x14ac:dyDescent="0.25">
      <c r="A8" s="4" t="s">
        <v>41</v>
      </c>
      <c r="B8" s="5">
        <f t="shared" si="0"/>
        <v>5426</v>
      </c>
      <c r="C8" s="5">
        <f>5175+251</f>
        <v>5426</v>
      </c>
      <c r="D8" s="5"/>
      <c r="E8" s="5"/>
      <c r="F8" s="5">
        <f t="shared" ref="F8" si="4">SUM(G8:I8)</f>
        <v>5426</v>
      </c>
      <c r="G8" s="5">
        <f t="shared" si="1"/>
        <v>5426</v>
      </c>
      <c r="H8" s="5">
        <f t="shared" si="1"/>
        <v>0</v>
      </c>
      <c r="I8" s="5">
        <f t="shared" si="1"/>
        <v>0</v>
      </c>
      <c r="J8" s="5">
        <f t="shared" ref="J8" si="5">SUM(K8:M8)</f>
        <v>5426</v>
      </c>
      <c r="K8" s="5">
        <f t="shared" si="2"/>
        <v>5426</v>
      </c>
      <c r="L8" s="5">
        <f t="shared" si="2"/>
        <v>0</v>
      </c>
      <c r="M8" s="5">
        <f t="shared" si="2"/>
        <v>0</v>
      </c>
      <c r="N8" s="5"/>
      <c r="O8" s="7">
        <v>25742</v>
      </c>
      <c r="P8" s="5">
        <f t="shared" si="3"/>
        <v>5426</v>
      </c>
      <c r="Q8" s="5">
        <f t="shared" si="3"/>
        <v>0</v>
      </c>
      <c r="R8" s="45">
        <f t="shared" ref="R8:R15" si="6">I8</f>
        <v>0</v>
      </c>
    </row>
    <row r="9" spans="1:18" ht="114.75" customHeight="1" x14ac:dyDescent="0.25">
      <c r="A9" s="4" t="s">
        <v>42</v>
      </c>
      <c r="B9" s="39">
        <f t="shared" si="0"/>
        <v>12865</v>
      </c>
      <c r="C9" s="39">
        <f>162+12703</f>
        <v>12865</v>
      </c>
      <c r="D9" s="39"/>
      <c r="E9" s="39"/>
      <c r="F9" s="39">
        <f t="shared" ref="F9" si="7">SUM(G9:I9)</f>
        <v>12865</v>
      </c>
      <c r="G9" s="39">
        <f t="shared" ref="G9" si="8">C9</f>
        <v>12865</v>
      </c>
      <c r="H9" s="39">
        <f t="shared" ref="H9" si="9">D9</f>
        <v>0</v>
      </c>
      <c r="I9" s="39">
        <f t="shared" ref="I9" si="10">E9</f>
        <v>0</v>
      </c>
      <c r="J9" s="39">
        <f t="shared" ref="J9" si="11">SUM(K9:M9)</f>
        <v>12865</v>
      </c>
      <c r="K9" s="39">
        <f t="shared" ref="K9" si="12">P9</f>
        <v>12865</v>
      </c>
      <c r="L9" s="39">
        <f t="shared" ref="L9" si="13">Q9</f>
        <v>0</v>
      </c>
      <c r="M9" s="39">
        <f t="shared" ref="M9" si="14">R9</f>
        <v>0</v>
      </c>
      <c r="N9" s="39"/>
      <c r="O9" s="7">
        <v>25743</v>
      </c>
      <c r="P9" s="39">
        <f t="shared" ref="P9" si="15">G9</f>
        <v>12865</v>
      </c>
      <c r="Q9" s="39">
        <f t="shared" ref="Q9" si="16">H9</f>
        <v>0</v>
      </c>
      <c r="R9" s="45">
        <f t="shared" si="6"/>
        <v>0</v>
      </c>
    </row>
    <row r="10" spans="1:18" ht="66" customHeight="1" x14ac:dyDescent="0.25">
      <c r="A10" s="4" t="s">
        <v>43</v>
      </c>
      <c r="B10" s="45">
        <f t="shared" si="0"/>
        <v>44788</v>
      </c>
      <c r="C10" s="45">
        <f>6188+35367</f>
        <v>41555</v>
      </c>
      <c r="D10" s="45">
        <v>812</v>
      </c>
      <c r="E10" s="45">
        <v>2421</v>
      </c>
      <c r="F10" s="45">
        <f>G10+H10+I10</f>
        <v>44788</v>
      </c>
      <c r="G10" s="45">
        <f t="shared" ref="G10:I12" si="17">C10</f>
        <v>41555</v>
      </c>
      <c r="H10" s="45">
        <f t="shared" si="17"/>
        <v>812</v>
      </c>
      <c r="I10" s="45">
        <f t="shared" si="17"/>
        <v>2421</v>
      </c>
      <c r="J10" s="45">
        <f>K10+L10+M10</f>
        <v>44788</v>
      </c>
      <c r="K10" s="45">
        <f t="shared" ref="K10:M12" si="18">C10</f>
        <v>41555</v>
      </c>
      <c r="L10" s="45">
        <f t="shared" si="18"/>
        <v>812</v>
      </c>
      <c r="M10" s="45">
        <f t="shared" si="18"/>
        <v>2421</v>
      </c>
      <c r="N10" s="45"/>
      <c r="O10" s="7">
        <v>25744</v>
      </c>
      <c r="P10" s="45">
        <f t="shared" ref="P10:Q12" si="19">C10</f>
        <v>41555</v>
      </c>
      <c r="Q10" s="45">
        <f t="shared" si="19"/>
        <v>812</v>
      </c>
      <c r="R10" s="45">
        <f t="shared" si="6"/>
        <v>2421</v>
      </c>
    </row>
    <row r="11" spans="1:18" ht="49.5" customHeight="1" x14ac:dyDescent="0.25">
      <c r="A11" s="4" t="s">
        <v>45</v>
      </c>
      <c r="B11" s="45">
        <f t="shared" si="0"/>
        <v>45195</v>
      </c>
      <c r="C11" s="45">
        <f>22649+697</f>
        <v>23346</v>
      </c>
      <c r="D11" s="45">
        <v>21849</v>
      </c>
      <c r="E11" s="45"/>
      <c r="F11" s="45">
        <f>G11+H11+I11</f>
        <v>45195</v>
      </c>
      <c r="G11" s="45">
        <f t="shared" si="17"/>
        <v>23346</v>
      </c>
      <c r="H11" s="45">
        <f t="shared" si="17"/>
        <v>21849</v>
      </c>
      <c r="I11" s="45">
        <f t="shared" si="17"/>
        <v>0</v>
      </c>
      <c r="J11" s="45">
        <f>K11+L11+M11</f>
        <v>45195</v>
      </c>
      <c r="K11" s="45">
        <f t="shared" si="18"/>
        <v>23346</v>
      </c>
      <c r="L11" s="45">
        <f t="shared" si="18"/>
        <v>21849</v>
      </c>
      <c r="M11" s="45">
        <f t="shared" si="18"/>
        <v>0</v>
      </c>
      <c r="N11" s="45"/>
      <c r="O11" s="7">
        <v>25745</v>
      </c>
      <c r="P11" s="45">
        <f t="shared" si="19"/>
        <v>23346</v>
      </c>
      <c r="Q11" s="45">
        <f t="shared" si="19"/>
        <v>21849</v>
      </c>
      <c r="R11" s="45">
        <f t="shared" si="6"/>
        <v>0</v>
      </c>
    </row>
    <row r="12" spans="1:18" ht="51.75" customHeight="1" x14ac:dyDescent="0.25">
      <c r="A12" s="4" t="s">
        <v>44</v>
      </c>
      <c r="B12" s="45">
        <f t="shared" si="0"/>
        <v>941</v>
      </c>
      <c r="C12" s="45">
        <v>941</v>
      </c>
      <c r="D12" s="45"/>
      <c r="E12" s="45"/>
      <c r="F12" s="45">
        <f>G12+H12+I12</f>
        <v>941</v>
      </c>
      <c r="G12" s="45">
        <f t="shared" si="17"/>
        <v>941</v>
      </c>
      <c r="H12" s="45">
        <f t="shared" si="17"/>
        <v>0</v>
      </c>
      <c r="I12" s="45">
        <f t="shared" si="17"/>
        <v>0</v>
      </c>
      <c r="J12" s="45">
        <f>K12+L12+M12</f>
        <v>941</v>
      </c>
      <c r="K12" s="45">
        <f t="shared" si="18"/>
        <v>941</v>
      </c>
      <c r="L12" s="45">
        <f t="shared" si="18"/>
        <v>0</v>
      </c>
      <c r="M12" s="45">
        <f t="shared" si="18"/>
        <v>0</v>
      </c>
      <c r="N12" s="45"/>
      <c r="O12" s="7">
        <v>25759</v>
      </c>
      <c r="P12" s="45">
        <f t="shared" si="19"/>
        <v>941</v>
      </c>
      <c r="Q12" s="45">
        <f t="shared" si="19"/>
        <v>0</v>
      </c>
      <c r="R12" s="45">
        <f t="shared" si="6"/>
        <v>0</v>
      </c>
    </row>
    <row r="13" spans="1:18" ht="67.5" customHeight="1" x14ac:dyDescent="0.25">
      <c r="A13" s="4" t="s">
        <v>46</v>
      </c>
      <c r="B13" s="45">
        <f t="shared" ref="B13:B15" si="20">C13+D13+E13</f>
        <v>1400</v>
      </c>
      <c r="C13" s="45"/>
      <c r="D13" s="45"/>
      <c r="E13" s="45">
        <v>1400</v>
      </c>
      <c r="F13" s="45">
        <f t="shared" ref="F13:F15" si="21">G13+H13+I13</f>
        <v>1400</v>
      </c>
      <c r="G13" s="45">
        <f t="shared" ref="G13:G15" si="22">C13</f>
        <v>0</v>
      </c>
      <c r="H13" s="45">
        <f t="shared" ref="H13:H15" si="23">D13</f>
        <v>0</v>
      </c>
      <c r="I13" s="45">
        <f t="shared" ref="I13:I15" si="24">E13</f>
        <v>1400</v>
      </c>
      <c r="J13" s="45">
        <f t="shared" ref="J13:J15" si="25">K13+L13+M13</f>
        <v>1400</v>
      </c>
      <c r="K13" s="45">
        <f t="shared" ref="K13:K15" si="26">C13</f>
        <v>0</v>
      </c>
      <c r="L13" s="45">
        <f t="shared" ref="L13:L15" si="27">D13</f>
        <v>0</v>
      </c>
      <c r="M13" s="45">
        <f t="shared" ref="M13:M15" si="28">E13</f>
        <v>1400</v>
      </c>
      <c r="N13" s="45"/>
      <c r="O13" s="7">
        <v>25760</v>
      </c>
      <c r="P13" s="45">
        <f t="shared" ref="P13:P15" si="29">C13</f>
        <v>0</v>
      </c>
      <c r="Q13" s="45">
        <f t="shared" ref="Q13:Q15" si="30">D13</f>
        <v>0</v>
      </c>
      <c r="R13" s="45">
        <f t="shared" si="6"/>
        <v>1400</v>
      </c>
    </row>
    <row r="14" spans="1:18" ht="61.5" customHeight="1" x14ac:dyDescent="0.25">
      <c r="A14" s="4" t="s">
        <v>47</v>
      </c>
      <c r="B14" s="45">
        <f t="shared" si="20"/>
        <v>237</v>
      </c>
      <c r="C14" s="45"/>
      <c r="D14" s="45"/>
      <c r="E14" s="45">
        <v>237</v>
      </c>
      <c r="F14" s="45">
        <f t="shared" si="21"/>
        <v>237</v>
      </c>
      <c r="G14" s="45">
        <f t="shared" si="22"/>
        <v>0</v>
      </c>
      <c r="H14" s="45">
        <f t="shared" si="23"/>
        <v>0</v>
      </c>
      <c r="I14" s="45">
        <f t="shared" si="24"/>
        <v>237</v>
      </c>
      <c r="J14" s="45">
        <f t="shared" si="25"/>
        <v>237</v>
      </c>
      <c r="K14" s="45">
        <f t="shared" si="26"/>
        <v>0</v>
      </c>
      <c r="L14" s="45">
        <f t="shared" si="27"/>
        <v>0</v>
      </c>
      <c r="M14" s="45">
        <f t="shared" si="28"/>
        <v>237</v>
      </c>
      <c r="N14" s="45"/>
      <c r="O14" s="7">
        <v>25761</v>
      </c>
      <c r="P14" s="45">
        <f t="shared" si="29"/>
        <v>0</v>
      </c>
      <c r="Q14" s="45">
        <f t="shared" si="30"/>
        <v>0</v>
      </c>
      <c r="R14" s="45">
        <f t="shared" si="6"/>
        <v>237</v>
      </c>
    </row>
    <row r="15" spans="1:18" ht="51.75" customHeight="1" x14ac:dyDescent="0.25">
      <c r="A15" s="4" t="s">
        <v>48</v>
      </c>
      <c r="B15" s="45">
        <f t="shared" si="20"/>
        <v>100727</v>
      </c>
      <c r="C15" s="45">
        <v>100727</v>
      </c>
      <c r="D15" s="45"/>
      <c r="E15" s="45"/>
      <c r="F15" s="45">
        <f t="shared" si="21"/>
        <v>100727</v>
      </c>
      <c r="G15" s="45">
        <f t="shared" si="22"/>
        <v>100727</v>
      </c>
      <c r="H15" s="45">
        <f t="shared" si="23"/>
        <v>0</v>
      </c>
      <c r="I15" s="45">
        <f t="shared" si="24"/>
        <v>0</v>
      </c>
      <c r="J15" s="45">
        <f t="shared" si="25"/>
        <v>100727</v>
      </c>
      <c r="K15" s="45">
        <f t="shared" si="26"/>
        <v>100727</v>
      </c>
      <c r="L15" s="45">
        <f t="shared" si="27"/>
        <v>0</v>
      </c>
      <c r="M15" s="45">
        <f t="shared" si="28"/>
        <v>0</v>
      </c>
      <c r="N15" s="45"/>
      <c r="O15" s="7">
        <v>24676</v>
      </c>
      <c r="P15" s="45">
        <f t="shared" si="29"/>
        <v>100727</v>
      </c>
      <c r="Q15" s="45">
        <f t="shared" si="30"/>
        <v>0</v>
      </c>
      <c r="R15" s="45">
        <f t="shared" si="6"/>
        <v>0</v>
      </c>
    </row>
    <row r="16" spans="1:18" ht="63.75" customHeight="1" x14ac:dyDescent="0.25">
      <c r="A16" s="4" t="s">
        <v>1035</v>
      </c>
      <c r="B16" s="48">
        <f t="shared" ref="B16:B17" si="31">C16+D16+E16</f>
        <v>146349</v>
      </c>
      <c r="C16" s="48">
        <v>146349</v>
      </c>
      <c r="D16" s="48"/>
      <c r="E16" s="48"/>
      <c r="F16" s="48">
        <f t="shared" ref="F16:F17" si="32">G16+H16+I16</f>
        <v>146349</v>
      </c>
      <c r="G16" s="48">
        <f t="shared" ref="G16:G17" si="33">C16</f>
        <v>146349</v>
      </c>
      <c r="H16" s="48">
        <f t="shared" ref="H16:H17" si="34">D16</f>
        <v>0</v>
      </c>
      <c r="I16" s="48">
        <f t="shared" ref="I16:I17" si="35">E16</f>
        <v>0</v>
      </c>
      <c r="J16" s="48">
        <f t="shared" ref="J16:J17" si="36">K16+L16+M16</f>
        <v>146349</v>
      </c>
      <c r="K16" s="48">
        <f t="shared" ref="K16:K17" si="37">C16</f>
        <v>146349</v>
      </c>
      <c r="L16" s="48">
        <f t="shared" ref="L16:L17" si="38">D16</f>
        <v>0</v>
      </c>
      <c r="M16" s="48">
        <f t="shared" ref="M16:M17" si="39">E16</f>
        <v>0</v>
      </c>
      <c r="N16" s="48"/>
      <c r="O16" s="7">
        <v>25723</v>
      </c>
      <c r="P16" s="48">
        <f t="shared" ref="P16:P17" si="40">C16</f>
        <v>146349</v>
      </c>
      <c r="Q16" s="48">
        <f t="shared" ref="Q16:Q17" si="41">D16</f>
        <v>0</v>
      </c>
      <c r="R16" s="48">
        <f t="shared" ref="R16:R17" si="42">I16</f>
        <v>0</v>
      </c>
    </row>
    <row r="17" spans="1:18" ht="64.5" customHeight="1" x14ac:dyDescent="0.25">
      <c r="A17" s="4" t="s">
        <v>1043</v>
      </c>
      <c r="B17" s="48">
        <f t="shared" si="31"/>
        <v>725123</v>
      </c>
      <c r="C17" s="48">
        <v>725123</v>
      </c>
      <c r="D17" s="48"/>
      <c r="E17" s="48"/>
      <c r="F17" s="48">
        <f t="shared" si="32"/>
        <v>725123</v>
      </c>
      <c r="G17" s="48">
        <f t="shared" si="33"/>
        <v>725123</v>
      </c>
      <c r="H17" s="48">
        <f t="shared" si="34"/>
        <v>0</v>
      </c>
      <c r="I17" s="48">
        <f t="shared" si="35"/>
        <v>0</v>
      </c>
      <c r="J17" s="48">
        <f t="shared" si="36"/>
        <v>725123</v>
      </c>
      <c r="K17" s="48">
        <f t="shared" si="37"/>
        <v>725123</v>
      </c>
      <c r="L17" s="48">
        <f t="shared" si="38"/>
        <v>0</v>
      </c>
      <c r="M17" s="48">
        <f t="shared" si="39"/>
        <v>0</v>
      </c>
      <c r="N17" s="48"/>
      <c r="O17" s="7">
        <v>25405</v>
      </c>
      <c r="P17" s="48">
        <f t="shared" si="40"/>
        <v>725123</v>
      </c>
      <c r="Q17" s="48">
        <f t="shared" si="41"/>
        <v>0</v>
      </c>
      <c r="R17" s="48">
        <f t="shared" si="42"/>
        <v>0</v>
      </c>
    </row>
    <row r="18" spans="1:18" ht="16.5" customHeight="1" x14ac:dyDescent="0.25">
      <c r="A18" s="8" t="s">
        <v>13</v>
      </c>
      <c r="B18" s="9">
        <f t="shared" ref="B18:M18" si="43">SUM(B7:B17)</f>
        <v>1147220</v>
      </c>
      <c r="C18" s="9">
        <f t="shared" si="43"/>
        <v>1120501</v>
      </c>
      <c r="D18" s="9">
        <f t="shared" si="43"/>
        <v>22661</v>
      </c>
      <c r="E18" s="9">
        <f t="shared" si="43"/>
        <v>4058</v>
      </c>
      <c r="F18" s="9">
        <f t="shared" si="43"/>
        <v>1147220</v>
      </c>
      <c r="G18" s="9">
        <f t="shared" si="43"/>
        <v>1120501</v>
      </c>
      <c r="H18" s="9">
        <f t="shared" si="43"/>
        <v>22661</v>
      </c>
      <c r="I18" s="9">
        <f t="shared" si="43"/>
        <v>4058</v>
      </c>
      <c r="J18" s="9">
        <f t="shared" si="43"/>
        <v>1147220</v>
      </c>
      <c r="K18" s="9">
        <f t="shared" si="43"/>
        <v>1120501</v>
      </c>
      <c r="L18" s="9">
        <f t="shared" si="43"/>
        <v>22661</v>
      </c>
      <c r="M18" s="9">
        <f t="shared" si="43"/>
        <v>4058</v>
      </c>
      <c r="N18" s="9">
        <f>SUM(P18:R18)</f>
        <v>1147220</v>
      </c>
      <c r="O18" s="9"/>
      <c r="P18" s="9">
        <f>SUM(P7:P17)</f>
        <v>1120501</v>
      </c>
      <c r="Q18" s="9">
        <f>SUM(Q7:Q17)</f>
        <v>22661</v>
      </c>
      <c r="R18" s="9">
        <f>SUM(R7:R17)</f>
        <v>4058</v>
      </c>
    </row>
    <row r="19" spans="1:18" ht="15" customHeight="1" x14ac:dyDescent="0.25">
      <c r="A19" s="10" t="s">
        <v>14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>
        <f>SUM(P19:R19)</f>
        <v>6557664</v>
      </c>
      <c r="O19" s="9"/>
      <c r="P19" s="9">
        <f>ROUND(P18*5.74,0)</f>
        <v>6431676</v>
      </c>
      <c r="Q19" s="9">
        <f>ROUND(Q18*3.76,0)</f>
        <v>85205</v>
      </c>
      <c r="R19" s="9">
        <f>ROUND(R18*10.05,0)</f>
        <v>40783</v>
      </c>
    </row>
    <row r="20" spans="1:18" ht="16.5" customHeight="1" x14ac:dyDescent="0.25">
      <c r="A20" s="11" t="s">
        <v>15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>
        <f>SUM(P20:R20)</f>
        <v>1180379.5199999998</v>
      </c>
      <c r="O20" s="5"/>
      <c r="P20" s="5">
        <f>ROUND(P19*18%,2)</f>
        <v>1157701.68</v>
      </c>
      <c r="Q20" s="5">
        <f>ROUND(Q19*18%,2)</f>
        <v>15336.9</v>
      </c>
      <c r="R20" s="5">
        <f>ROUND(R19*18%,2)</f>
        <v>7340.94</v>
      </c>
    </row>
    <row r="21" spans="1:18" ht="15.75" x14ac:dyDescent="0.25">
      <c r="A21" s="10" t="s">
        <v>16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>
        <f>SUM(P21:R21)</f>
        <v>7738043.5200000005</v>
      </c>
      <c r="O21" s="9"/>
      <c r="P21" s="9">
        <f>SUM(P19:P20)</f>
        <v>7589377.6799999997</v>
      </c>
      <c r="Q21" s="9">
        <f>SUM(Q19:Q20)</f>
        <v>100541.9</v>
      </c>
      <c r="R21" s="9">
        <f>SUM(R19:R20)</f>
        <v>48123.94</v>
      </c>
    </row>
    <row r="22" spans="1:18" ht="15.75" x14ac:dyDescent="0.25">
      <c r="A22" s="12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4">
        <v>60000000</v>
      </c>
      <c r="Q22" s="13"/>
      <c r="R22" s="13"/>
    </row>
    <row r="23" spans="1:18" ht="18.75" x14ac:dyDescent="0.25">
      <c r="A23" s="263" t="s">
        <v>17</v>
      </c>
      <c r="B23" s="263"/>
      <c r="C23" s="263"/>
      <c r="D23" s="263"/>
      <c r="E23" s="263"/>
      <c r="F23" s="263"/>
      <c r="G23" s="263"/>
      <c r="H23" s="263"/>
      <c r="I23" s="263"/>
      <c r="J23" s="263"/>
      <c r="K23" s="263"/>
      <c r="L23" s="263"/>
      <c r="M23" s="263"/>
      <c r="N23" s="263"/>
      <c r="O23" s="263"/>
      <c r="P23" s="263"/>
      <c r="Q23" s="15">
        <f>P22-P21</f>
        <v>52410622.32</v>
      </c>
      <c r="R23" s="16"/>
    </row>
    <row r="24" spans="1:18" ht="24" customHeight="1" x14ac:dyDescent="0.25">
      <c r="A24" s="263" t="s">
        <v>1039</v>
      </c>
      <c r="B24" s="263"/>
      <c r="C24" s="263"/>
      <c r="D24" s="263"/>
      <c r="E24" s="263"/>
      <c r="F24" s="263"/>
      <c r="G24" s="263"/>
      <c r="H24" s="263"/>
      <c r="I24" s="263"/>
      <c r="J24" s="263"/>
      <c r="K24" s="263"/>
      <c r="L24" s="263"/>
      <c r="M24" s="263"/>
      <c r="N24" s="263"/>
      <c r="O24" s="263"/>
      <c r="P24" s="263"/>
      <c r="Q24" s="13"/>
      <c r="R24" s="13"/>
    </row>
    <row r="25" spans="1:18" ht="23.25" customHeight="1" x14ac:dyDescent="0.25">
      <c r="A25" s="262" t="s">
        <v>1040</v>
      </c>
      <c r="B25" s="262"/>
      <c r="C25" s="262"/>
      <c r="D25" s="262"/>
      <c r="E25" s="262"/>
      <c r="F25" s="262"/>
      <c r="G25" s="262"/>
      <c r="H25" s="262"/>
      <c r="I25" s="262"/>
      <c r="J25" s="262"/>
      <c r="K25" s="262"/>
      <c r="L25" s="262"/>
      <c r="M25" s="262"/>
      <c r="N25" s="44"/>
      <c r="O25" s="44"/>
      <c r="P25" s="44"/>
      <c r="Q25" s="18"/>
      <c r="R25" s="18"/>
    </row>
    <row r="26" spans="1:18" ht="26.25" customHeight="1" x14ac:dyDescent="0.25">
      <c r="A26" s="262" t="s">
        <v>1041</v>
      </c>
      <c r="B26" s="262"/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262"/>
      <c r="N26" s="262"/>
      <c r="O26" s="44"/>
      <c r="P26" s="44"/>
      <c r="Q26" s="18"/>
      <c r="R26" s="18"/>
    </row>
    <row r="27" spans="1:18" ht="36" customHeight="1" x14ac:dyDescent="0.3">
      <c r="A27" s="257" t="s">
        <v>18</v>
      </c>
      <c r="B27" s="257"/>
      <c r="C27" s="257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18"/>
      <c r="P27" s="18"/>
      <c r="Q27" s="19"/>
      <c r="R27" s="19"/>
    </row>
    <row r="28" spans="1:18" ht="18.75" x14ac:dyDescent="0.3">
      <c r="A28" s="257" t="s">
        <v>0</v>
      </c>
      <c r="B28" s="257"/>
      <c r="C28" s="257"/>
      <c r="D28" s="42"/>
      <c r="E28" s="42"/>
      <c r="F28" s="42"/>
      <c r="G28" s="43"/>
      <c r="H28" s="258" t="s">
        <v>22</v>
      </c>
      <c r="I28" s="258"/>
      <c r="J28" s="43"/>
      <c r="K28" s="42"/>
      <c r="L28" s="42"/>
      <c r="M28" s="42"/>
      <c r="N28" s="42"/>
      <c r="O28" s="42"/>
      <c r="P28" s="18"/>
      <c r="Q28" s="13"/>
      <c r="R28" s="13"/>
    </row>
    <row r="29" spans="1:18" ht="25.5" customHeight="1" x14ac:dyDescent="0.25">
      <c r="A29" s="12"/>
      <c r="B29" s="13"/>
      <c r="C29" s="13"/>
      <c r="D29" s="13"/>
      <c r="E29" s="13"/>
      <c r="F29" s="13"/>
      <c r="G29" s="13"/>
      <c r="H29" s="259"/>
      <c r="I29" s="259"/>
      <c r="J29" s="13"/>
      <c r="K29" s="13"/>
      <c r="L29" s="13"/>
      <c r="M29" s="13"/>
      <c r="N29" s="13"/>
      <c r="O29" s="13"/>
      <c r="P29" s="13"/>
      <c r="Q29" s="18"/>
      <c r="R29" s="18"/>
    </row>
    <row r="30" spans="1:18" ht="18.75" x14ac:dyDescent="0.3">
      <c r="A30" s="257" t="s">
        <v>19</v>
      </c>
      <c r="B30" s="257"/>
      <c r="C30" s="19"/>
      <c r="D30" s="19"/>
      <c r="E30" s="19"/>
      <c r="F30" s="19"/>
      <c r="G30" s="19"/>
      <c r="H30" s="261" t="s">
        <v>23</v>
      </c>
      <c r="I30" s="261"/>
      <c r="J30" s="261"/>
      <c r="K30" s="19"/>
      <c r="L30" s="19"/>
      <c r="M30" s="19"/>
      <c r="N30" s="19"/>
      <c r="O30" s="19"/>
      <c r="P30" s="19"/>
    </row>
    <row r="31" spans="1:18" ht="15.75" x14ac:dyDescent="0.25">
      <c r="A31" s="12"/>
      <c r="B31" s="13"/>
      <c r="C31" s="13"/>
      <c r="D31" s="13"/>
      <c r="E31" s="13"/>
      <c r="F31" s="13"/>
      <c r="G31" s="13"/>
      <c r="H31" s="259"/>
      <c r="I31" s="259"/>
      <c r="J31" s="13"/>
      <c r="K31" s="13"/>
      <c r="L31" s="13"/>
      <c r="M31" s="13"/>
      <c r="N31" s="13"/>
      <c r="O31" s="13"/>
      <c r="P31" s="13"/>
    </row>
    <row r="32" spans="1:18" ht="18.75" x14ac:dyDescent="0.25">
      <c r="A32" s="16" t="s">
        <v>20</v>
      </c>
      <c r="B32" s="18"/>
      <c r="C32" s="18"/>
      <c r="D32" s="18"/>
      <c r="E32" s="18"/>
      <c r="F32" s="18"/>
      <c r="G32" s="18"/>
      <c r="H32" s="260" t="s">
        <v>21</v>
      </c>
      <c r="I32" s="260"/>
      <c r="J32" s="18"/>
      <c r="K32" s="18"/>
      <c r="L32" s="18"/>
      <c r="M32" s="18"/>
      <c r="N32" s="18"/>
      <c r="O32" s="18"/>
      <c r="P32" s="18"/>
    </row>
  </sheetData>
  <mergeCells count="22">
    <mergeCell ref="A26:N26"/>
    <mergeCell ref="A23:P23"/>
    <mergeCell ref="A27:C27"/>
    <mergeCell ref="A1:R1"/>
    <mergeCell ref="A2:R2"/>
    <mergeCell ref="A3:P3"/>
    <mergeCell ref="A4:A5"/>
    <mergeCell ref="B4:E4"/>
    <mergeCell ref="F4:I4"/>
    <mergeCell ref="J4:M4"/>
    <mergeCell ref="N4:N5"/>
    <mergeCell ref="O4:O5"/>
    <mergeCell ref="P4:R4"/>
    <mergeCell ref="A24:P24"/>
    <mergeCell ref="A25:M25"/>
    <mergeCell ref="A28:C28"/>
    <mergeCell ref="H28:I28"/>
    <mergeCell ref="H29:I29"/>
    <mergeCell ref="A30:B30"/>
    <mergeCell ref="H32:I32"/>
    <mergeCell ref="H31:I31"/>
    <mergeCell ref="H30:J30"/>
  </mergeCells>
  <pageMargins left="0.25" right="0.25" top="0.75" bottom="0.75" header="0.3" footer="0.3"/>
  <pageSetup paperSize="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zoomScaleNormal="100" workbookViewId="0">
      <selection activeCell="A5" sqref="A5:G5"/>
    </sheetView>
  </sheetViews>
  <sheetFormatPr defaultRowHeight="15" x14ac:dyDescent="0.25"/>
  <cols>
    <col min="2" max="2" width="8" customWidth="1"/>
    <col min="3" max="3" width="16.85546875" customWidth="1"/>
    <col min="5" max="5" width="11.5703125" customWidth="1"/>
    <col min="6" max="6" width="16.42578125" customWidth="1"/>
    <col min="7" max="7" width="20.28515625" customWidth="1"/>
  </cols>
  <sheetData>
    <row r="1" spans="1:7" ht="15.75" x14ac:dyDescent="0.25">
      <c r="A1" s="20"/>
      <c r="B1" s="20"/>
      <c r="C1" s="20"/>
      <c r="D1" s="20"/>
      <c r="E1" s="20"/>
      <c r="F1" s="20"/>
      <c r="G1" s="21"/>
    </row>
    <row r="2" spans="1:7" ht="15.75" x14ac:dyDescent="0.25">
      <c r="A2" s="20"/>
      <c r="B2" s="20"/>
      <c r="C2" s="20"/>
      <c r="D2" s="20"/>
      <c r="E2" s="20"/>
      <c r="F2" s="20"/>
      <c r="G2" s="21"/>
    </row>
    <row r="3" spans="1:7" ht="15.75" x14ac:dyDescent="0.25">
      <c r="A3" s="20"/>
      <c r="B3" s="20"/>
      <c r="C3" s="20"/>
      <c r="D3" s="20"/>
      <c r="E3" s="20"/>
      <c r="F3" s="20"/>
      <c r="G3" s="22"/>
    </row>
    <row r="4" spans="1:7" ht="18.75" x14ac:dyDescent="0.3">
      <c r="A4" s="289" t="s">
        <v>24</v>
      </c>
      <c r="B4" s="289"/>
      <c r="C4" s="289"/>
      <c r="D4" s="289"/>
      <c r="E4" s="289"/>
      <c r="F4" s="289"/>
      <c r="G4" s="289"/>
    </row>
    <row r="5" spans="1:7" ht="54.75" customHeight="1" x14ac:dyDescent="0.25">
      <c r="A5" s="290" t="s">
        <v>1163</v>
      </c>
      <c r="B5" s="290"/>
      <c r="C5" s="290"/>
      <c r="D5" s="290"/>
      <c r="E5" s="290"/>
      <c r="F5" s="290"/>
      <c r="G5" s="290"/>
    </row>
    <row r="6" spans="1:7" ht="18.75" x14ac:dyDescent="0.3">
      <c r="A6" s="289" t="s">
        <v>25</v>
      </c>
      <c r="B6" s="289"/>
      <c r="C6" s="289"/>
      <c r="D6" s="289"/>
      <c r="E6" s="289"/>
      <c r="F6" s="289"/>
      <c r="G6" s="289"/>
    </row>
    <row r="7" spans="1:7" ht="15.75" x14ac:dyDescent="0.25">
      <c r="A7" s="291"/>
      <c r="B7" s="291"/>
      <c r="C7" s="291"/>
      <c r="D7" s="291"/>
      <c r="E7" s="291"/>
      <c r="F7" s="291"/>
      <c r="G7" s="291"/>
    </row>
    <row r="8" spans="1:7" ht="15.75" x14ac:dyDescent="0.25">
      <c r="A8" s="41" t="s">
        <v>26</v>
      </c>
      <c r="B8" s="41"/>
      <c r="C8" s="41"/>
      <c r="D8" s="41"/>
      <c r="E8" s="41"/>
      <c r="F8" s="23"/>
      <c r="G8" s="23"/>
    </row>
    <row r="9" spans="1:7" ht="15.75" x14ac:dyDescent="0.25">
      <c r="A9" s="24"/>
      <c r="B9" s="24"/>
      <c r="C9" s="24"/>
      <c r="D9" s="24"/>
      <c r="E9" s="24"/>
      <c r="F9" s="24"/>
      <c r="G9" s="24"/>
    </row>
    <row r="10" spans="1:7" ht="15.75" x14ac:dyDescent="0.25">
      <c r="A10" s="24"/>
      <c r="B10" s="24"/>
      <c r="C10" s="24"/>
      <c r="D10" s="24"/>
      <c r="E10" s="24"/>
      <c r="F10" s="25"/>
      <c r="G10" s="26" t="s">
        <v>27</v>
      </c>
    </row>
    <row r="11" spans="1:7" x14ac:dyDescent="0.25">
      <c r="A11" s="292" t="s">
        <v>28</v>
      </c>
      <c r="B11" s="293"/>
      <c r="C11" s="296" t="s">
        <v>29</v>
      </c>
      <c r="D11" s="292" t="s">
        <v>30</v>
      </c>
      <c r="E11" s="293"/>
      <c r="F11" s="296" t="s">
        <v>31</v>
      </c>
      <c r="G11" s="296" t="s">
        <v>32</v>
      </c>
    </row>
    <row r="12" spans="1:7" x14ac:dyDescent="0.25">
      <c r="A12" s="294"/>
      <c r="B12" s="295"/>
      <c r="C12" s="297"/>
      <c r="D12" s="294"/>
      <c r="E12" s="295"/>
      <c r="F12" s="297"/>
      <c r="G12" s="297"/>
    </row>
    <row r="13" spans="1:7" x14ac:dyDescent="0.25">
      <c r="A13" s="294"/>
      <c r="B13" s="295"/>
      <c r="C13" s="297"/>
      <c r="D13" s="294"/>
      <c r="E13" s="295"/>
      <c r="F13" s="297"/>
      <c r="G13" s="298"/>
    </row>
    <row r="14" spans="1:7" x14ac:dyDescent="0.25">
      <c r="A14" s="294"/>
      <c r="B14" s="295"/>
      <c r="C14" s="297"/>
      <c r="D14" s="294"/>
      <c r="E14" s="295"/>
      <c r="F14" s="297"/>
      <c r="G14" s="284" t="s">
        <v>33</v>
      </c>
    </row>
    <row r="15" spans="1:7" x14ac:dyDescent="0.25">
      <c r="A15" s="294"/>
      <c r="B15" s="295"/>
      <c r="C15" s="297"/>
      <c r="D15" s="294"/>
      <c r="E15" s="295"/>
      <c r="F15" s="297"/>
      <c r="G15" s="285"/>
    </row>
    <row r="16" spans="1:7" x14ac:dyDescent="0.25">
      <c r="A16" s="294"/>
      <c r="B16" s="295"/>
      <c r="C16" s="297"/>
      <c r="D16" s="294"/>
      <c r="E16" s="295"/>
      <c r="F16" s="297"/>
      <c r="G16" s="285"/>
    </row>
    <row r="17" spans="1:7" x14ac:dyDescent="0.25">
      <c r="A17" s="294"/>
      <c r="B17" s="295"/>
      <c r="C17" s="298"/>
      <c r="D17" s="294"/>
      <c r="E17" s="295"/>
      <c r="F17" s="298"/>
      <c r="G17" s="286"/>
    </row>
    <row r="18" spans="1:7" ht="15.75" x14ac:dyDescent="0.25">
      <c r="A18" s="287">
        <v>1</v>
      </c>
      <c r="B18" s="288"/>
      <c r="C18" s="27">
        <v>2</v>
      </c>
      <c r="D18" s="287">
        <v>3</v>
      </c>
      <c r="E18" s="288"/>
      <c r="F18" s="27">
        <v>4</v>
      </c>
      <c r="G18" s="28">
        <v>5</v>
      </c>
    </row>
    <row r="19" spans="1:7" ht="15.75" x14ac:dyDescent="0.25">
      <c r="A19" s="271" t="s">
        <v>10</v>
      </c>
      <c r="B19" s="272"/>
      <c r="C19" s="46">
        <v>1120501</v>
      </c>
      <c r="D19" s="273">
        <v>6431676</v>
      </c>
      <c r="E19" s="274"/>
      <c r="F19" s="46">
        <f>G19</f>
        <v>6431676</v>
      </c>
      <c r="G19" s="47">
        <f>СМР!P19</f>
        <v>6431676</v>
      </c>
    </row>
    <row r="20" spans="1:7" ht="15.75" x14ac:dyDescent="0.25">
      <c r="A20" s="271" t="s">
        <v>11</v>
      </c>
      <c r="B20" s="272"/>
      <c r="C20" s="46">
        <v>22661</v>
      </c>
      <c r="D20" s="273">
        <v>85205</v>
      </c>
      <c r="E20" s="274"/>
      <c r="F20" s="46">
        <f t="shared" ref="F20" si="0">G20</f>
        <v>85205</v>
      </c>
      <c r="G20" s="47">
        <f>СМР!Q19</f>
        <v>85205</v>
      </c>
    </row>
    <row r="21" spans="1:7" ht="15.75" x14ac:dyDescent="0.25">
      <c r="A21" s="271" t="s">
        <v>34</v>
      </c>
      <c r="B21" s="272"/>
      <c r="C21" s="29">
        <v>4058</v>
      </c>
      <c r="D21" s="273">
        <v>40783</v>
      </c>
      <c r="E21" s="274"/>
      <c r="F21" s="29">
        <f>G21</f>
        <v>40783</v>
      </c>
      <c r="G21" s="30">
        <f>СМР!R19</f>
        <v>40783</v>
      </c>
    </row>
    <row r="22" spans="1:7" ht="15.75" x14ac:dyDescent="0.25">
      <c r="A22" s="299" t="s">
        <v>16</v>
      </c>
      <c r="B22" s="299"/>
      <c r="C22" s="31">
        <f>SUM(C19:C21)</f>
        <v>1147220</v>
      </c>
      <c r="D22" s="273">
        <f>SUM(D19:E21)</f>
        <v>6557664</v>
      </c>
      <c r="E22" s="274"/>
      <c r="F22" s="29">
        <f>G22</f>
        <v>6557664</v>
      </c>
      <c r="G22" s="30">
        <f>SUM(G19:G21)</f>
        <v>6557664</v>
      </c>
    </row>
    <row r="23" spans="1:7" ht="15.75" x14ac:dyDescent="0.25">
      <c r="A23" s="276" t="s">
        <v>35</v>
      </c>
      <c r="B23" s="277"/>
      <c r="C23" s="32"/>
      <c r="D23" s="273">
        <f>ROUND(F22*18%,2)</f>
        <v>1180379.52</v>
      </c>
      <c r="E23" s="274"/>
      <c r="F23" s="29">
        <f>G23</f>
        <v>1180379.5199999998</v>
      </c>
      <c r="G23" s="30">
        <f>СМР!N20</f>
        <v>1180379.5199999998</v>
      </c>
    </row>
    <row r="24" spans="1:7" ht="15.75" x14ac:dyDescent="0.25">
      <c r="A24" s="278" t="s">
        <v>36</v>
      </c>
      <c r="B24" s="278"/>
      <c r="C24" s="33"/>
      <c r="D24" s="279">
        <f>SUM(D22:E23)</f>
        <v>7738043.5199999996</v>
      </c>
      <c r="E24" s="279"/>
      <c r="F24" s="30">
        <f t="shared" ref="F24" si="1">G24</f>
        <v>7738043.5199999996</v>
      </c>
      <c r="G24" s="30">
        <f>SUM(G22:G23)</f>
        <v>7738043.5199999996</v>
      </c>
    </row>
    <row r="25" spans="1:7" ht="12" customHeight="1" x14ac:dyDescent="0.25">
      <c r="A25" s="34"/>
      <c r="B25" s="34"/>
      <c r="C25" s="34"/>
      <c r="D25" s="34"/>
      <c r="E25" s="34"/>
      <c r="F25" s="34"/>
      <c r="G25" s="34"/>
    </row>
    <row r="26" spans="1:7" ht="18.75" x14ac:dyDescent="0.3">
      <c r="A26" s="35" t="s">
        <v>37</v>
      </c>
      <c r="B26" s="35"/>
      <c r="C26" s="35"/>
      <c r="D26" s="35"/>
      <c r="E26" s="35"/>
      <c r="F26" s="35"/>
      <c r="G26" s="35"/>
    </row>
    <row r="27" spans="1:7" ht="40.5" customHeight="1" x14ac:dyDescent="0.25">
      <c r="A27" s="275" t="s">
        <v>1036</v>
      </c>
      <c r="B27" s="275"/>
      <c r="C27" s="275"/>
      <c r="D27" s="275"/>
      <c r="E27" s="275"/>
      <c r="F27" s="275"/>
      <c r="G27" s="275"/>
    </row>
    <row r="28" spans="1:7" ht="39" customHeight="1" x14ac:dyDescent="0.25">
      <c r="A28" s="281" t="s">
        <v>1037</v>
      </c>
      <c r="B28" s="281"/>
      <c r="C28" s="281"/>
      <c r="D28" s="281"/>
      <c r="E28" s="281"/>
      <c r="F28" s="281"/>
      <c r="G28" s="281"/>
    </row>
    <row r="29" spans="1:7" ht="41.25" customHeight="1" x14ac:dyDescent="0.25">
      <c r="A29" s="275" t="s">
        <v>1038</v>
      </c>
      <c r="B29" s="275"/>
      <c r="C29" s="275"/>
      <c r="D29" s="275"/>
      <c r="E29" s="275"/>
      <c r="F29" s="275"/>
      <c r="G29" s="275"/>
    </row>
    <row r="30" spans="1:7" ht="18.75" x14ac:dyDescent="0.3">
      <c r="A30" s="36"/>
      <c r="B30" s="20"/>
      <c r="C30" s="20"/>
      <c r="D30" s="20"/>
      <c r="E30" s="20"/>
      <c r="F30" s="20"/>
      <c r="G30" s="20"/>
    </row>
    <row r="31" spans="1:7" ht="20.25" customHeight="1" x14ac:dyDescent="0.3">
      <c r="A31" s="282" t="s">
        <v>49</v>
      </c>
      <c r="B31" s="282"/>
      <c r="C31" s="282"/>
      <c r="D31" s="282"/>
      <c r="E31" s="282"/>
      <c r="F31" s="17"/>
      <c r="G31" s="17"/>
    </row>
    <row r="32" spans="1:7" ht="37.5" customHeight="1" x14ac:dyDescent="0.3">
      <c r="A32" s="257" t="s">
        <v>50</v>
      </c>
      <c r="B32" s="257"/>
      <c r="C32" s="257"/>
      <c r="D32" s="257"/>
      <c r="E32" s="17"/>
      <c r="F32" s="280" t="s">
        <v>38</v>
      </c>
      <c r="G32" s="280"/>
    </row>
    <row r="33" spans="1:7" ht="18.75" x14ac:dyDescent="0.3">
      <c r="A33" s="12"/>
      <c r="B33" s="13"/>
      <c r="C33" s="13"/>
      <c r="D33" s="13"/>
      <c r="E33" s="13"/>
      <c r="F33" s="40"/>
      <c r="G33" s="37"/>
    </row>
    <row r="34" spans="1:7" ht="18.75" x14ac:dyDescent="0.3">
      <c r="A34" s="257" t="s">
        <v>19</v>
      </c>
      <c r="B34" s="257"/>
      <c r="C34" s="257"/>
      <c r="D34" s="257"/>
      <c r="E34" s="19"/>
      <c r="F34" s="280" t="s">
        <v>1164</v>
      </c>
      <c r="G34" s="280"/>
    </row>
    <row r="35" spans="1:7" x14ac:dyDescent="0.25">
      <c r="A35" s="20"/>
      <c r="B35" s="20"/>
      <c r="C35" s="20"/>
      <c r="D35" s="20"/>
      <c r="E35" s="20"/>
      <c r="F35" s="38"/>
      <c r="G35" s="38"/>
    </row>
    <row r="36" spans="1:7" ht="18.75" x14ac:dyDescent="0.3">
      <c r="A36" s="36" t="s">
        <v>20</v>
      </c>
      <c r="B36" s="36"/>
      <c r="C36" s="36"/>
      <c r="D36" s="36"/>
      <c r="E36" s="36"/>
      <c r="F36" s="283" t="s">
        <v>39</v>
      </c>
      <c r="G36" s="283"/>
    </row>
    <row r="37" spans="1:7" x14ac:dyDescent="0.25">
      <c r="A37" s="20"/>
      <c r="B37" s="20"/>
      <c r="C37" s="20"/>
      <c r="D37" s="20"/>
      <c r="E37" s="20"/>
      <c r="F37" s="20"/>
      <c r="G37" s="20"/>
    </row>
  </sheetData>
  <mergeCells count="33">
    <mergeCell ref="F36:G36"/>
    <mergeCell ref="G14:G17"/>
    <mergeCell ref="A18:B18"/>
    <mergeCell ref="D18:E18"/>
    <mergeCell ref="A4:G4"/>
    <mergeCell ref="A5:G5"/>
    <mergeCell ref="A6:G6"/>
    <mergeCell ref="A7:G7"/>
    <mergeCell ref="A11:B17"/>
    <mergeCell ref="C11:C17"/>
    <mergeCell ref="D11:E17"/>
    <mergeCell ref="F11:F17"/>
    <mergeCell ref="G11:G13"/>
    <mergeCell ref="A21:B21"/>
    <mergeCell ref="D21:E21"/>
    <mergeCell ref="A22:B22"/>
    <mergeCell ref="A34:D34"/>
    <mergeCell ref="A24:B24"/>
    <mergeCell ref="D24:E24"/>
    <mergeCell ref="A29:G29"/>
    <mergeCell ref="A32:D32"/>
    <mergeCell ref="F34:G34"/>
    <mergeCell ref="F32:G32"/>
    <mergeCell ref="A28:G28"/>
    <mergeCell ref="A31:E31"/>
    <mergeCell ref="A19:B19"/>
    <mergeCell ref="D19:E19"/>
    <mergeCell ref="A20:B20"/>
    <mergeCell ref="D20:E20"/>
    <mergeCell ref="A27:G27"/>
    <mergeCell ref="D22:E22"/>
    <mergeCell ref="A23:B23"/>
    <mergeCell ref="D23:E23"/>
  </mergeCells>
  <pageMargins left="0.82677165354330717" right="0.23622047244094491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3"/>
  <sheetViews>
    <sheetView workbookViewId="0">
      <selection activeCell="H23" sqref="H23"/>
    </sheetView>
  </sheetViews>
  <sheetFormatPr defaultRowHeight="15" x14ac:dyDescent="0.25"/>
  <sheetData>
    <row r="1" spans="1:20" x14ac:dyDescent="0.25">
      <c r="A1" s="49" t="s">
        <v>51</v>
      </c>
      <c r="B1" s="98"/>
      <c r="C1" s="191"/>
      <c r="D1" s="94"/>
      <c r="E1" s="300" t="s">
        <v>0</v>
      </c>
      <c r="F1" s="301"/>
      <c r="G1" s="301"/>
      <c r="H1" s="301"/>
      <c r="I1" s="301"/>
      <c r="J1" s="301"/>
      <c r="K1" s="95"/>
      <c r="L1" s="95"/>
      <c r="M1" s="49" t="s">
        <v>52</v>
      </c>
      <c r="N1" s="53"/>
      <c r="O1" s="53"/>
      <c r="P1" s="53"/>
      <c r="S1" s="54"/>
      <c r="T1" s="54"/>
    </row>
    <row r="2" spans="1:20" x14ac:dyDescent="0.25">
      <c r="A2" s="92"/>
      <c r="B2" s="98"/>
      <c r="C2" s="191"/>
      <c r="D2" s="94"/>
      <c r="E2" s="192"/>
      <c r="F2" s="192"/>
      <c r="G2" s="236" t="s">
        <v>53</v>
      </c>
      <c r="H2" s="193"/>
      <c r="I2" s="194"/>
      <c r="J2" s="95"/>
      <c r="K2" s="95"/>
      <c r="L2" s="95"/>
      <c r="M2" s="55" t="s">
        <v>391</v>
      </c>
      <c r="N2" s="53"/>
      <c r="O2" s="53"/>
      <c r="P2" s="53"/>
    </row>
    <row r="3" spans="1:20" x14ac:dyDescent="0.25">
      <c r="A3" s="92" t="s">
        <v>866</v>
      </c>
      <c r="B3" s="98"/>
      <c r="C3" s="191"/>
      <c r="D3" s="94"/>
      <c r="E3" s="95"/>
      <c r="F3" s="95"/>
      <c r="G3" s="95"/>
      <c r="H3" s="95"/>
      <c r="I3" s="95"/>
      <c r="J3" s="95"/>
      <c r="K3" s="95"/>
      <c r="L3" s="95"/>
      <c r="M3" s="55" t="s">
        <v>867</v>
      </c>
      <c r="N3" s="53"/>
      <c r="O3" s="53"/>
      <c r="P3" s="53"/>
    </row>
    <row r="4" spans="1:20" x14ac:dyDescent="0.25">
      <c r="A4" s="55" t="s">
        <v>1044</v>
      </c>
      <c r="B4" s="98"/>
      <c r="C4" s="191"/>
      <c r="D4" s="94"/>
      <c r="E4" s="95"/>
      <c r="F4" s="95"/>
      <c r="G4" s="58" t="s">
        <v>1045</v>
      </c>
      <c r="H4" s="195"/>
      <c r="I4" s="95"/>
      <c r="J4" s="95"/>
      <c r="K4" s="95"/>
      <c r="L4" s="95"/>
      <c r="M4" s="62"/>
      <c r="N4" s="62"/>
      <c r="O4" s="196"/>
      <c r="P4" s="53"/>
    </row>
    <row r="5" spans="1:20" x14ac:dyDescent="0.25">
      <c r="A5" s="97"/>
      <c r="B5" s="98"/>
      <c r="C5" s="94"/>
      <c r="D5" s="197"/>
      <c r="E5" s="95"/>
      <c r="F5" s="95"/>
      <c r="G5" s="97" t="s">
        <v>1046</v>
      </c>
      <c r="H5" s="97"/>
      <c r="I5" s="97"/>
      <c r="J5" s="95"/>
      <c r="K5" s="95"/>
      <c r="L5" s="95"/>
      <c r="M5" s="55" t="s">
        <v>58</v>
      </c>
      <c r="N5" s="53"/>
      <c r="O5" s="53"/>
      <c r="P5" s="53"/>
      <c r="Q5" s="54"/>
    </row>
    <row r="6" spans="1:20" x14ac:dyDescent="0.25">
      <c r="A6" s="97"/>
      <c r="B6" s="98"/>
      <c r="C6" s="94"/>
      <c r="D6" s="197"/>
      <c r="E6" s="95"/>
      <c r="F6" s="95"/>
      <c r="G6" s="95"/>
      <c r="H6" s="95"/>
      <c r="I6" s="95"/>
      <c r="J6" s="95"/>
      <c r="K6" s="95"/>
      <c r="L6" s="95"/>
      <c r="M6" s="53"/>
      <c r="N6" s="53"/>
      <c r="O6" s="53"/>
      <c r="P6" s="53"/>
      <c r="Q6" s="54"/>
    </row>
    <row r="7" spans="1:20" x14ac:dyDescent="0.25">
      <c r="A7" s="57"/>
      <c r="B7" s="50"/>
      <c r="C7" s="59" t="s">
        <v>60</v>
      </c>
      <c r="D7" s="60" t="s">
        <v>1047</v>
      </c>
      <c r="E7" s="61"/>
      <c r="F7" s="62"/>
      <c r="G7" s="62"/>
      <c r="H7" s="237"/>
      <c r="I7" s="62"/>
      <c r="J7" s="62"/>
      <c r="K7" s="62"/>
      <c r="L7" s="62"/>
      <c r="M7" s="53"/>
      <c r="N7" s="53"/>
      <c r="O7" s="53"/>
      <c r="P7" s="53"/>
      <c r="Q7" s="53"/>
      <c r="R7" s="54"/>
    </row>
    <row r="8" spans="1:20" x14ac:dyDescent="0.25">
      <c r="A8" s="57"/>
      <c r="B8" s="50"/>
      <c r="C8" s="59"/>
      <c r="D8" s="64"/>
      <c r="E8" s="68" t="s">
        <v>1048</v>
      </c>
      <c r="F8" s="53"/>
      <c r="G8" s="53"/>
      <c r="H8" s="57"/>
      <c r="I8" s="53"/>
      <c r="J8" s="53"/>
      <c r="K8" s="63"/>
      <c r="L8" s="63"/>
      <c r="M8" s="53"/>
      <c r="N8" s="53"/>
      <c r="O8" s="53"/>
      <c r="P8" s="53"/>
      <c r="Q8" s="53"/>
      <c r="R8" s="54"/>
    </row>
    <row r="9" spans="1:20" x14ac:dyDescent="0.25">
      <c r="A9" s="57"/>
      <c r="B9" s="50"/>
      <c r="C9" s="51"/>
      <c r="D9" s="52"/>
      <c r="E9" s="243"/>
      <c r="F9" s="65"/>
      <c r="G9" s="65"/>
      <c r="H9" s="236" t="s">
        <v>61</v>
      </c>
      <c r="I9" s="236"/>
      <c r="J9" s="65"/>
      <c r="K9" s="63"/>
      <c r="L9" s="53"/>
      <c r="M9" s="53"/>
      <c r="N9" s="53"/>
      <c r="O9" s="53"/>
      <c r="P9" s="53"/>
      <c r="Q9" s="53"/>
      <c r="R9" s="54"/>
    </row>
    <row r="10" spans="1:20" x14ac:dyDescent="0.25">
      <c r="A10" s="66"/>
      <c r="B10" s="67"/>
      <c r="C10" s="51"/>
      <c r="D10" s="52"/>
      <c r="E10" s="54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4"/>
    </row>
    <row r="11" spans="1:20" x14ac:dyDescent="0.25">
      <c r="A11" s="57"/>
      <c r="B11" s="50"/>
      <c r="C11" s="51"/>
      <c r="D11" s="68" t="s">
        <v>1049</v>
      </c>
      <c r="E11" s="57"/>
      <c r="F11" s="53"/>
      <c r="G11" s="53"/>
      <c r="H11" s="53"/>
      <c r="I11" s="68"/>
      <c r="J11" s="68"/>
      <c r="K11" s="53"/>
      <c r="L11" s="53"/>
      <c r="M11" s="53"/>
      <c r="N11" s="53"/>
      <c r="O11" s="53"/>
      <c r="P11" s="53"/>
      <c r="Q11" s="53"/>
      <c r="R11" s="69"/>
    </row>
    <row r="12" spans="1:20" x14ac:dyDescent="0.25">
      <c r="A12" s="57"/>
      <c r="B12" s="50"/>
      <c r="C12" s="51"/>
      <c r="D12" s="68" t="s">
        <v>62</v>
      </c>
      <c r="E12" s="57"/>
      <c r="F12" s="53"/>
      <c r="G12" s="53"/>
      <c r="H12" s="53"/>
      <c r="I12" s="68"/>
      <c r="J12" s="302" t="s">
        <v>109</v>
      </c>
      <c r="K12" s="303"/>
      <c r="L12" s="55" t="s">
        <v>63</v>
      </c>
      <c r="M12" s="53"/>
      <c r="N12" s="53"/>
      <c r="O12" s="53"/>
      <c r="P12" s="53"/>
      <c r="Q12" s="53"/>
      <c r="R12" s="54"/>
    </row>
    <row r="13" spans="1:20" x14ac:dyDescent="0.25">
      <c r="A13" s="57"/>
      <c r="B13" s="50"/>
      <c r="C13" s="51"/>
      <c r="D13" s="68" t="s">
        <v>64</v>
      </c>
      <c r="E13" s="57"/>
      <c r="F13" s="53"/>
      <c r="G13" s="53"/>
      <c r="H13" s="53"/>
      <c r="I13" s="68"/>
      <c r="J13" s="302" t="s">
        <v>1050</v>
      </c>
      <c r="K13" s="303"/>
      <c r="L13" s="55" t="s">
        <v>63</v>
      </c>
      <c r="M13" s="53"/>
      <c r="N13" s="53"/>
      <c r="O13" s="53"/>
      <c r="P13" s="53"/>
      <c r="Q13" s="53"/>
      <c r="R13" s="54"/>
    </row>
    <row r="14" spans="1:20" x14ac:dyDescent="0.25">
      <c r="A14" s="57"/>
      <c r="B14" s="50"/>
      <c r="C14" s="51"/>
      <c r="D14" s="68" t="s">
        <v>65</v>
      </c>
      <c r="E14" s="57"/>
      <c r="F14" s="53"/>
      <c r="G14" s="53"/>
      <c r="H14" s="53"/>
      <c r="I14" s="68"/>
      <c r="J14" s="302" t="s">
        <v>1051</v>
      </c>
      <c r="K14" s="303"/>
      <c r="L14" s="55" t="s">
        <v>66</v>
      </c>
      <c r="M14" s="53"/>
      <c r="N14" s="53"/>
      <c r="O14" s="53"/>
      <c r="P14" s="53"/>
      <c r="Q14" s="53"/>
      <c r="R14" s="54"/>
    </row>
    <row r="15" spans="1:20" x14ac:dyDescent="0.25">
      <c r="A15" s="97"/>
      <c r="B15" s="98"/>
      <c r="C15" s="191"/>
      <c r="D15" s="68" t="s">
        <v>879</v>
      </c>
      <c r="E15" s="97"/>
      <c r="F15" s="95"/>
      <c r="G15" s="95"/>
      <c r="H15" s="95"/>
      <c r="I15" s="226"/>
      <c r="J15" s="304">
        <f>J112/1000</f>
        <v>461.226</v>
      </c>
      <c r="K15" s="304"/>
      <c r="L15" s="92" t="s">
        <v>880</v>
      </c>
      <c r="M15" s="95"/>
      <c r="N15" s="100"/>
      <c r="O15" s="101"/>
      <c r="P15" s="103"/>
      <c r="Q15" s="230"/>
      <c r="R15" s="100"/>
    </row>
    <row r="16" spans="1:20" x14ac:dyDescent="0.25">
      <c r="A16" s="97"/>
      <c r="B16" s="98"/>
      <c r="C16" s="99"/>
      <c r="D16" s="70" t="s">
        <v>67</v>
      </c>
      <c r="E16" s="68"/>
      <c r="F16" s="68"/>
      <c r="G16" s="68"/>
      <c r="H16" s="68"/>
      <c r="I16" s="68"/>
      <c r="J16" s="68"/>
      <c r="K16" s="68"/>
      <c r="L16" s="68"/>
      <c r="M16" s="95"/>
      <c r="N16" s="95"/>
      <c r="O16" s="95"/>
      <c r="P16" s="95"/>
      <c r="R16" s="53"/>
    </row>
    <row r="17" spans="1:18" x14ac:dyDescent="0.25">
      <c r="A17" s="71"/>
      <c r="B17" s="72"/>
      <c r="C17" s="73"/>
      <c r="D17" s="74"/>
      <c r="E17" s="75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54"/>
    </row>
    <row r="18" spans="1:18" x14ac:dyDescent="0.25">
      <c r="A18" s="305" t="s">
        <v>68</v>
      </c>
      <c r="B18" s="307" t="s">
        <v>69</v>
      </c>
      <c r="C18" s="305" t="s">
        <v>70</v>
      </c>
      <c r="D18" s="305" t="s">
        <v>71</v>
      </c>
      <c r="E18" s="305" t="s">
        <v>72</v>
      </c>
      <c r="F18" s="305" t="s">
        <v>73</v>
      </c>
      <c r="G18" s="306"/>
      <c r="H18" s="306"/>
      <c r="I18" s="306"/>
      <c r="J18" s="305" t="s">
        <v>74</v>
      </c>
      <c r="K18" s="306"/>
      <c r="L18" s="306"/>
      <c r="M18" s="306"/>
      <c r="N18" s="305" t="s">
        <v>75</v>
      </c>
      <c r="O18" s="305" t="s">
        <v>76</v>
      </c>
      <c r="P18" s="305" t="s">
        <v>77</v>
      </c>
      <c r="Q18" s="305" t="s">
        <v>78</v>
      </c>
      <c r="R18" s="54"/>
    </row>
    <row r="19" spans="1:18" x14ac:dyDescent="0.25">
      <c r="A19" s="306"/>
      <c r="B19" s="308"/>
      <c r="C19" s="309"/>
      <c r="D19" s="305"/>
      <c r="E19" s="306"/>
      <c r="F19" s="305" t="s">
        <v>1</v>
      </c>
      <c r="G19" s="305" t="s">
        <v>79</v>
      </c>
      <c r="H19" s="306"/>
      <c r="I19" s="306"/>
      <c r="J19" s="305" t="s">
        <v>1</v>
      </c>
      <c r="K19" s="305" t="s">
        <v>79</v>
      </c>
      <c r="L19" s="306"/>
      <c r="M19" s="306"/>
      <c r="N19" s="305"/>
      <c r="O19" s="305"/>
      <c r="P19" s="305"/>
      <c r="Q19" s="305"/>
      <c r="R19" s="54"/>
    </row>
    <row r="20" spans="1:18" x14ac:dyDescent="0.25">
      <c r="A20" s="306"/>
      <c r="B20" s="308"/>
      <c r="C20" s="309"/>
      <c r="D20" s="305"/>
      <c r="E20" s="306"/>
      <c r="F20" s="306"/>
      <c r="G20" s="233" t="s">
        <v>80</v>
      </c>
      <c r="H20" s="233" t="s">
        <v>81</v>
      </c>
      <c r="I20" s="233" t="s">
        <v>82</v>
      </c>
      <c r="J20" s="306"/>
      <c r="K20" s="233" t="s">
        <v>80</v>
      </c>
      <c r="L20" s="233" t="s">
        <v>81</v>
      </c>
      <c r="M20" s="233" t="s">
        <v>82</v>
      </c>
      <c r="N20" s="305"/>
      <c r="O20" s="305"/>
      <c r="P20" s="305"/>
      <c r="Q20" s="305"/>
      <c r="R20" s="54"/>
    </row>
    <row r="21" spans="1:18" x14ac:dyDescent="0.25">
      <c r="A21" s="78">
        <v>1</v>
      </c>
      <c r="B21" s="235">
        <v>2</v>
      </c>
      <c r="C21" s="233">
        <v>3</v>
      </c>
      <c r="D21" s="233">
        <v>4</v>
      </c>
      <c r="E21" s="78">
        <v>5</v>
      </c>
      <c r="F21" s="234">
        <v>6</v>
      </c>
      <c r="G21" s="234">
        <v>7</v>
      </c>
      <c r="H21" s="234">
        <v>8</v>
      </c>
      <c r="I21" s="234">
        <v>9</v>
      </c>
      <c r="J21" s="234">
        <v>10</v>
      </c>
      <c r="K21" s="234">
        <v>11</v>
      </c>
      <c r="L21" s="234">
        <v>12</v>
      </c>
      <c r="M21" s="234">
        <v>13</v>
      </c>
      <c r="N21" s="234">
        <v>14</v>
      </c>
      <c r="O21" s="234">
        <v>15</v>
      </c>
      <c r="P21" s="234">
        <v>16</v>
      </c>
      <c r="Q21" s="234">
        <v>17</v>
      </c>
      <c r="R21" s="54"/>
    </row>
    <row r="22" spans="1:18" x14ac:dyDescent="0.25">
      <c r="A22" s="310" t="s">
        <v>110</v>
      </c>
      <c r="B22" s="311"/>
      <c r="C22" s="311"/>
      <c r="D22" s="311"/>
      <c r="E22" s="311"/>
      <c r="F22" s="311"/>
      <c r="G22" s="311"/>
      <c r="H22" s="311"/>
      <c r="I22" s="311"/>
      <c r="J22" s="311"/>
      <c r="K22" s="311"/>
      <c r="L22" s="311"/>
      <c r="M22" s="311"/>
      <c r="N22" s="311"/>
      <c r="O22" s="311"/>
      <c r="P22" s="311"/>
      <c r="Q22" s="311"/>
      <c r="R22" s="54"/>
    </row>
    <row r="23" spans="1:18" ht="120" x14ac:dyDescent="0.25">
      <c r="A23" s="78">
        <v>1</v>
      </c>
      <c r="B23" s="81" t="s">
        <v>111</v>
      </c>
      <c r="C23" s="232" t="s">
        <v>112</v>
      </c>
      <c r="D23" s="83" t="s">
        <v>91</v>
      </c>
      <c r="E23" s="84">
        <v>1.8640000000000001</v>
      </c>
      <c r="F23" s="85">
        <v>2281.38</v>
      </c>
      <c r="G23" s="85">
        <v>1969.46</v>
      </c>
      <c r="H23" s="85">
        <v>311.92</v>
      </c>
      <c r="I23" s="85">
        <v>120.9</v>
      </c>
      <c r="J23" s="86">
        <v>4252</v>
      </c>
      <c r="K23" s="86">
        <v>3671</v>
      </c>
      <c r="L23" s="86">
        <v>581</v>
      </c>
      <c r="M23" s="86">
        <v>225</v>
      </c>
      <c r="N23" s="86">
        <v>172.76</v>
      </c>
      <c r="O23" s="86">
        <v>322.02</v>
      </c>
      <c r="P23" s="86">
        <v>7.74</v>
      </c>
      <c r="Q23" s="86">
        <v>14.43</v>
      </c>
      <c r="R23" s="54"/>
    </row>
    <row r="24" spans="1:18" ht="120" x14ac:dyDescent="0.25">
      <c r="A24" s="78">
        <v>2</v>
      </c>
      <c r="B24" s="81" t="s">
        <v>113</v>
      </c>
      <c r="C24" s="232" t="s">
        <v>114</v>
      </c>
      <c r="D24" s="83" t="s">
        <v>91</v>
      </c>
      <c r="E24" s="84">
        <v>0.79900000000000004</v>
      </c>
      <c r="F24" s="85">
        <v>2461.2800000000002</v>
      </c>
      <c r="G24" s="85">
        <v>2149.36</v>
      </c>
      <c r="H24" s="85">
        <v>311.92</v>
      </c>
      <c r="I24" s="85">
        <v>120.9</v>
      </c>
      <c r="J24" s="86">
        <v>1967</v>
      </c>
      <c r="K24" s="86">
        <v>1718</v>
      </c>
      <c r="L24" s="86">
        <v>249</v>
      </c>
      <c r="M24" s="86">
        <v>97</v>
      </c>
      <c r="N24" s="86">
        <v>188.54</v>
      </c>
      <c r="O24" s="86">
        <v>150.63999999999999</v>
      </c>
      <c r="P24" s="86">
        <v>7.74</v>
      </c>
      <c r="Q24" s="86">
        <v>6.18</v>
      </c>
      <c r="R24" s="54"/>
    </row>
    <row r="25" spans="1:18" ht="144" x14ac:dyDescent="0.25">
      <c r="A25" s="78">
        <v>3</v>
      </c>
      <c r="B25" s="81" t="s">
        <v>115</v>
      </c>
      <c r="C25" s="232" t="s">
        <v>116</v>
      </c>
      <c r="D25" s="83" t="s">
        <v>117</v>
      </c>
      <c r="E25" s="84">
        <v>1.2270000000000001</v>
      </c>
      <c r="F25" s="85">
        <v>3839.29</v>
      </c>
      <c r="G25" s="85">
        <v>497.33</v>
      </c>
      <c r="H25" s="85">
        <v>7.59</v>
      </c>
      <c r="I25" s="85">
        <v>1.25</v>
      </c>
      <c r="J25" s="86">
        <v>4711</v>
      </c>
      <c r="K25" s="86">
        <v>610</v>
      </c>
      <c r="L25" s="86">
        <v>9</v>
      </c>
      <c r="M25" s="86">
        <v>2</v>
      </c>
      <c r="N25" s="86">
        <v>41.41</v>
      </c>
      <c r="O25" s="86">
        <v>50.81</v>
      </c>
      <c r="P25" s="86">
        <v>0.08</v>
      </c>
      <c r="Q25" s="86">
        <v>0.1</v>
      </c>
      <c r="R25" s="54"/>
    </row>
    <row r="26" spans="1:18" ht="239.25" x14ac:dyDescent="0.25">
      <c r="A26" s="78">
        <v>4</v>
      </c>
      <c r="B26" s="81" t="s">
        <v>124</v>
      </c>
      <c r="C26" s="232" t="s">
        <v>1052</v>
      </c>
      <c r="D26" s="83" t="s">
        <v>91</v>
      </c>
      <c r="E26" s="84">
        <v>0.12</v>
      </c>
      <c r="F26" s="85">
        <v>1858.2</v>
      </c>
      <c r="G26" s="85">
        <v>1436.22</v>
      </c>
      <c r="H26" s="85">
        <v>421.98</v>
      </c>
      <c r="I26" s="85">
        <v>8.25</v>
      </c>
      <c r="J26" s="86">
        <v>223</v>
      </c>
      <c r="K26" s="86">
        <v>172</v>
      </c>
      <c r="L26" s="86">
        <v>51</v>
      </c>
      <c r="M26" s="86">
        <v>1</v>
      </c>
      <c r="N26" s="86">
        <v>116.58</v>
      </c>
      <c r="O26" s="86">
        <v>13.99</v>
      </c>
      <c r="P26" s="86">
        <v>0.53</v>
      </c>
      <c r="Q26" s="86">
        <v>0.06</v>
      </c>
      <c r="R26" s="54"/>
    </row>
    <row r="27" spans="1:18" ht="203.25" x14ac:dyDescent="0.25">
      <c r="A27" s="78">
        <v>5</v>
      </c>
      <c r="B27" s="81" t="s">
        <v>136</v>
      </c>
      <c r="C27" s="232" t="s">
        <v>1053</v>
      </c>
      <c r="D27" s="83" t="s">
        <v>138</v>
      </c>
      <c r="E27" s="84">
        <v>6.9000000000000006E-2</v>
      </c>
      <c r="F27" s="85">
        <v>217.98</v>
      </c>
      <c r="G27" s="85">
        <v>203.59</v>
      </c>
      <c r="H27" s="85">
        <v>14.39</v>
      </c>
      <c r="I27" s="85">
        <v>0.5</v>
      </c>
      <c r="J27" s="86">
        <v>15</v>
      </c>
      <c r="K27" s="86">
        <v>14</v>
      </c>
      <c r="L27" s="86">
        <v>1</v>
      </c>
      <c r="M27" s="86"/>
      <c r="N27" s="86">
        <v>16.95</v>
      </c>
      <c r="O27" s="86">
        <v>1.17</v>
      </c>
      <c r="P27" s="86">
        <v>0.03</v>
      </c>
      <c r="Q27" s="86"/>
      <c r="R27" s="54"/>
    </row>
    <row r="28" spans="1:18" ht="144" x14ac:dyDescent="0.25">
      <c r="A28" s="78">
        <v>6</v>
      </c>
      <c r="B28" s="81" t="s">
        <v>115</v>
      </c>
      <c r="C28" s="232" t="s">
        <v>116</v>
      </c>
      <c r="D28" s="83" t="s">
        <v>117</v>
      </c>
      <c r="E28" s="84">
        <v>6.9000000000000006E-2</v>
      </c>
      <c r="F28" s="85">
        <v>3839.29</v>
      </c>
      <c r="G28" s="85">
        <v>497.33</v>
      </c>
      <c r="H28" s="85">
        <v>7.59</v>
      </c>
      <c r="I28" s="85">
        <v>1.25</v>
      </c>
      <c r="J28" s="86">
        <v>265</v>
      </c>
      <c r="K28" s="86">
        <v>34</v>
      </c>
      <c r="L28" s="86">
        <v>1</v>
      </c>
      <c r="M28" s="86"/>
      <c r="N28" s="86">
        <v>41.41</v>
      </c>
      <c r="O28" s="86">
        <v>2.86</v>
      </c>
      <c r="P28" s="86">
        <v>0.08</v>
      </c>
      <c r="Q28" s="86">
        <v>0.01</v>
      </c>
      <c r="R28" s="54"/>
    </row>
    <row r="29" spans="1:18" ht="280.5" x14ac:dyDescent="0.25">
      <c r="A29" s="78">
        <v>7</v>
      </c>
      <c r="B29" s="81" t="s">
        <v>209</v>
      </c>
      <c r="C29" s="232" t="s">
        <v>1054</v>
      </c>
      <c r="D29" s="83" t="s">
        <v>966</v>
      </c>
      <c r="E29" s="84">
        <v>27.34</v>
      </c>
      <c r="F29" s="85">
        <v>47.28</v>
      </c>
      <c r="G29" s="85">
        <v>47.28</v>
      </c>
      <c r="H29" s="86"/>
      <c r="I29" s="86"/>
      <c r="J29" s="86">
        <v>1293</v>
      </c>
      <c r="K29" s="86">
        <v>1293</v>
      </c>
      <c r="L29" s="86"/>
      <c r="M29" s="86"/>
      <c r="N29" s="86"/>
      <c r="O29" s="86"/>
      <c r="P29" s="86"/>
      <c r="Q29" s="86"/>
      <c r="R29" s="54"/>
    </row>
    <row r="30" spans="1:18" ht="409.5" x14ac:dyDescent="0.25">
      <c r="A30" s="78">
        <v>8</v>
      </c>
      <c r="B30" s="81" t="s">
        <v>212</v>
      </c>
      <c r="C30" s="232" t="s">
        <v>1055</v>
      </c>
      <c r="D30" s="83" t="s">
        <v>966</v>
      </c>
      <c r="E30" s="84">
        <v>27.34</v>
      </c>
      <c r="F30" s="85">
        <v>25.55</v>
      </c>
      <c r="G30" s="86"/>
      <c r="H30" s="85">
        <v>25.55</v>
      </c>
      <c r="I30" s="86"/>
      <c r="J30" s="86">
        <v>699</v>
      </c>
      <c r="K30" s="86"/>
      <c r="L30" s="86">
        <v>699</v>
      </c>
      <c r="M30" s="86"/>
      <c r="N30" s="86"/>
      <c r="O30" s="86"/>
      <c r="P30" s="86"/>
      <c r="Q30" s="86"/>
      <c r="R30" s="54"/>
    </row>
    <row r="31" spans="1:18" x14ac:dyDescent="0.25">
      <c r="A31" s="312" t="s">
        <v>1056</v>
      </c>
      <c r="B31" s="311"/>
      <c r="C31" s="311"/>
      <c r="D31" s="311"/>
      <c r="E31" s="311"/>
      <c r="F31" s="311"/>
      <c r="G31" s="311"/>
      <c r="H31" s="311"/>
      <c r="I31" s="311"/>
      <c r="J31" s="88">
        <v>27994</v>
      </c>
      <c r="K31" s="86"/>
      <c r="L31" s="86"/>
      <c r="M31" s="86"/>
      <c r="N31" s="86"/>
      <c r="O31" s="88">
        <v>541.49</v>
      </c>
      <c r="P31" s="86"/>
      <c r="Q31" s="88">
        <v>20.78</v>
      </c>
      <c r="R31" s="54"/>
    </row>
    <row r="32" spans="1:18" x14ac:dyDescent="0.25">
      <c r="A32" s="310" t="s">
        <v>118</v>
      </c>
      <c r="B32" s="311"/>
      <c r="C32" s="311"/>
      <c r="D32" s="311"/>
      <c r="E32" s="311"/>
      <c r="F32" s="311"/>
      <c r="G32" s="311"/>
      <c r="H32" s="311"/>
      <c r="I32" s="311"/>
      <c r="J32" s="311"/>
      <c r="K32" s="311"/>
      <c r="L32" s="311"/>
      <c r="M32" s="311"/>
      <c r="N32" s="311"/>
      <c r="O32" s="311"/>
      <c r="P32" s="311"/>
      <c r="Q32" s="311"/>
      <c r="R32" s="54"/>
    </row>
    <row r="33" spans="1:18" ht="132" x14ac:dyDescent="0.25">
      <c r="A33" s="78">
        <v>9</v>
      </c>
      <c r="B33" s="81" t="s">
        <v>119</v>
      </c>
      <c r="C33" s="232" t="s">
        <v>120</v>
      </c>
      <c r="D33" s="83" t="s">
        <v>91</v>
      </c>
      <c r="E33" s="84">
        <v>7.0000000000000001E-3</v>
      </c>
      <c r="F33" s="85">
        <v>14505.05</v>
      </c>
      <c r="G33" s="85">
        <v>2103.64</v>
      </c>
      <c r="H33" s="85">
        <v>548.1</v>
      </c>
      <c r="I33" s="85">
        <v>27.49</v>
      </c>
      <c r="J33" s="86">
        <v>102</v>
      </c>
      <c r="K33" s="86">
        <v>15</v>
      </c>
      <c r="L33" s="86">
        <v>4</v>
      </c>
      <c r="M33" s="86"/>
      <c r="N33" s="86">
        <v>170.75</v>
      </c>
      <c r="O33" s="86">
        <v>1.2</v>
      </c>
      <c r="P33" s="86">
        <v>1.76</v>
      </c>
      <c r="Q33" s="86">
        <v>0.01</v>
      </c>
      <c r="R33" s="54"/>
    </row>
    <row r="34" spans="1:18" ht="225" x14ac:dyDescent="0.25">
      <c r="A34" s="244" t="s">
        <v>419</v>
      </c>
      <c r="B34" s="245" t="s">
        <v>1057</v>
      </c>
      <c r="C34" s="246" t="s">
        <v>1058</v>
      </c>
      <c r="D34" s="244" t="s">
        <v>287</v>
      </c>
      <c r="E34" s="247" t="s">
        <v>1059</v>
      </c>
      <c r="F34" s="248">
        <v>1659.51</v>
      </c>
      <c r="G34" s="86"/>
      <c r="H34" s="86"/>
      <c r="I34" s="86"/>
      <c r="J34" s="249">
        <v>1161.6600000000001</v>
      </c>
      <c r="K34" s="86"/>
      <c r="L34" s="86"/>
      <c r="M34" s="86"/>
      <c r="N34" s="86"/>
      <c r="O34" s="86"/>
      <c r="P34" s="86"/>
      <c r="Q34" s="86"/>
      <c r="R34" s="54"/>
    </row>
    <row r="35" spans="1:18" ht="72" x14ac:dyDescent="0.25">
      <c r="A35" s="78">
        <v>10</v>
      </c>
      <c r="B35" s="81" t="s">
        <v>121</v>
      </c>
      <c r="C35" s="232" t="s">
        <v>1060</v>
      </c>
      <c r="D35" s="83" t="s">
        <v>122</v>
      </c>
      <c r="E35" s="87">
        <v>1</v>
      </c>
      <c r="F35" s="85" t="s">
        <v>123</v>
      </c>
      <c r="G35" s="86"/>
      <c r="H35" s="86"/>
      <c r="I35" s="86"/>
      <c r="J35" s="86">
        <v>334</v>
      </c>
      <c r="K35" s="86"/>
      <c r="L35" s="86"/>
      <c r="M35" s="86"/>
      <c r="N35" s="86"/>
      <c r="O35" s="86"/>
      <c r="P35" s="86"/>
      <c r="Q35" s="86"/>
      <c r="R35" s="54"/>
    </row>
    <row r="36" spans="1:18" ht="348" x14ac:dyDescent="0.25">
      <c r="A36" s="78">
        <v>11</v>
      </c>
      <c r="B36" s="81" t="s">
        <v>125</v>
      </c>
      <c r="C36" s="232" t="s">
        <v>126</v>
      </c>
      <c r="D36" s="83" t="s">
        <v>91</v>
      </c>
      <c r="E36" s="84">
        <v>0.64400000000000002</v>
      </c>
      <c r="F36" s="85">
        <v>11557.22</v>
      </c>
      <c r="G36" s="85">
        <v>1837.65</v>
      </c>
      <c r="H36" s="85">
        <v>534.04</v>
      </c>
      <c r="I36" s="85">
        <v>10.31</v>
      </c>
      <c r="J36" s="86">
        <v>7443</v>
      </c>
      <c r="K36" s="86">
        <v>1183</v>
      </c>
      <c r="L36" s="86">
        <v>344</v>
      </c>
      <c r="M36" s="86">
        <v>7</v>
      </c>
      <c r="N36" s="86">
        <v>149.16</v>
      </c>
      <c r="O36" s="86">
        <v>96.06</v>
      </c>
      <c r="P36" s="86">
        <v>0.66</v>
      </c>
      <c r="Q36" s="86">
        <v>0.43</v>
      </c>
      <c r="R36" s="54"/>
    </row>
    <row r="37" spans="1:18" ht="225" x14ac:dyDescent="0.25">
      <c r="A37" s="244" t="s">
        <v>419</v>
      </c>
      <c r="B37" s="245" t="s">
        <v>1057</v>
      </c>
      <c r="C37" s="246" t="s">
        <v>1058</v>
      </c>
      <c r="D37" s="244" t="s">
        <v>287</v>
      </c>
      <c r="E37" s="247" t="s">
        <v>1061</v>
      </c>
      <c r="F37" s="248">
        <v>1659.51</v>
      </c>
      <c r="G37" s="86"/>
      <c r="H37" s="86"/>
      <c r="I37" s="86"/>
      <c r="J37" s="249">
        <v>106872.44</v>
      </c>
      <c r="K37" s="86"/>
      <c r="L37" s="86"/>
      <c r="M37" s="86"/>
      <c r="N37" s="86"/>
      <c r="O37" s="86"/>
      <c r="P37" s="86"/>
      <c r="Q37" s="86"/>
      <c r="R37" s="54"/>
    </row>
    <row r="38" spans="1:18" ht="72" x14ac:dyDescent="0.25">
      <c r="A38" s="78">
        <v>12</v>
      </c>
      <c r="B38" s="81" t="s">
        <v>121</v>
      </c>
      <c r="C38" s="232" t="s">
        <v>1062</v>
      </c>
      <c r="D38" s="83" t="s">
        <v>122</v>
      </c>
      <c r="E38" s="87">
        <v>5</v>
      </c>
      <c r="F38" s="85" t="s">
        <v>127</v>
      </c>
      <c r="G38" s="86"/>
      <c r="H38" s="86"/>
      <c r="I38" s="86"/>
      <c r="J38" s="86">
        <v>35024</v>
      </c>
      <c r="K38" s="86"/>
      <c r="L38" s="86"/>
      <c r="M38" s="86"/>
      <c r="N38" s="86"/>
      <c r="O38" s="86"/>
      <c r="P38" s="86"/>
      <c r="Q38" s="86"/>
      <c r="R38" s="54"/>
    </row>
    <row r="39" spans="1:18" ht="348" x14ac:dyDescent="0.25">
      <c r="A39" s="78">
        <v>13</v>
      </c>
      <c r="B39" s="81" t="s">
        <v>125</v>
      </c>
      <c r="C39" s="232" t="s">
        <v>126</v>
      </c>
      <c r="D39" s="83" t="s">
        <v>91</v>
      </c>
      <c r="E39" s="84">
        <v>1.69</v>
      </c>
      <c r="F39" s="85">
        <v>11557.22</v>
      </c>
      <c r="G39" s="85">
        <v>1837.65</v>
      </c>
      <c r="H39" s="85">
        <v>534.04</v>
      </c>
      <c r="I39" s="85">
        <v>10.31</v>
      </c>
      <c r="J39" s="86">
        <v>19532</v>
      </c>
      <c r="K39" s="86">
        <v>3106</v>
      </c>
      <c r="L39" s="86">
        <v>903</v>
      </c>
      <c r="M39" s="86">
        <v>17</v>
      </c>
      <c r="N39" s="86">
        <v>149.16</v>
      </c>
      <c r="O39" s="86">
        <v>252.08</v>
      </c>
      <c r="P39" s="86">
        <v>0.66</v>
      </c>
      <c r="Q39" s="86">
        <v>1.1200000000000001</v>
      </c>
      <c r="R39" s="54"/>
    </row>
    <row r="40" spans="1:18" ht="225" x14ac:dyDescent="0.25">
      <c r="A40" s="244" t="s">
        <v>419</v>
      </c>
      <c r="B40" s="245" t="s">
        <v>1057</v>
      </c>
      <c r="C40" s="246" t="s">
        <v>1058</v>
      </c>
      <c r="D40" s="244" t="s">
        <v>287</v>
      </c>
      <c r="E40" s="247" t="s">
        <v>1063</v>
      </c>
      <c r="F40" s="248">
        <v>1659.51</v>
      </c>
      <c r="G40" s="86"/>
      <c r="H40" s="86"/>
      <c r="I40" s="86"/>
      <c r="J40" s="249">
        <v>280457.19</v>
      </c>
      <c r="K40" s="86"/>
      <c r="L40" s="86"/>
      <c r="M40" s="86"/>
      <c r="N40" s="86"/>
      <c r="O40" s="86"/>
      <c r="P40" s="86"/>
      <c r="Q40" s="86"/>
      <c r="R40" s="54"/>
    </row>
    <row r="41" spans="1:18" ht="72" x14ac:dyDescent="0.25">
      <c r="A41" s="78">
        <v>14</v>
      </c>
      <c r="B41" s="81" t="s">
        <v>121</v>
      </c>
      <c r="C41" s="232" t="s">
        <v>1064</v>
      </c>
      <c r="D41" s="83" t="s">
        <v>122</v>
      </c>
      <c r="E41" s="84">
        <v>49</v>
      </c>
      <c r="F41" s="85" t="s">
        <v>1065</v>
      </c>
      <c r="G41" s="86"/>
      <c r="H41" s="86"/>
      <c r="I41" s="86"/>
      <c r="J41" s="86">
        <v>109070</v>
      </c>
      <c r="K41" s="86"/>
      <c r="L41" s="86"/>
      <c r="M41" s="86"/>
      <c r="N41" s="86"/>
      <c r="O41" s="86"/>
      <c r="P41" s="86"/>
      <c r="Q41" s="86"/>
      <c r="R41" s="54"/>
    </row>
    <row r="42" spans="1:18" ht="72" x14ac:dyDescent="0.25">
      <c r="A42" s="78">
        <v>15</v>
      </c>
      <c r="B42" s="81" t="s">
        <v>121</v>
      </c>
      <c r="C42" s="232" t="s">
        <v>1066</v>
      </c>
      <c r="D42" s="83" t="s">
        <v>122</v>
      </c>
      <c r="E42" s="87">
        <v>2</v>
      </c>
      <c r="F42" s="85" t="s">
        <v>1067</v>
      </c>
      <c r="G42" s="86"/>
      <c r="H42" s="86"/>
      <c r="I42" s="86"/>
      <c r="J42" s="86">
        <v>5871</v>
      </c>
      <c r="K42" s="86"/>
      <c r="L42" s="86"/>
      <c r="M42" s="86"/>
      <c r="N42" s="86"/>
      <c r="O42" s="86"/>
      <c r="P42" s="86"/>
      <c r="Q42" s="86"/>
      <c r="R42" s="54"/>
    </row>
    <row r="43" spans="1:18" ht="108" x14ac:dyDescent="0.25">
      <c r="A43" s="78">
        <v>16</v>
      </c>
      <c r="B43" s="81" t="s">
        <v>136</v>
      </c>
      <c r="C43" s="232" t="s">
        <v>137</v>
      </c>
      <c r="D43" s="83" t="s">
        <v>138</v>
      </c>
      <c r="E43" s="84">
        <v>1.1000000000000001</v>
      </c>
      <c r="F43" s="85">
        <v>4353.28</v>
      </c>
      <c r="G43" s="85">
        <v>254.49</v>
      </c>
      <c r="H43" s="85">
        <v>17.989999999999998</v>
      </c>
      <c r="I43" s="85">
        <v>0.62</v>
      </c>
      <c r="J43" s="86">
        <v>4789</v>
      </c>
      <c r="K43" s="86">
        <v>280</v>
      </c>
      <c r="L43" s="86">
        <v>20</v>
      </c>
      <c r="M43" s="86">
        <v>1</v>
      </c>
      <c r="N43" s="86">
        <v>21.19</v>
      </c>
      <c r="O43" s="86">
        <v>23.31</v>
      </c>
      <c r="P43" s="86">
        <v>0.04</v>
      </c>
      <c r="Q43" s="86">
        <v>0.04</v>
      </c>
      <c r="R43" s="54"/>
    </row>
    <row r="44" spans="1:18" ht="36" x14ac:dyDescent="0.25">
      <c r="A44" s="78">
        <v>17</v>
      </c>
      <c r="B44" s="81" t="s">
        <v>139</v>
      </c>
      <c r="C44" s="232" t="s">
        <v>1068</v>
      </c>
      <c r="D44" s="83" t="s">
        <v>140</v>
      </c>
      <c r="E44" s="87">
        <v>110.3</v>
      </c>
      <c r="F44" s="85">
        <v>314.2</v>
      </c>
      <c r="G44" s="86"/>
      <c r="H44" s="86"/>
      <c r="I44" s="86"/>
      <c r="J44" s="86">
        <v>34656</v>
      </c>
      <c r="K44" s="86"/>
      <c r="L44" s="86"/>
      <c r="M44" s="86"/>
      <c r="N44" s="86"/>
      <c r="O44" s="86"/>
      <c r="P44" s="86"/>
      <c r="Q44" s="86"/>
      <c r="R44" s="54"/>
    </row>
    <row r="45" spans="1:18" ht="72" x14ac:dyDescent="0.25">
      <c r="A45" s="78">
        <v>18</v>
      </c>
      <c r="B45" s="81" t="s">
        <v>1069</v>
      </c>
      <c r="C45" s="232" t="s">
        <v>1070</v>
      </c>
      <c r="D45" s="83" t="s">
        <v>91</v>
      </c>
      <c r="E45" s="84">
        <v>1.274</v>
      </c>
      <c r="F45" s="85">
        <v>2146.63</v>
      </c>
      <c r="G45" s="85">
        <v>176.92</v>
      </c>
      <c r="H45" s="85">
        <v>27.29</v>
      </c>
      <c r="I45" s="86"/>
      <c r="J45" s="86">
        <v>2735</v>
      </c>
      <c r="K45" s="86">
        <v>225</v>
      </c>
      <c r="L45" s="86">
        <v>35</v>
      </c>
      <c r="M45" s="86"/>
      <c r="N45" s="86">
        <v>14.36</v>
      </c>
      <c r="O45" s="86">
        <v>18.29</v>
      </c>
      <c r="P45" s="86"/>
      <c r="Q45" s="86"/>
      <c r="R45" s="54"/>
    </row>
    <row r="46" spans="1:18" ht="120" x14ac:dyDescent="0.25">
      <c r="A46" s="78">
        <v>19</v>
      </c>
      <c r="B46" s="81" t="s">
        <v>128</v>
      </c>
      <c r="C46" s="232" t="s">
        <v>129</v>
      </c>
      <c r="D46" s="83" t="s">
        <v>130</v>
      </c>
      <c r="E46" s="87">
        <v>5</v>
      </c>
      <c r="F46" s="85">
        <v>21.93</v>
      </c>
      <c r="G46" s="85">
        <v>14.78</v>
      </c>
      <c r="H46" s="85">
        <v>2.94</v>
      </c>
      <c r="I46" s="86"/>
      <c r="J46" s="86">
        <v>110</v>
      </c>
      <c r="K46" s="86">
        <v>74</v>
      </c>
      <c r="L46" s="86">
        <v>15</v>
      </c>
      <c r="M46" s="86"/>
      <c r="N46" s="86">
        <v>1.17</v>
      </c>
      <c r="O46" s="86">
        <v>5.85</v>
      </c>
      <c r="P46" s="86"/>
      <c r="Q46" s="86"/>
      <c r="R46" s="54"/>
    </row>
    <row r="47" spans="1:18" ht="135" x14ac:dyDescent="0.25">
      <c r="A47" s="244" t="s">
        <v>419</v>
      </c>
      <c r="B47" s="245" t="s">
        <v>1071</v>
      </c>
      <c r="C47" s="246" t="s">
        <v>1072</v>
      </c>
      <c r="D47" s="244" t="s">
        <v>287</v>
      </c>
      <c r="E47" s="247" t="s">
        <v>1073</v>
      </c>
      <c r="F47" s="248">
        <v>630.70000000000005</v>
      </c>
      <c r="G47" s="86"/>
      <c r="H47" s="86"/>
      <c r="I47" s="86"/>
      <c r="J47" s="249">
        <v>283.82</v>
      </c>
      <c r="K47" s="86"/>
      <c r="L47" s="86"/>
      <c r="M47" s="86"/>
      <c r="N47" s="86"/>
      <c r="O47" s="86"/>
      <c r="P47" s="86"/>
      <c r="Q47" s="86"/>
      <c r="R47" s="54"/>
    </row>
    <row r="48" spans="1:18" ht="180" x14ac:dyDescent="0.25">
      <c r="A48" s="78">
        <v>20</v>
      </c>
      <c r="B48" s="81" t="s">
        <v>121</v>
      </c>
      <c r="C48" s="232" t="s">
        <v>1074</v>
      </c>
      <c r="D48" s="83" t="s">
        <v>122</v>
      </c>
      <c r="E48" s="87">
        <v>1</v>
      </c>
      <c r="F48" s="85" t="s">
        <v>131</v>
      </c>
      <c r="G48" s="86"/>
      <c r="H48" s="86"/>
      <c r="I48" s="86"/>
      <c r="J48" s="86">
        <v>1033</v>
      </c>
      <c r="K48" s="86"/>
      <c r="L48" s="86"/>
      <c r="M48" s="86"/>
      <c r="N48" s="86"/>
      <c r="O48" s="86"/>
      <c r="P48" s="86"/>
      <c r="Q48" s="86"/>
      <c r="R48" s="54"/>
    </row>
    <row r="49" spans="1:18" ht="180" x14ac:dyDescent="0.25">
      <c r="A49" s="78">
        <v>21</v>
      </c>
      <c r="B49" s="81" t="s">
        <v>121</v>
      </c>
      <c r="C49" s="232" t="s">
        <v>1075</v>
      </c>
      <c r="D49" s="83" t="s">
        <v>122</v>
      </c>
      <c r="E49" s="87">
        <v>4</v>
      </c>
      <c r="F49" s="85" t="s">
        <v>132</v>
      </c>
      <c r="G49" s="86"/>
      <c r="H49" s="86"/>
      <c r="I49" s="86"/>
      <c r="J49" s="86">
        <v>8328</v>
      </c>
      <c r="K49" s="86"/>
      <c r="L49" s="86"/>
      <c r="M49" s="86"/>
      <c r="N49" s="86"/>
      <c r="O49" s="86"/>
      <c r="P49" s="86"/>
      <c r="Q49" s="86"/>
      <c r="R49" s="54"/>
    </row>
    <row r="50" spans="1:18" ht="72" x14ac:dyDescent="0.25">
      <c r="A50" s="78">
        <v>22</v>
      </c>
      <c r="B50" s="81" t="s">
        <v>133</v>
      </c>
      <c r="C50" s="232" t="s">
        <v>134</v>
      </c>
      <c r="D50" s="83" t="s">
        <v>135</v>
      </c>
      <c r="E50" s="84">
        <v>1.34</v>
      </c>
      <c r="F50" s="85">
        <v>32.67</v>
      </c>
      <c r="G50" s="86"/>
      <c r="H50" s="86"/>
      <c r="I50" s="86"/>
      <c r="J50" s="86">
        <v>44</v>
      </c>
      <c r="K50" s="86"/>
      <c r="L50" s="86"/>
      <c r="M50" s="86"/>
      <c r="N50" s="86"/>
      <c r="O50" s="86"/>
      <c r="P50" s="86"/>
      <c r="Q50" s="86"/>
      <c r="R50" s="54"/>
    </row>
    <row r="51" spans="1:18" ht="192" x14ac:dyDescent="0.25">
      <c r="A51" s="78">
        <v>23</v>
      </c>
      <c r="B51" s="81" t="s">
        <v>256</v>
      </c>
      <c r="C51" s="232" t="s">
        <v>1076</v>
      </c>
      <c r="D51" s="83" t="s">
        <v>207</v>
      </c>
      <c r="E51" s="84">
        <v>13.21</v>
      </c>
      <c r="F51" s="85">
        <v>729.34</v>
      </c>
      <c r="G51" s="85">
        <v>168.39</v>
      </c>
      <c r="H51" s="85">
        <v>2.31</v>
      </c>
      <c r="I51" s="86"/>
      <c r="J51" s="86">
        <v>9635</v>
      </c>
      <c r="K51" s="86">
        <v>2224</v>
      </c>
      <c r="L51" s="86">
        <v>31</v>
      </c>
      <c r="M51" s="86"/>
      <c r="N51" s="86">
        <v>14.63</v>
      </c>
      <c r="O51" s="86">
        <v>193.26</v>
      </c>
      <c r="P51" s="86"/>
      <c r="Q51" s="86"/>
      <c r="R51" s="54"/>
    </row>
    <row r="52" spans="1:18" ht="312" x14ac:dyDescent="0.25">
      <c r="A52" s="78">
        <v>24</v>
      </c>
      <c r="B52" s="81" t="s">
        <v>1077</v>
      </c>
      <c r="C52" s="232" t="s">
        <v>1078</v>
      </c>
      <c r="D52" s="83" t="s">
        <v>91</v>
      </c>
      <c r="E52" s="84">
        <v>0.248</v>
      </c>
      <c r="F52" s="85">
        <v>3041.26</v>
      </c>
      <c r="G52" s="85">
        <v>1364.88</v>
      </c>
      <c r="H52" s="85">
        <v>220.17</v>
      </c>
      <c r="I52" s="85">
        <v>95.23</v>
      </c>
      <c r="J52" s="86">
        <v>754</v>
      </c>
      <c r="K52" s="86">
        <v>338</v>
      </c>
      <c r="L52" s="86">
        <v>55</v>
      </c>
      <c r="M52" s="86">
        <v>24</v>
      </c>
      <c r="N52" s="86">
        <v>103.01</v>
      </c>
      <c r="O52" s="86">
        <v>25.55</v>
      </c>
      <c r="P52" s="86">
        <v>7.68</v>
      </c>
      <c r="Q52" s="86">
        <v>1.9</v>
      </c>
      <c r="R52" s="54"/>
    </row>
    <row r="53" spans="1:18" ht="120" x14ac:dyDescent="0.25">
      <c r="A53" s="78">
        <v>25</v>
      </c>
      <c r="B53" s="81" t="s">
        <v>143</v>
      </c>
      <c r="C53" s="232" t="s">
        <v>1079</v>
      </c>
      <c r="D53" s="83" t="s">
        <v>91</v>
      </c>
      <c r="E53" s="84">
        <v>0.152</v>
      </c>
      <c r="F53" s="85">
        <v>2387.62</v>
      </c>
      <c r="G53" s="85">
        <v>651.91</v>
      </c>
      <c r="H53" s="85">
        <v>12.41</v>
      </c>
      <c r="I53" s="85">
        <v>0.16</v>
      </c>
      <c r="J53" s="86">
        <v>363</v>
      </c>
      <c r="K53" s="86">
        <v>99</v>
      </c>
      <c r="L53" s="86">
        <v>2</v>
      </c>
      <c r="M53" s="86"/>
      <c r="N53" s="86">
        <v>51.01</v>
      </c>
      <c r="O53" s="86">
        <v>7.75</v>
      </c>
      <c r="P53" s="86">
        <v>0.01</v>
      </c>
      <c r="Q53" s="86"/>
      <c r="R53" s="54"/>
    </row>
    <row r="54" spans="1:18" ht="312" x14ac:dyDescent="0.25">
      <c r="A54" s="78">
        <v>26</v>
      </c>
      <c r="B54" s="81" t="s">
        <v>1080</v>
      </c>
      <c r="C54" s="232" t="s">
        <v>1081</v>
      </c>
      <c r="D54" s="83" t="s">
        <v>91</v>
      </c>
      <c r="E54" s="84">
        <v>0.19500000000000001</v>
      </c>
      <c r="F54" s="85">
        <v>1690.52</v>
      </c>
      <c r="G54" s="85">
        <v>536.79999999999995</v>
      </c>
      <c r="H54" s="85">
        <v>16.93</v>
      </c>
      <c r="I54" s="85">
        <v>0.32</v>
      </c>
      <c r="J54" s="86">
        <v>330</v>
      </c>
      <c r="K54" s="86">
        <v>105</v>
      </c>
      <c r="L54" s="86">
        <v>3</v>
      </c>
      <c r="M54" s="86"/>
      <c r="N54" s="86">
        <v>43.56</v>
      </c>
      <c r="O54" s="86">
        <v>8.49</v>
      </c>
      <c r="P54" s="86">
        <v>0.02</v>
      </c>
      <c r="Q54" s="86"/>
      <c r="R54" s="54"/>
    </row>
    <row r="55" spans="1:18" ht="168" x14ac:dyDescent="0.25">
      <c r="A55" s="78">
        <v>27</v>
      </c>
      <c r="B55" s="81" t="s">
        <v>141</v>
      </c>
      <c r="C55" s="232" t="s">
        <v>142</v>
      </c>
      <c r="D55" s="83" t="s">
        <v>91</v>
      </c>
      <c r="E55" s="84">
        <v>0.94</v>
      </c>
      <c r="F55" s="85">
        <v>7777.57</v>
      </c>
      <c r="G55" s="85">
        <v>4838.05</v>
      </c>
      <c r="H55" s="85">
        <v>46.75</v>
      </c>
      <c r="I55" s="85">
        <v>18.12</v>
      </c>
      <c r="J55" s="86">
        <v>7311</v>
      </c>
      <c r="K55" s="86">
        <v>4548</v>
      </c>
      <c r="L55" s="86">
        <v>44</v>
      </c>
      <c r="M55" s="86">
        <v>17</v>
      </c>
      <c r="N55" s="86">
        <v>383.06</v>
      </c>
      <c r="O55" s="86">
        <v>360.08</v>
      </c>
      <c r="P55" s="86">
        <v>1.1599999999999999</v>
      </c>
      <c r="Q55" s="86">
        <v>1.0900000000000001</v>
      </c>
      <c r="R55" s="54"/>
    </row>
    <row r="56" spans="1:18" ht="108" x14ac:dyDescent="0.25">
      <c r="A56" s="78">
        <v>28</v>
      </c>
      <c r="B56" s="81" t="s">
        <v>143</v>
      </c>
      <c r="C56" s="232" t="s">
        <v>144</v>
      </c>
      <c r="D56" s="83" t="s">
        <v>91</v>
      </c>
      <c r="E56" s="87">
        <v>0.94</v>
      </c>
      <c r="F56" s="85">
        <v>2387.62</v>
      </c>
      <c r="G56" s="85">
        <v>651.91</v>
      </c>
      <c r="H56" s="85">
        <v>12.41</v>
      </c>
      <c r="I56" s="85">
        <v>0.16</v>
      </c>
      <c r="J56" s="86">
        <v>2244</v>
      </c>
      <c r="K56" s="86">
        <v>613</v>
      </c>
      <c r="L56" s="86">
        <v>12</v>
      </c>
      <c r="M56" s="86"/>
      <c r="N56" s="86">
        <v>51.01</v>
      </c>
      <c r="O56" s="86">
        <v>47.95</v>
      </c>
      <c r="P56" s="86">
        <v>0.01</v>
      </c>
      <c r="Q56" s="86">
        <v>0.01</v>
      </c>
      <c r="R56" s="54"/>
    </row>
    <row r="57" spans="1:18" ht="132" x14ac:dyDescent="0.25">
      <c r="A57" s="78">
        <v>29</v>
      </c>
      <c r="B57" s="81" t="s">
        <v>915</v>
      </c>
      <c r="C57" s="232" t="s">
        <v>1082</v>
      </c>
      <c r="D57" s="83" t="s">
        <v>283</v>
      </c>
      <c r="E57" s="84">
        <v>0.24</v>
      </c>
      <c r="F57" s="85">
        <v>1546.39</v>
      </c>
      <c r="G57" s="85">
        <v>1354.13</v>
      </c>
      <c r="H57" s="85">
        <v>58.83</v>
      </c>
      <c r="I57" s="85">
        <v>3.64</v>
      </c>
      <c r="J57" s="86">
        <v>371</v>
      </c>
      <c r="K57" s="86">
        <v>325</v>
      </c>
      <c r="L57" s="86">
        <v>14</v>
      </c>
      <c r="M57" s="86">
        <v>1</v>
      </c>
      <c r="N57" s="86">
        <v>112.75</v>
      </c>
      <c r="O57" s="86">
        <v>27.06</v>
      </c>
      <c r="P57" s="86">
        <v>0.2</v>
      </c>
      <c r="Q57" s="86">
        <v>0.05</v>
      </c>
      <c r="R57" s="54"/>
    </row>
    <row r="58" spans="1:18" ht="78.75" x14ac:dyDescent="0.25">
      <c r="A58" s="244" t="s">
        <v>419</v>
      </c>
      <c r="B58" s="245" t="s">
        <v>917</v>
      </c>
      <c r="C58" s="246" t="s">
        <v>918</v>
      </c>
      <c r="D58" s="244" t="s">
        <v>88</v>
      </c>
      <c r="E58" s="247" t="s">
        <v>1083</v>
      </c>
      <c r="F58" s="248">
        <v>17616.25</v>
      </c>
      <c r="G58" s="86"/>
      <c r="H58" s="86"/>
      <c r="I58" s="86"/>
      <c r="J58" s="249">
        <v>3306.57</v>
      </c>
      <c r="K58" s="86"/>
      <c r="L58" s="86"/>
      <c r="M58" s="86"/>
      <c r="N58" s="86"/>
      <c r="O58" s="86"/>
      <c r="P58" s="86"/>
      <c r="Q58" s="86"/>
      <c r="R58" s="54"/>
    </row>
    <row r="59" spans="1:18" ht="84" x14ac:dyDescent="0.25">
      <c r="A59" s="78">
        <v>30</v>
      </c>
      <c r="B59" s="81" t="s">
        <v>1084</v>
      </c>
      <c r="C59" s="232" t="s">
        <v>1085</v>
      </c>
      <c r="D59" s="83" t="s">
        <v>287</v>
      </c>
      <c r="E59" s="84">
        <v>48</v>
      </c>
      <c r="F59" s="85">
        <v>52.89</v>
      </c>
      <c r="G59" s="86"/>
      <c r="H59" s="86"/>
      <c r="I59" s="86"/>
      <c r="J59" s="86">
        <v>2539</v>
      </c>
      <c r="K59" s="86"/>
      <c r="L59" s="86"/>
      <c r="M59" s="86"/>
      <c r="N59" s="86"/>
      <c r="O59" s="86"/>
      <c r="P59" s="86"/>
      <c r="Q59" s="86"/>
      <c r="R59" s="54"/>
    </row>
    <row r="60" spans="1:18" x14ac:dyDescent="0.25">
      <c r="A60" s="313" t="s">
        <v>1086</v>
      </c>
      <c r="B60" s="311"/>
      <c r="C60" s="311"/>
      <c r="D60" s="311"/>
      <c r="E60" s="311"/>
      <c r="F60" s="311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54"/>
    </row>
    <row r="61" spans="1:18" ht="99" x14ac:dyDescent="0.25">
      <c r="A61" s="78">
        <v>31</v>
      </c>
      <c r="B61" s="81" t="s">
        <v>145</v>
      </c>
      <c r="C61" s="232" t="s">
        <v>146</v>
      </c>
      <c r="D61" s="83" t="s">
        <v>91</v>
      </c>
      <c r="E61" s="84">
        <v>8.73</v>
      </c>
      <c r="F61" s="85">
        <v>204.21</v>
      </c>
      <c r="G61" s="85">
        <v>176.92</v>
      </c>
      <c r="H61" s="85">
        <v>27.29</v>
      </c>
      <c r="I61" s="86"/>
      <c r="J61" s="86">
        <v>1783</v>
      </c>
      <c r="K61" s="86">
        <v>1545</v>
      </c>
      <c r="L61" s="86">
        <v>238</v>
      </c>
      <c r="M61" s="86"/>
      <c r="N61" s="86">
        <v>14.36</v>
      </c>
      <c r="O61" s="86">
        <v>125.36</v>
      </c>
      <c r="P61" s="86"/>
      <c r="Q61" s="86"/>
      <c r="R61" s="54"/>
    </row>
    <row r="62" spans="1:18" ht="156" x14ac:dyDescent="0.25">
      <c r="A62" s="78">
        <v>32</v>
      </c>
      <c r="B62" s="81" t="s">
        <v>147</v>
      </c>
      <c r="C62" s="232" t="s">
        <v>1087</v>
      </c>
      <c r="D62" s="83" t="s">
        <v>148</v>
      </c>
      <c r="E62" s="84">
        <v>87.3</v>
      </c>
      <c r="F62" s="85">
        <v>209.4</v>
      </c>
      <c r="G62" s="85">
        <v>138.49</v>
      </c>
      <c r="H62" s="85">
        <v>70.91</v>
      </c>
      <c r="I62" s="86"/>
      <c r="J62" s="86">
        <v>18281</v>
      </c>
      <c r="K62" s="86">
        <v>12091</v>
      </c>
      <c r="L62" s="86">
        <v>6190</v>
      </c>
      <c r="M62" s="86"/>
      <c r="N62" s="86">
        <v>10.58</v>
      </c>
      <c r="O62" s="86">
        <v>923.63</v>
      </c>
      <c r="P62" s="86"/>
      <c r="Q62" s="86"/>
      <c r="R62" s="54"/>
    </row>
    <row r="63" spans="1:18" ht="67.5" x14ac:dyDescent="0.25">
      <c r="A63" s="244" t="s">
        <v>419</v>
      </c>
      <c r="B63" s="245" t="s">
        <v>1088</v>
      </c>
      <c r="C63" s="246" t="s">
        <v>1089</v>
      </c>
      <c r="D63" s="244" t="s">
        <v>149</v>
      </c>
      <c r="E63" s="247" t="s">
        <v>1090</v>
      </c>
      <c r="F63" s="248">
        <v>1650.31</v>
      </c>
      <c r="G63" s="86"/>
      <c r="H63" s="86"/>
      <c r="I63" s="86"/>
      <c r="J63" s="249">
        <v>146960.10999999999</v>
      </c>
      <c r="K63" s="86"/>
      <c r="L63" s="86"/>
      <c r="M63" s="86"/>
      <c r="N63" s="86"/>
      <c r="O63" s="86"/>
      <c r="P63" s="86"/>
      <c r="Q63" s="86"/>
      <c r="R63" s="54"/>
    </row>
    <row r="64" spans="1:18" ht="132" x14ac:dyDescent="0.25">
      <c r="A64" s="78">
        <v>33</v>
      </c>
      <c r="B64" s="81" t="s">
        <v>1091</v>
      </c>
      <c r="C64" s="232" t="s">
        <v>1092</v>
      </c>
      <c r="D64" s="83" t="s">
        <v>149</v>
      </c>
      <c r="E64" s="87">
        <v>89.05</v>
      </c>
      <c r="F64" s="85" t="s">
        <v>1093</v>
      </c>
      <c r="G64" s="86"/>
      <c r="H64" s="86"/>
      <c r="I64" s="86"/>
      <c r="J64" s="86">
        <v>91221</v>
      </c>
      <c r="K64" s="86"/>
      <c r="L64" s="86"/>
      <c r="M64" s="86"/>
      <c r="N64" s="86"/>
      <c r="O64" s="86"/>
      <c r="P64" s="86"/>
      <c r="Q64" s="86"/>
      <c r="R64" s="54"/>
    </row>
    <row r="65" spans="1:18" ht="195" x14ac:dyDescent="0.25">
      <c r="A65" s="78">
        <v>34</v>
      </c>
      <c r="B65" s="81" t="s">
        <v>150</v>
      </c>
      <c r="C65" s="232" t="s">
        <v>151</v>
      </c>
      <c r="D65" s="83" t="s">
        <v>91</v>
      </c>
      <c r="E65" s="84">
        <v>8.73</v>
      </c>
      <c r="F65" s="85">
        <v>3789.04</v>
      </c>
      <c r="G65" s="85">
        <v>3658.5</v>
      </c>
      <c r="H65" s="85">
        <v>130.54</v>
      </c>
      <c r="I65" s="85">
        <v>7.19</v>
      </c>
      <c r="J65" s="86">
        <v>33078</v>
      </c>
      <c r="K65" s="86">
        <v>31939</v>
      </c>
      <c r="L65" s="86">
        <v>1139</v>
      </c>
      <c r="M65" s="86">
        <v>63</v>
      </c>
      <c r="N65" s="86">
        <v>270</v>
      </c>
      <c r="O65" s="86">
        <v>2357.1</v>
      </c>
      <c r="P65" s="86">
        <v>0.46</v>
      </c>
      <c r="Q65" s="86">
        <v>4.0199999999999996</v>
      </c>
      <c r="R65" s="54"/>
    </row>
    <row r="66" spans="1:18" ht="168" x14ac:dyDescent="0.25">
      <c r="A66" s="78">
        <v>35</v>
      </c>
      <c r="B66" s="81" t="s">
        <v>1091</v>
      </c>
      <c r="C66" s="232" t="s">
        <v>1094</v>
      </c>
      <c r="D66" s="83" t="s">
        <v>153</v>
      </c>
      <c r="E66" s="87">
        <v>1</v>
      </c>
      <c r="F66" s="85" t="s">
        <v>1095</v>
      </c>
      <c r="G66" s="86"/>
      <c r="H66" s="86"/>
      <c r="I66" s="86"/>
      <c r="J66" s="86">
        <v>123741</v>
      </c>
      <c r="K66" s="86"/>
      <c r="L66" s="86"/>
      <c r="M66" s="86"/>
      <c r="N66" s="86"/>
      <c r="O66" s="86"/>
      <c r="P66" s="86"/>
      <c r="Q66" s="86"/>
      <c r="R66" s="54"/>
    </row>
    <row r="67" spans="1:18" ht="156" x14ac:dyDescent="0.25">
      <c r="A67" s="78">
        <v>36</v>
      </c>
      <c r="B67" s="81" t="s">
        <v>154</v>
      </c>
      <c r="C67" s="232" t="s">
        <v>155</v>
      </c>
      <c r="D67" s="83" t="s">
        <v>91</v>
      </c>
      <c r="E67" s="87">
        <v>9</v>
      </c>
      <c r="F67" s="85">
        <v>973.75</v>
      </c>
      <c r="G67" s="85">
        <v>528.17999999999995</v>
      </c>
      <c r="H67" s="85">
        <v>7.64</v>
      </c>
      <c r="I67" s="86"/>
      <c r="J67" s="86">
        <v>8764</v>
      </c>
      <c r="K67" s="86">
        <v>4754</v>
      </c>
      <c r="L67" s="86">
        <v>69</v>
      </c>
      <c r="M67" s="86"/>
      <c r="N67" s="86">
        <v>43.4</v>
      </c>
      <c r="O67" s="86">
        <v>390.6</v>
      </c>
      <c r="P67" s="86"/>
      <c r="Q67" s="86"/>
      <c r="R67" s="54"/>
    </row>
    <row r="68" spans="1:18" x14ac:dyDescent="0.25">
      <c r="A68" s="312" t="s">
        <v>1096</v>
      </c>
      <c r="B68" s="311"/>
      <c r="C68" s="311"/>
      <c r="D68" s="311"/>
      <c r="E68" s="311"/>
      <c r="F68" s="311"/>
      <c r="G68" s="311"/>
      <c r="H68" s="311"/>
      <c r="I68" s="311"/>
      <c r="J68" s="88">
        <v>697132</v>
      </c>
      <c r="K68" s="86"/>
      <c r="L68" s="86"/>
      <c r="M68" s="86"/>
      <c r="N68" s="86"/>
      <c r="O68" s="88">
        <v>6253.7</v>
      </c>
      <c r="P68" s="86"/>
      <c r="Q68" s="88">
        <v>11.98</v>
      </c>
      <c r="R68" s="54"/>
    </row>
    <row r="69" spans="1:18" x14ac:dyDescent="0.25">
      <c r="A69" s="314" t="s">
        <v>351</v>
      </c>
      <c r="B69" s="315"/>
      <c r="C69" s="315"/>
      <c r="D69" s="315"/>
      <c r="E69" s="315"/>
      <c r="F69" s="315"/>
      <c r="G69" s="315"/>
      <c r="H69" s="315"/>
      <c r="I69" s="315"/>
      <c r="J69" s="315"/>
      <c r="K69" s="315"/>
      <c r="L69" s="315"/>
      <c r="M69" s="315"/>
      <c r="N69" s="315"/>
      <c r="O69" s="315"/>
      <c r="P69" s="315"/>
      <c r="Q69" s="315"/>
      <c r="R69" s="54"/>
    </row>
    <row r="70" spans="1:18" x14ac:dyDescent="0.25">
      <c r="A70" s="313" t="s">
        <v>94</v>
      </c>
      <c r="B70" s="311"/>
      <c r="C70" s="311"/>
      <c r="D70" s="311"/>
      <c r="E70" s="311"/>
      <c r="F70" s="311"/>
      <c r="G70" s="311"/>
      <c r="H70" s="311"/>
      <c r="I70" s="311"/>
      <c r="J70" s="85">
        <v>542911</v>
      </c>
      <c r="K70" s="85">
        <v>70976</v>
      </c>
      <c r="L70" s="85">
        <v>10709</v>
      </c>
      <c r="M70" s="85">
        <v>455</v>
      </c>
      <c r="N70" s="86"/>
      <c r="O70" s="85">
        <v>5405.11</v>
      </c>
      <c r="P70" s="86"/>
      <c r="Q70" s="85">
        <v>29.45</v>
      </c>
      <c r="R70" s="54"/>
    </row>
    <row r="71" spans="1:18" x14ac:dyDescent="0.25">
      <c r="A71" s="313" t="s">
        <v>95</v>
      </c>
      <c r="B71" s="311"/>
      <c r="C71" s="311"/>
      <c r="D71" s="311"/>
      <c r="E71" s="311"/>
      <c r="F71" s="311"/>
      <c r="G71" s="311"/>
      <c r="H71" s="311"/>
      <c r="I71" s="311"/>
      <c r="J71" s="85">
        <v>569015</v>
      </c>
      <c r="K71" s="85">
        <v>93099</v>
      </c>
      <c r="L71" s="85">
        <v>14690</v>
      </c>
      <c r="M71" s="85">
        <v>527</v>
      </c>
      <c r="N71" s="86"/>
      <c r="O71" s="85">
        <v>6795.19</v>
      </c>
      <c r="P71" s="86"/>
      <c r="Q71" s="85">
        <v>32.76</v>
      </c>
      <c r="R71" s="54"/>
    </row>
    <row r="72" spans="1:18" x14ac:dyDescent="0.25">
      <c r="A72" s="313" t="s">
        <v>96</v>
      </c>
      <c r="B72" s="311"/>
      <c r="C72" s="311"/>
      <c r="D72" s="311"/>
      <c r="E72" s="311"/>
      <c r="F72" s="311"/>
      <c r="G72" s="311"/>
      <c r="H72" s="311"/>
      <c r="I72" s="311"/>
      <c r="J72" s="86"/>
      <c r="K72" s="86"/>
      <c r="L72" s="86"/>
      <c r="M72" s="86"/>
      <c r="N72" s="86"/>
      <c r="O72" s="86"/>
      <c r="P72" s="86"/>
      <c r="Q72" s="86"/>
      <c r="R72" s="54"/>
    </row>
    <row r="73" spans="1:18" x14ac:dyDescent="0.25">
      <c r="A73" s="313" t="s">
        <v>1097</v>
      </c>
      <c r="B73" s="311"/>
      <c r="C73" s="311"/>
      <c r="D73" s="311"/>
      <c r="E73" s="311"/>
      <c r="F73" s="311"/>
      <c r="G73" s="311"/>
      <c r="H73" s="311"/>
      <c r="I73" s="311"/>
      <c r="J73" s="85">
        <v>3072</v>
      </c>
      <c r="K73" s="85">
        <v>3052</v>
      </c>
      <c r="L73" s="85">
        <v>20</v>
      </c>
      <c r="M73" s="85">
        <v>20</v>
      </c>
      <c r="N73" s="86"/>
      <c r="O73" s="86"/>
      <c r="P73" s="86"/>
      <c r="Q73" s="86"/>
      <c r="R73" s="54"/>
    </row>
    <row r="74" spans="1:18" x14ac:dyDescent="0.25">
      <c r="A74" s="313" t="s">
        <v>1098</v>
      </c>
      <c r="B74" s="311"/>
      <c r="C74" s="311"/>
      <c r="D74" s="311"/>
      <c r="E74" s="311"/>
      <c r="F74" s="311"/>
      <c r="G74" s="311"/>
      <c r="H74" s="311"/>
      <c r="I74" s="311"/>
      <c r="J74" s="85">
        <v>11134</v>
      </c>
      <c r="K74" s="85">
        <v>8869</v>
      </c>
      <c r="L74" s="85">
        <v>2262</v>
      </c>
      <c r="M74" s="85">
        <v>30</v>
      </c>
      <c r="N74" s="86"/>
      <c r="O74" s="85">
        <v>646.54200000000003</v>
      </c>
      <c r="P74" s="86"/>
      <c r="Q74" s="85">
        <v>1.895</v>
      </c>
      <c r="R74" s="54"/>
    </row>
    <row r="75" spans="1:18" x14ac:dyDescent="0.25">
      <c r="A75" s="313" t="s">
        <v>1099</v>
      </c>
      <c r="B75" s="311"/>
      <c r="C75" s="311"/>
      <c r="D75" s="311"/>
      <c r="E75" s="311"/>
      <c r="F75" s="311"/>
      <c r="G75" s="311"/>
      <c r="H75" s="311"/>
      <c r="I75" s="311"/>
      <c r="J75" s="85">
        <v>11898</v>
      </c>
      <c r="K75" s="85">
        <v>10200</v>
      </c>
      <c r="L75" s="85">
        <v>1697</v>
      </c>
      <c r="M75" s="85">
        <v>22</v>
      </c>
      <c r="N75" s="86"/>
      <c r="O75" s="85">
        <v>743.52449999999999</v>
      </c>
      <c r="P75" s="86"/>
      <c r="Q75" s="85">
        <v>1.4205000000000001</v>
      </c>
      <c r="R75" s="54"/>
    </row>
    <row r="76" spans="1:18" x14ac:dyDescent="0.25">
      <c r="A76" s="313" t="s">
        <v>97</v>
      </c>
      <c r="B76" s="311"/>
      <c r="C76" s="311"/>
      <c r="D76" s="311"/>
      <c r="E76" s="311"/>
      <c r="F76" s="311"/>
      <c r="G76" s="311"/>
      <c r="H76" s="311"/>
      <c r="I76" s="311"/>
      <c r="J76" s="85">
        <v>98370</v>
      </c>
      <c r="K76" s="86"/>
      <c r="L76" s="86"/>
      <c r="M76" s="86"/>
      <c r="N76" s="86"/>
      <c r="O76" s="86"/>
      <c r="P76" s="86"/>
      <c r="Q76" s="86"/>
      <c r="R76" s="54"/>
    </row>
    <row r="77" spans="1:18" x14ac:dyDescent="0.25">
      <c r="A77" s="313" t="s">
        <v>96</v>
      </c>
      <c r="B77" s="311"/>
      <c r="C77" s="311"/>
      <c r="D77" s="311"/>
      <c r="E77" s="311"/>
      <c r="F77" s="311"/>
      <c r="G77" s="311"/>
      <c r="H77" s="311"/>
      <c r="I77" s="311"/>
      <c r="J77" s="86"/>
      <c r="K77" s="86"/>
      <c r="L77" s="86"/>
      <c r="M77" s="86"/>
      <c r="N77" s="86"/>
      <c r="O77" s="86"/>
      <c r="P77" s="86"/>
      <c r="Q77" s="86"/>
      <c r="R77" s="54"/>
    </row>
    <row r="78" spans="1:18" x14ac:dyDescent="0.25">
      <c r="A78" s="313" t="s">
        <v>1100</v>
      </c>
      <c r="B78" s="311"/>
      <c r="C78" s="311"/>
      <c r="D78" s="311"/>
      <c r="E78" s="311"/>
      <c r="F78" s="311"/>
      <c r="G78" s="311"/>
      <c r="H78" s="311"/>
      <c r="I78" s="311"/>
      <c r="J78" s="85">
        <v>3762</v>
      </c>
      <c r="K78" s="86"/>
      <c r="L78" s="86"/>
      <c r="M78" s="86"/>
      <c r="N78" s="86"/>
      <c r="O78" s="86"/>
      <c r="P78" s="86"/>
      <c r="Q78" s="86"/>
      <c r="R78" s="54"/>
    </row>
    <row r="79" spans="1:18" x14ac:dyDescent="0.25">
      <c r="A79" s="313" t="s">
        <v>1101</v>
      </c>
      <c r="B79" s="311"/>
      <c r="C79" s="311"/>
      <c r="D79" s="311"/>
      <c r="E79" s="311"/>
      <c r="F79" s="311"/>
      <c r="G79" s="311"/>
      <c r="H79" s="311"/>
      <c r="I79" s="311"/>
      <c r="J79" s="85">
        <v>559</v>
      </c>
      <c r="K79" s="86"/>
      <c r="L79" s="86"/>
      <c r="M79" s="86"/>
      <c r="N79" s="86"/>
      <c r="O79" s="86"/>
      <c r="P79" s="86"/>
      <c r="Q79" s="86"/>
      <c r="R79" s="54"/>
    </row>
    <row r="80" spans="1:18" x14ac:dyDescent="0.25">
      <c r="A80" s="313" t="s">
        <v>1102</v>
      </c>
      <c r="B80" s="311"/>
      <c r="C80" s="311"/>
      <c r="D80" s="311"/>
      <c r="E80" s="311"/>
      <c r="F80" s="311"/>
      <c r="G80" s="311"/>
      <c r="H80" s="311"/>
      <c r="I80" s="311"/>
      <c r="J80" s="85">
        <v>20469</v>
      </c>
      <c r="K80" s="86"/>
      <c r="L80" s="86"/>
      <c r="M80" s="86"/>
      <c r="N80" s="86"/>
      <c r="O80" s="86"/>
      <c r="P80" s="86"/>
      <c r="Q80" s="86"/>
      <c r="R80" s="54"/>
    </row>
    <row r="81" spans="1:18" x14ac:dyDescent="0.25">
      <c r="A81" s="313" t="s">
        <v>1103</v>
      </c>
      <c r="B81" s="311"/>
      <c r="C81" s="311"/>
      <c r="D81" s="311"/>
      <c r="E81" s="311"/>
      <c r="F81" s="311"/>
      <c r="G81" s="311"/>
      <c r="H81" s="311"/>
      <c r="I81" s="311"/>
      <c r="J81" s="85">
        <v>48069</v>
      </c>
      <c r="K81" s="86"/>
      <c r="L81" s="86"/>
      <c r="M81" s="86"/>
      <c r="N81" s="86"/>
      <c r="O81" s="86"/>
      <c r="P81" s="86"/>
      <c r="Q81" s="86"/>
      <c r="R81" s="54"/>
    </row>
    <row r="82" spans="1:18" x14ac:dyDescent="0.25">
      <c r="A82" s="313" t="s">
        <v>1104</v>
      </c>
      <c r="B82" s="311"/>
      <c r="C82" s="311"/>
      <c r="D82" s="311"/>
      <c r="E82" s="311"/>
      <c r="F82" s="311"/>
      <c r="G82" s="311"/>
      <c r="H82" s="311"/>
      <c r="I82" s="311"/>
      <c r="J82" s="85">
        <v>9104</v>
      </c>
      <c r="K82" s="86"/>
      <c r="L82" s="86"/>
      <c r="M82" s="86"/>
      <c r="N82" s="86"/>
      <c r="O82" s="86"/>
      <c r="P82" s="86"/>
      <c r="Q82" s="86"/>
      <c r="R82" s="54"/>
    </row>
    <row r="83" spans="1:18" x14ac:dyDescent="0.25">
      <c r="A83" s="313" t="s">
        <v>1105</v>
      </c>
      <c r="B83" s="311"/>
      <c r="C83" s="311"/>
      <c r="D83" s="311"/>
      <c r="E83" s="311"/>
      <c r="F83" s="311"/>
      <c r="G83" s="311"/>
      <c r="H83" s="311"/>
      <c r="I83" s="311"/>
      <c r="J83" s="85">
        <v>7736</v>
      </c>
      <c r="K83" s="86"/>
      <c r="L83" s="86"/>
      <c r="M83" s="86"/>
      <c r="N83" s="86"/>
      <c r="O83" s="86"/>
      <c r="P83" s="86"/>
      <c r="Q83" s="86"/>
      <c r="R83" s="54"/>
    </row>
    <row r="84" spans="1:18" x14ac:dyDescent="0.25">
      <c r="A84" s="313" t="s">
        <v>1106</v>
      </c>
      <c r="B84" s="311"/>
      <c r="C84" s="311"/>
      <c r="D84" s="311"/>
      <c r="E84" s="311"/>
      <c r="F84" s="311"/>
      <c r="G84" s="311"/>
      <c r="H84" s="311"/>
      <c r="I84" s="311"/>
      <c r="J84" s="85">
        <v>540</v>
      </c>
      <c r="K84" s="86"/>
      <c r="L84" s="86"/>
      <c r="M84" s="86"/>
      <c r="N84" s="86"/>
      <c r="O84" s="86"/>
      <c r="P84" s="86"/>
      <c r="Q84" s="86"/>
      <c r="R84" s="54"/>
    </row>
    <row r="85" spans="1:18" x14ac:dyDescent="0.25">
      <c r="A85" s="313" t="s">
        <v>1107</v>
      </c>
      <c r="B85" s="311"/>
      <c r="C85" s="311"/>
      <c r="D85" s="311"/>
      <c r="E85" s="311"/>
      <c r="F85" s="311"/>
      <c r="G85" s="311"/>
      <c r="H85" s="311"/>
      <c r="I85" s="311"/>
      <c r="J85" s="85">
        <v>8000</v>
      </c>
      <c r="K85" s="86"/>
      <c r="L85" s="86"/>
      <c r="M85" s="86"/>
      <c r="N85" s="86"/>
      <c r="O85" s="86"/>
      <c r="P85" s="86"/>
      <c r="Q85" s="86"/>
      <c r="R85" s="54"/>
    </row>
    <row r="86" spans="1:18" x14ac:dyDescent="0.25">
      <c r="A86" s="313" t="s">
        <v>1108</v>
      </c>
      <c r="B86" s="311"/>
      <c r="C86" s="311"/>
      <c r="D86" s="311"/>
      <c r="E86" s="311"/>
      <c r="F86" s="311"/>
      <c r="G86" s="311"/>
      <c r="H86" s="311"/>
      <c r="I86" s="311"/>
      <c r="J86" s="85">
        <v>131</v>
      </c>
      <c r="K86" s="86"/>
      <c r="L86" s="86"/>
      <c r="M86" s="86"/>
      <c r="N86" s="86"/>
      <c r="O86" s="86"/>
      <c r="P86" s="86"/>
      <c r="Q86" s="86"/>
      <c r="R86" s="54"/>
    </row>
    <row r="87" spans="1:18" x14ac:dyDescent="0.25">
      <c r="A87" s="313" t="s">
        <v>98</v>
      </c>
      <c r="B87" s="311"/>
      <c r="C87" s="311"/>
      <c r="D87" s="311"/>
      <c r="E87" s="311"/>
      <c r="F87" s="311"/>
      <c r="G87" s="311"/>
      <c r="H87" s="311"/>
      <c r="I87" s="311"/>
      <c r="J87" s="85">
        <v>57738</v>
      </c>
      <c r="K87" s="86"/>
      <c r="L87" s="86"/>
      <c r="M87" s="86"/>
      <c r="N87" s="86"/>
      <c r="O87" s="86"/>
      <c r="P87" s="86"/>
      <c r="Q87" s="86"/>
      <c r="R87" s="54"/>
    </row>
    <row r="88" spans="1:18" x14ac:dyDescent="0.25">
      <c r="A88" s="313" t="s">
        <v>96</v>
      </c>
      <c r="B88" s="311"/>
      <c r="C88" s="311"/>
      <c r="D88" s="311"/>
      <c r="E88" s="311"/>
      <c r="F88" s="311"/>
      <c r="G88" s="311"/>
      <c r="H88" s="311"/>
      <c r="I88" s="311"/>
      <c r="J88" s="86"/>
      <c r="K88" s="86"/>
      <c r="L88" s="86"/>
      <c r="M88" s="86"/>
      <c r="N88" s="86"/>
      <c r="O88" s="86"/>
      <c r="P88" s="86"/>
      <c r="Q88" s="86"/>
      <c r="R88" s="54"/>
    </row>
    <row r="89" spans="1:18" x14ac:dyDescent="0.25">
      <c r="A89" s="313" t="s">
        <v>1109</v>
      </c>
      <c r="B89" s="311"/>
      <c r="C89" s="311"/>
      <c r="D89" s="311"/>
      <c r="E89" s="311"/>
      <c r="F89" s="311"/>
      <c r="G89" s="311"/>
      <c r="H89" s="311"/>
      <c r="I89" s="311"/>
      <c r="J89" s="85">
        <v>2381</v>
      </c>
      <c r="K89" s="86"/>
      <c r="L89" s="86"/>
      <c r="M89" s="86"/>
      <c r="N89" s="86"/>
      <c r="O89" s="86"/>
      <c r="P89" s="86"/>
      <c r="Q89" s="86"/>
      <c r="R89" s="54"/>
    </row>
    <row r="90" spans="1:18" x14ac:dyDescent="0.25">
      <c r="A90" s="313" t="s">
        <v>1110</v>
      </c>
      <c r="B90" s="311"/>
      <c r="C90" s="311"/>
      <c r="D90" s="311"/>
      <c r="E90" s="311"/>
      <c r="F90" s="311"/>
      <c r="G90" s="311"/>
      <c r="H90" s="311"/>
      <c r="I90" s="311"/>
      <c r="J90" s="85">
        <v>25179</v>
      </c>
      <c r="K90" s="86"/>
      <c r="L90" s="86"/>
      <c r="M90" s="86"/>
      <c r="N90" s="86"/>
      <c r="O90" s="86"/>
      <c r="P90" s="86"/>
      <c r="Q90" s="86"/>
      <c r="R90" s="54"/>
    </row>
    <row r="91" spans="1:18" x14ac:dyDescent="0.25">
      <c r="A91" s="313" t="s">
        <v>1111</v>
      </c>
      <c r="B91" s="311"/>
      <c r="C91" s="311"/>
      <c r="D91" s="311"/>
      <c r="E91" s="311"/>
      <c r="F91" s="311"/>
      <c r="G91" s="311"/>
      <c r="H91" s="311"/>
      <c r="I91" s="311"/>
      <c r="J91" s="85">
        <v>809</v>
      </c>
      <c r="K91" s="86"/>
      <c r="L91" s="86"/>
      <c r="M91" s="86"/>
      <c r="N91" s="86"/>
      <c r="O91" s="86"/>
      <c r="P91" s="86"/>
      <c r="Q91" s="86"/>
      <c r="R91" s="54"/>
    </row>
    <row r="92" spans="1:18" x14ac:dyDescent="0.25">
      <c r="A92" s="313" t="s">
        <v>1112</v>
      </c>
      <c r="B92" s="311"/>
      <c r="C92" s="311"/>
      <c r="D92" s="311"/>
      <c r="E92" s="311"/>
      <c r="F92" s="311"/>
      <c r="G92" s="311"/>
      <c r="H92" s="311"/>
      <c r="I92" s="311"/>
      <c r="J92" s="85">
        <v>4130</v>
      </c>
      <c r="K92" s="86"/>
      <c r="L92" s="86"/>
      <c r="M92" s="86"/>
      <c r="N92" s="86"/>
      <c r="O92" s="86"/>
      <c r="P92" s="86"/>
      <c r="Q92" s="86"/>
      <c r="R92" s="54"/>
    </row>
    <row r="93" spans="1:18" x14ac:dyDescent="0.25">
      <c r="A93" s="313" t="s">
        <v>1113</v>
      </c>
      <c r="B93" s="311"/>
      <c r="C93" s="311"/>
      <c r="D93" s="311"/>
      <c r="E93" s="311"/>
      <c r="F93" s="311"/>
      <c r="G93" s="311"/>
      <c r="H93" s="311"/>
      <c r="I93" s="311"/>
      <c r="J93" s="85">
        <v>731</v>
      </c>
      <c r="K93" s="86"/>
      <c r="L93" s="86"/>
      <c r="M93" s="86"/>
      <c r="N93" s="86"/>
      <c r="O93" s="86"/>
      <c r="P93" s="86"/>
      <c r="Q93" s="86"/>
      <c r="R93" s="54"/>
    </row>
    <row r="94" spans="1:18" x14ac:dyDescent="0.25">
      <c r="A94" s="313" t="s">
        <v>1114</v>
      </c>
      <c r="B94" s="311"/>
      <c r="C94" s="311"/>
      <c r="D94" s="311"/>
      <c r="E94" s="311"/>
      <c r="F94" s="311"/>
      <c r="G94" s="311"/>
      <c r="H94" s="311"/>
      <c r="I94" s="311"/>
      <c r="J94" s="85">
        <v>19177</v>
      </c>
      <c r="K94" s="86"/>
      <c r="L94" s="86"/>
      <c r="M94" s="86"/>
      <c r="N94" s="86"/>
      <c r="O94" s="86"/>
      <c r="P94" s="86"/>
      <c r="Q94" s="86"/>
      <c r="R94" s="54"/>
    </row>
    <row r="95" spans="1:18" x14ac:dyDescent="0.25">
      <c r="A95" s="313" t="s">
        <v>1115</v>
      </c>
      <c r="B95" s="311"/>
      <c r="C95" s="311"/>
      <c r="D95" s="311"/>
      <c r="E95" s="311"/>
      <c r="F95" s="311"/>
      <c r="G95" s="311"/>
      <c r="H95" s="311"/>
      <c r="I95" s="311"/>
      <c r="J95" s="85">
        <v>5246</v>
      </c>
      <c r="K95" s="86"/>
      <c r="L95" s="86"/>
      <c r="M95" s="86"/>
      <c r="N95" s="86"/>
      <c r="O95" s="86"/>
      <c r="P95" s="86"/>
      <c r="Q95" s="86"/>
      <c r="R95" s="54"/>
    </row>
    <row r="96" spans="1:18" x14ac:dyDescent="0.25">
      <c r="A96" s="313" t="s">
        <v>1116</v>
      </c>
      <c r="B96" s="311"/>
      <c r="C96" s="311"/>
      <c r="D96" s="311"/>
      <c r="E96" s="311"/>
      <c r="F96" s="311"/>
      <c r="G96" s="311"/>
      <c r="H96" s="311"/>
      <c r="I96" s="311"/>
      <c r="J96" s="85">
        <v>85</v>
      </c>
      <c r="K96" s="86"/>
      <c r="L96" s="86"/>
      <c r="M96" s="86"/>
      <c r="N96" s="86"/>
      <c r="O96" s="86"/>
      <c r="P96" s="86"/>
      <c r="Q96" s="86"/>
      <c r="R96" s="54"/>
    </row>
    <row r="97" spans="1:18" x14ac:dyDescent="0.25">
      <c r="A97" s="312" t="s">
        <v>99</v>
      </c>
      <c r="B97" s="311"/>
      <c r="C97" s="311"/>
      <c r="D97" s="311"/>
      <c r="E97" s="311"/>
      <c r="F97" s="311"/>
      <c r="G97" s="311"/>
      <c r="H97" s="311"/>
      <c r="I97" s="311"/>
      <c r="J97" s="86"/>
      <c r="K97" s="86"/>
      <c r="L97" s="86"/>
      <c r="M97" s="86"/>
      <c r="N97" s="86"/>
      <c r="O97" s="86"/>
      <c r="P97" s="86"/>
      <c r="Q97" s="86"/>
      <c r="R97" s="54"/>
    </row>
    <row r="98" spans="1:18" x14ac:dyDescent="0.25">
      <c r="A98" s="313" t="s">
        <v>184</v>
      </c>
      <c r="B98" s="311"/>
      <c r="C98" s="311"/>
      <c r="D98" s="311"/>
      <c r="E98" s="311"/>
      <c r="F98" s="311"/>
      <c r="G98" s="311"/>
      <c r="H98" s="311"/>
      <c r="I98" s="311"/>
      <c r="J98" s="85">
        <v>31092</v>
      </c>
      <c r="K98" s="86"/>
      <c r="L98" s="86"/>
      <c r="M98" s="86"/>
      <c r="N98" s="86"/>
      <c r="O98" s="85">
        <v>665.92</v>
      </c>
      <c r="P98" s="86"/>
      <c r="Q98" s="85">
        <v>20.61</v>
      </c>
      <c r="R98" s="54"/>
    </row>
    <row r="99" spans="1:18" x14ac:dyDescent="0.25">
      <c r="A99" s="313" t="s">
        <v>1117</v>
      </c>
      <c r="B99" s="311"/>
      <c r="C99" s="311"/>
      <c r="D99" s="311"/>
      <c r="E99" s="311"/>
      <c r="F99" s="311"/>
      <c r="G99" s="311"/>
      <c r="H99" s="311"/>
      <c r="I99" s="311"/>
      <c r="J99" s="85">
        <v>6001</v>
      </c>
      <c r="K99" s="86"/>
      <c r="L99" s="86"/>
      <c r="M99" s="86"/>
      <c r="N99" s="86"/>
      <c r="O99" s="85">
        <v>53.67</v>
      </c>
      <c r="P99" s="86"/>
      <c r="Q99" s="85">
        <v>0.11</v>
      </c>
      <c r="R99" s="54"/>
    </row>
    <row r="100" spans="1:18" x14ac:dyDescent="0.25">
      <c r="A100" s="313" t="s">
        <v>381</v>
      </c>
      <c r="B100" s="311"/>
      <c r="C100" s="311"/>
      <c r="D100" s="311"/>
      <c r="E100" s="311"/>
      <c r="F100" s="311"/>
      <c r="G100" s="311"/>
      <c r="H100" s="311"/>
      <c r="I100" s="311"/>
      <c r="J100" s="85">
        <v>46275</v>
      </c>
      <c r="K100" s="86"/>
      <c r="L100" s="86"/>
      <c r="M100" s="86"/>
      <c r="N100" s="86"/>
      <c r="O100" s="85">
        <v>507.99</v>
      </c>
      <c r="P100" s="86"/>
      <c r="Q100" s="85">
        <v>2.36</v>
      </c>
      <c r="R100" s="54"/>
    </row>
    <row r="101" spans="1:18" x14ac:dyDescent="0.25">
      <c r="A101" s="313" t="s">
        <v>989</v>
      </c>
      <c r="B101" s="311"/>
      <c r="C101" s="311"/>
      <c r="D101" s="311"/>
      <c r="E101" s="311"/>
      <c r="F101" s="311"/>
      <c r="G101" s="311"/>
      <c r="H101" s="311"/>
      <c r="I101" s="311"/>
      <c r="J101" s="85">
        <v>3507</v>
      </c>
      <c r="K101" s="86"/>
      <c r="L101" s="86"/>
      <c r="M101" s="86"/>
      <c r="N101" s="86"/>
      <c r="O101" s="86"/>
      <c r="P101" s="86"/>
      <c r="Q101" s="86"/>
      <c r="R101" s="54"/>
    </row>
    <row r="102" spans="1:18" x14ac:dyDescent="0.25">
      <c r="A102" s="313" t="s">
        <v>374</v>
      </c>
      <c r="B102" s="311"/>
      <c r="C102" s="311"/>
      <c r="D102" s="311"/>
      <c r="E102" s="311"/>
      <c r="F102" s="311"/>
      <c r="G102" s="311"/>
      <c r="H102" s="311"/>
      <c r="I102" s="311"/>
      <c r="J102" s="85">
        <v>699</v>
      </c>
      <c r="K102" s="86"/>
      <c r="L102" s="86"/>
      <c r="M102" s="86"/>
      <c r="N102" s="86"/>
      <c r="O102" s="86"/>
      <c r="P102" s="86"/>
      <c r="Q102" s="86"/>
      <c r="R102" s="54"/>
    </row>
    <row r="103" spans="1:18" x14ac:dyDescent="0.25">
      <c r="A103" s="313" t="s">
        <v>186</v>
      </c>
      <c r="B103" s="311"/>
      <c r="C103" s="311"/>
      <c r="D103" s="311"/>
      <c r="E103" s="311"/>
      <c r="F103" s="311"/>
      <c r="G103" s="311"/>
      <c r="H103" s="311"/>
      <c r="I103" s="311"/>
      <c r="J103" s="85">
        <v>187494</v>
      </c>
      <c r="K103" s="86"/>
      <c r="L103" s="86"/>
      <c r="M103" s="86"/>
      <c r="N103" s="86"/>
      <c r="O103" s="86"/>
      <c r="P103" s="86"/>
      <c r="Q103" s="86"/>
      <c r="R103" s="54"/>
    </row>
    <row r="104" spans="1:18" x14ac:dyDescent="0.25">
      <c r="A104" s="313" t="s">
        <v>379</v>
      </c>
      <c r="B104" s="311"/>
      <c r="C104" s="311"/>
      <c r="D104" s="311"/>
      <c r="E104" s="311"/>
      <c r="F104" s="311"/>
      <c r="G104" s="311"/>
      <c r="H104" s="311"/>
      <c r="I104" s="311"/>
      <c r="J104" s="85">
        <v>278352</v>
      </c>
      <c r="K104" s="86"/>
      <c r="L104" s="86"/>
      <c r="M104" s="86"/>
      <c r="N104" s="86"/>
      <c r="O104" s="85">
        <v>1411.48</v>
      </c>
      <c r="P104" s="86"/>
      <c r="Q104" s="86"/>
      <c r="R104" s="54"/>
    </row>
    <row r="105" spans="1:18" x14ac:dyDescent="0.25">
      <c r="A105" s="313" t="s">
        <v>988</v>
      </c>
      <c r="B105" s="311"/>
      <c r="C105" s="311"/>
      <c r="D105" s="311"/>
      <c r="E105" s="311"/>
      <c r="F105" s="311"/>
      <c r="G105" s="311"/>
      <c r="H105" s="311"/>
      <c r="I105" s="311"/>
      <c r="J105" s="85">
        <v>9766</v>
      </c>
      <c r="K105" s="86"/>
      <c r="L105" s="86"/>
      <c r="M105" s="86"/>
      <c r="N105" s="86"/>
      <c r="O105" s="85">
        <v>7.74</v>
      </c>
      <c r="P105" s="86"/>
      <c r="Q105" s="86"/>
      <c r="R105" s="54"/>
    </row>
    <row r="106" spans="1:18" x14ac:dyDescent="0.25">
      <c r="A106" s="313" t="s">
        <v>382</v>
      </c>
      <c r="B106" s="311"/>
      <c r="C106" s="311"/>
      <c r="D106" s="311"/>
      <c r="E106" s="311"/>
      <c r="F106" s="311"/>
      <c r="G106" s="311"/>
      <c r="H106" s="311"/>
      <c r="I106" s="311"/>
      <c r="J106" s="85">
        <v>123108</v>
      </c>
      <c r="K106" s="86"/>
      <c r="L106" s="86"/>
      <c r="M106" s="86"/>
      <c r="N106" s="86"/>
      <c r="O106" s="85">
        <v>3235.95</v>
      </c>
      <c r="P106" s="86"/>
      <c r="Q106" s="85">
        <v>8.52</v>
      </c>
      <c r="R106" s="54"/>
    </row>
    <row r="107" spans="1:18" x14ac:dyDescent="0.25">
      <c r="A107" s="313" t="s">
        <v>1118</v>
      </c>
      <c r="B107" s="311"/>
      <c r="C107" s="311"/>
      <c r="D107" s="311"/>
      <c r="E107" s="311"/>
      <c r="F107" s="311"/>
      <c r="G107" s="311"/>
      <c r="H107" s="311"/>
      <c r="I107" s="311"/>
      <c r="J107" s="85">
        <v>13651</v>
      </c>
      <c r="K107" s="86"/>
      <c r="L107" s="86"/>
      <c r="M107" s="86"/>
      <c r="N107" s="86"/>
      <c r="O107" s="85">
        <v>360.08</v>
      </c>
      <c r="P107" s="86"/>
      <c r="Q107" s="85">
        <v>1.0900000000000001</v>
      </c>
      <c r="R107" s="54"/>
    </row>
    <row r="108" spans="1:18" x14ac:dyDescent="0.25">
      <c r="A108" s="313" t="s">
        <v>380</v>
      </c>
      <c r="B108" s="311"/>
      <c r="C108" s="311"/>
      <c r="D108" s="311"/>
      <c r="E108" s="311"/>
      <c r="F108" s="311"/>
      <c r="G108" s="311"/>
      <c r="H108" s="311"/>
      <c r="I108" s="311"/>
      <c r="J108" s="85">
        <v>1335</v>
      </c>
      <c r="K108" s="86"/>
      <c r="L108" s="86"/>
      <c r="M108" s="86"/>
      <c r="N108" s="86"/>
      <c r="O108" s="85">
        <v>35.79</v>
      </c>
      <c r="P108" s="86"/>
      <c r="Q108" s="85">
        <v>7.0000000000000007E-2</v>
      </c>
      <c r="R108" s="54"/>
    </row>
    <row r="109" spans="1:18" x14ac:dyDescent="0.25">
      <c r="A109" s="313" t="s">
        <v>378</v>
      </c>
      <c r="B109" s="311"/>
      <c r="C109" s="311"/>
      <c r="D109" s="311"/>
      <c r="E109" s="311"/>
      <c r="F109" s="311"/>
      <c r="G109" s="311"/>
      <c r="H109" s="311"/>
      <c r="I109" s="311"/>
      <c r="J109" s="85">
        <v>23843</v>
      </c>
      <c r="K109" s="86"/>
      <c r="L109" s="86"/>
      <c r="M109" s="86"/>
      <c r="N109" s="86"/>
      <c r="O109" s="85">
        <v>516.57000000000005</v>
      </c>
      <c r="P109" s="86"/>
      <c r="Q109" s="86"/>
      <c r="R109" s="54"/>
    </row>
    <row r="110" spans="1:18" x14ac:dyDescent="0.25">
      <c r="A110" s="313" t="s">
        <v>100</v>
      </c>
      <c r="B110" s="311"/>
      <c r="C110" s="311"/>
      <c r="D110" s="311"/>
      <c r="E110" s="311"/>
      <c r="F110" s="311"/>
      <c r="G110" s="311"/>
      <c r="H110" s="311"/>
      <c r="I110" s="311"/>
      <c r="J110" s="85">
        <v>725123</v>
      </c>
      <c r="K110" s="86"/>
      <c r="L110" s="86"/>
      <c r="M110" s="86"/>
      <c r="N110" s="86"/>
      <c r="O110" s="85">
        <v>6795.19</v>
      </c>
      <c r="P110" s="86"/>
      <c r="Q110" s="85">
        <v>32.76</v>
      </c>
      <c r="R110" s="54"/>
    </row>
    <row r="111" spans="1:18" x14ac:dyDescent="0.25">
      <c r="A111" s="313" t="s">
        <v>101</v>
      </c>
      <c r="B111" s="311"/>
      <c r="C111" s="311"/>
      <c r="D111" s="311"/>
      <c r="E111" s="311"/>
      <c r="F111" s="311"/>
      <c r="G111" s="311"/>
      <c r="H111" s="311"/>
      <c r="I111" s="311"/>
      <c r="J111" s="86"/>
      <c r="K111" s="86"/>
      <c r="L111" s="86"/>
      <c r="M111" s="86"/>
      <c r="N111" s="86"/>
      <c r="O111" s="86"/>
      <c r="P111" s="86"/>
      <c r="Q111" s="86"/>
      <c r="R111" s="54"/>
    </row>
    <row r="112" spans="1:18" x14ac:dyDescent="0.25">
      <c r="A112" s="313" t="s">
        <v>102</v>
      </c>
      <c r="B112" s="311"/>
      <c r="C112" s="311"/>
      <c r="D112" s="311"/>
      <c r="E112" s="311"/>
      <c r="F112" s="311"/>
      <c r="G112" s="311"/>
      <c r="H112" s="311"/>
      <c r="I112" s="311"/>
      <c r="J112" s="85">
        <v>461226</v>
      </c>
      <c r="K112" s="86"/>
      <c r="L112" s="86"/>
      <c r="M112" s="86"/>
      <c r="N112" s="86"/>
      <c r="O112" s="86"/>
      <c r="P112" s="86"/>
      <c r="Q112" s="86"/>
      <c r="R112" s="54"/>
    </row>
    <row r="113" spans="1:18" x14ac:dyDescent="0.25">
      <c r="A113" s="313" t="s">
        <v>103</v>
      </c>
      <c r="B113" s="311"/>
      <c r="C113" s="311"/>
      <c r="D113" s="311"/>
      <c r="E113" s="311"/>
      <c r="F113" s="311"/>
      <c r="G113" s="311"/>
      <c r="H113" s="311"/>
      <c r="I113" s="311"/>
      <c r="J113" s="85">
        <f>14690-M71</f>
        <v>14163</v>
      </c>
      <c r="K113" s="86"/>
      <c r="L113" s="86"/>
      <c r="M113" s="86"/>
      <c r="N113" s="86"/>
      <c r="O113" s="86"/>
      <c r="P113" s="86"/>
      <c r="Q113" s="86"/>
      <c r="R113" s="54"/>
    </row>
    <row r="114" spans="1:18" x14ac:dyDescent="0.25">
      <c r="A114" s="313" t="s">
        <v>104</v>
      </c>
      <c r="B114" s="311"/>
      <c r="C114" s="311"/>
      <c r="D114" s="311"/>
      <c r="E114" s="311"/>
      <c r="F114" s="311"/>
      <c r="G114" s="311"/>
      <c r="H114" s="311"/>
      <c r="I114" s="311"/>
      <c r="J114" s="85">
        <v>93626</v>
      </c>
      <c r="K114" s="86"/>
      <c r="L114" s="86"/>
      <c r="M114" s="86"/>
      <c r="N114" s="86"/>
      <c r="O114" s="86"/>
      <c r="P114" s="86"/>
      <c r="Q114" s="86"/>
      <c r="R114" s="54"/>
    </row>
    <row r="115" spans="1:18" x14ac:dyDescent="0.25">
      <c r="A115" s="313" t="s">
        <v>105</v>
      </c>
      <c r="B115" s="311"/>
      <c r="C115" s="311"/>
      <c r="D115" s="311"/>
      <c r="E115" s="311"/>
      <c r="F115" s="311"/>
      <c r="G115" s="311"/>
      <c r="H115" s="311"/>
      <c r="I115" s="311"/>
      <c r="J115" s="85">
        <v>98370</v>
      </c>
      <c r="K115" s="86"/>
      <c r="L115" s="86"/>
      <c r="M115" s="86"/>
      <c r="N115" s="86"/>
      <c r="O115" s="86"/>
      <c r="P115" s="86"/>
      <c r="Q115" s="86"/>
      <c r="R115" s="54"/>
    </row>
    <row r="116" spans="1:18" x14ac:dyDescent="0.25">
      <c r="A116" s="313" t="s">
        <v>106</v>
      </c>
      <c r="B116" s="311"/>
      <c r="C116" s="311"/>
      <c r="D116" s="311"/>
      <c r="E116" s="311"/>
      <c r="F116" s="311"/>
      <c r="G116" s="311"/>
      <c r="H116" s="311"/>
      <c r="I116" s="311"/>
      <c r="J116" s="85">
        <v>57738</v>
      </c>
      <c r="K116" s="86"/>
      <c r="L116" s="86"/>
      <c r="M116" s="86"/>
      <c r="N116" s="86"/>
      <c r="O116" s="86"/>
      <c r="P116" s="86"/>
      <c r="Q116" s="86"/>
      <c r="R116" s="54"/>
    </row>
    <row r="117" spans="1:18" x14ac:dyDescent="0.25">
      <c r="A117" s="312" t="s">
        <v>107</v>
      </c>
      <c r="B117" s="311"/>
      <c r="C117" s="311"/>
      <c r="D117" s="311"/>
      <c r="E117" s="311"/>
      <c r="F117" s="311"/>
      <c r="G117" s="311"/>
      <c r="H117" s="311"/>
      <c r="I117" s="311"/>
      <c r="J117" s="88">
        <v>725123</v>
      </c>
      <c r="K117" s="86"/>
      <c r="L117" s="86"/>
      <c r="M117" s="86"/>
      <c r="N117" s="86"/>
      <c r="O117" s="88">
        <v>6795.19</v>
      </c>
      <c r="P117" s="86"/>
      <c r="Q117" s="88">
        <v>32.76</v>
      </c>
      <c r="R117" s="54"/>
    </row>
    <row r="118" spans="1:18" x14ac:dyDescent="0.25">
      <c r="A118" s="57"/>
      <c r="B118" s="50"/>
      <c r="C118" s="51"/>
      <c r="D118" s="215"/>
      <c r="E118" s="57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4"/>
    </row>
    <row r="119" spans="1:18" x14ac:dyDescent="0.25">
      <c r="A119" s="250"/>
      <c r="B119" s="251" t="s">
        <v>1119</v>
      </c>
      <c r="C119" s="252"/>
      <c r="D119" s="252"/>
      <c r="E119" s="252"/>
      <c r="F119" s="252"/>
      <c r="G119" s="252"/>
      <c r="H119" s="252"/>
      <c r="I119" s="252"/>
      <c r="J119" s="253"/>
      <c r="K119" s="254"/>
      <c r="L119" s="254"/>
      <c r="M119" s="254"/>
      <c r="N119" s="254"/>
      <c r="O119" s="253"/>
      <c r="P119" s="254"/>
      <c r="Q119" s="253"/>
    </row>
    <row r="120" spans="1:18" x14ac:dyDescent="0.25">
      <c r="A120" s="71"/>
      <c r="B120" s="72"/>
      <c r="C120" s="73"/>
      <c r="D120" s="74"/>
      <c r="E120" s="75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54"/>
    </row>
    <row r="121" spans="1:18" x14ac:dyDescent="0.25">
      <c r="A121" s="90"/>
      <c r="B121" s="222"/>
      <c r="C121" s="223"/>
      <c r="D121" s="224"/>
      <c r="E121" s="225"/>
      <c r="F121" s="91"/>
      <c r="G121" s="91"/>
      <c r="H121" s="91"/>
      <c r="I121" s="91"/>
      <c r="J121" s="91"/>
      <c r="K121" s="91"/>
      <c r="L121" s="91"/>
      <c r="M121" s="91"/>
      <c r="N121" s="91"/>
      <c r="O121" s="91"/>
      <c r="P121" s="91"/>
      <c r="Q121" s="91"/>
    </row>
    <row r="122" spans="1:18" x14ac:dyDescent="0.25">
      <c r="A122" s="231"/>
      <c r="B122" s="220" t="s">
        <v>948</v>
      </c>
      <c r="C122" s="93"/>
      <c r="D122" s="93"/>
      <c r="E122" s="93"/>
      <c r="F122" s="93"/>
      <c r="G122" s="93"/>
      <c r="H122" s="93"/>
      <c r="I122" s="220" t="s">
        <v>949</v>
      </c>
      <c r="J122" s="92"/>
      <c r="K122" s="92"/>
      <c r="L122" s="92"/>
      <c r="M122" s="92"/>
      <c r="N122" s="92"/>
      <c r="O122" s="92"/>
      <c r="P122" s="92"/>
      <c r="Q122" s="95"/>
      <c r="R122" s="230"/>
    </row>
    <row r="123" spans="1:18" x14ac:dyDescent="0.25">
      <c r="A123" s="97"/>
      <c r="B123" s="92"/>
      <c r="C123" s="93"/>
      <c r="D123" s="94"/>
      <c r="E123" s="92"/>
      <c r="F123" s="92"/>
      <c r="G123" s="93"/>
      <c r="H123" s="95"/>
      <c r="I123" s="221" t="s">
        <v>1120</v>
      </c>
      <c r="J123" s="95"/>
      <c r="K123" s="95"/>
      <c r="L123" s="95"/>
      <c r="M123" s="95"/>
      <c r="N123" s="95"/>
      <c r="O123" s="95"/>
      <c r="P123" s="95"/>
      <c r="Q123" s="95"/>
      <c r="R123" s="230"/>
    </row>
    <row r="124" spans="1:18" x14ac:dyDescent="0.25">
      <c r="A124" s="90"/>
      <c r="B124" s="222"/>
      <c r="C124" s="223"/>
      <c r="D124" s="224"/>
      <c r="E124" s="225"/>
      <c r="F124" s="91"/>
      <c r="G124" s="91"/>
      <c r="H124" s="91"/>
      <c r="I124" s="220" t="s">
        <v>951</v>
      </c>
      <c r="J124" s="92"/>
      <c r="K124" s="92"/>
      <c r="L124" s="92"/>
      <c r="M124" s="92"/>
      <c r="N124" s="92"/>
      <c r="O124" s="92"/>
      <c r="P124" s="92"/>
      <c r="Q124" s="91"/>
    </row>
    <row r="125" spans="1:18" x14ac:dyDescent="0.25">
      <c r="A125" s="90"/>
      <c r="B125" s="222"/>
      <c r="C125" s="223"/>
      <c r="D125" s="224"/>
      <c r="E125" s="225"/>
      <c r="F125" s="91"/>
      <c r="G125" s="91"/>
      <c r="H125" s="91"/>
      <c r="I125" s="92"/>
      <c r="J125" s="92"/>
      <c r="K125" s="92"/>
      <c r="L125" s="92"/>
      <c r="M125" s="92"/>
      <c r="N125" s="92"/>
      <c r="O125" s="92"/>
      <c r="P125" s="92"/>
      <c r="Q125" s="91"/>
    </row>
    <row r="126" spans="1:18" x14ac:dyDescent="0.25">
      <c r="A126" s="71"/>
      <c r="B126" s="72"/>
      <c r="C126" s="73"/>
      <c r="D126" s="74"/>
      <c r="E126" s="75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54"/>
    </row>
    <row r="127" spans="1:18" x14ac:dyDescent="0.25">
      <c r="A127" s="71"/>
      <c r="B127" s="72"/>
      <c r="C127" s="73"/>
      <c r="D127" s="74"/>
      <c r="E127" s="75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54"/>
    </row>
    <row r="128" spans="1:18" x14ac:dyDescent="0.25">
      <c r="A128" s="71"/>
      <c r="B128" s="72"/>
      <c r="C128" s="73"/>
      <c r="D128" s="74"/>
      <c r="E128" s="75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54"/>
    </row>
    <row r="129" spans="1:18" x14ac:dyDescent="0.25">
      <c r="A129" s="71"/>
      <c r="B129" s="72"/>
      <c r="C129" s="73"/>
      <c r="D129" s="74"/>
      <c r="E129" s="75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54"/>
    </row>
    <row r="130" spans="1:18" x14ac:dyDescent="0.25">
      <c r="A130" s="71"/>
      <c r="B130" s="72"/>
      <c r="C130" s="73"/>
      <c r="D130" s="74"/>
      <c r="E130" s="75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54"/>
    </row>
    <row r="131" spans="1:18" x14ac:dyDescent="0.25">
      <c r="A131" s="71"/>
      <c r="B131" s="72"/>
      <c r="C131" s="73"/>
      <c r="D131" s="74"/>
      <c r="E131" s="75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54"/>
    </row>
    <row r="132" spans="1:18" x14ac:dyDescent="0.25">
      <c r="A132" s="71"/>
      <c r="B132" s="72"/>
      <c r="C132" s="73"/>
      <c r="D132" s="74"/>
      <c r="E132" s="75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54"/>
    </row>
    <row r="133" spans="1:18" x14ac:dyDescent="0.25">
      <c r="A133" s="71"/>
      <c r="B133" s="72"/>
      <c r="C133" s="73"/>
      <c r="D133" s="74"/>
      <c r="E133" s="75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54"/>
    </row>
  </sheetData>
  <mergeCells count="74">
    <mergeCell ref="A117:I117"/>
    <mergeCell ref="A112:I112"/>
    <mergeCell ref="A113:I113"/>
    <mergeCell ref="A114:I114"/>
    <mergeCell ref="A115:I115"/>
    <mergeCell ref="A116:I116"/>
    <mergeCell ref="A107:I107"/>
    <mergeCell ref="A108:I108"/>
    <mergeCell ref="A109:I109"/>
    <mergeCell ref="A110:I110"/>
    <mergeCell ref="A111:I111"/>
    <mergeCell ref="A102:I102"/>
    <mergeCell ref="A103:I103"/>
    <mergeCell ref="A104:I104"/>
    <mergeCell ref="A105:I105"/>
    <mergeCell ref="A106:I106"/>
    <mergeCell ref="A97:I97"/>
    <mergeCell ref="A98:I98"/>
    <mergeCell ref="A99:I99"/>
    <mergeCell ref="A100:I100"/>
    <mergeCell ref="A101:I101"/>
    <mergeCell ref="A92:I92"/>
    <mergeCell ref="A93:I93"/>
    <mergeCell ref="A94:I94"/>
    <mergeCell ref="A95:I95"/>
    <mergeCell ref="A96:I96"/>
    <mergeCell ref="A87:I87"/>
    <mergeCell ref="A88:I88"/>
    <mergeCell ref="A89:I89"/>
    <mergeCell ref="A90:I90"/>
    <mergeCell ref="A91:I91"/>
    <mergeCell ref="A82:I82"/>
    <mergeCell ref="A83:I83"/>
    <mergeCell ref="A84:I84"/>
    <mergeCell ref="A85:I85"/>
    <mergeCell ref="A86:I86"/>
    <mergeCell ref="A77:I77"/>
    <mergeCell ref="A78:I78"/>
    <mergeCell ref="A79:I79"/>
    <mergeCell ref="A80:I80"/>
    <mergeCell ref="A81:I81"/>
    <mergeCell ref="A72:I72"/>
    <mergeCell ref="A73:I73"/>
    <mergeCell ref="A74:I74"/>
    <mergeCell ref="A75:I75"/>
    <mergeCell ref="A76:I76"/>
    <mergeCell ref="A60:Q60"/>
    <mergeCell ref="A68:I68"/>
    <mergeCell ref="A69:Q69"/>
    <mergeCell ref="A70:I70"/>
    <mergeCell ref="A71:I71"/>
    <mergeCell ref="F18:I18"/>
    <mergeCell ref="A32:Q32"/>
    <mergeCell ref="Q18:Q20"/>
    <mergeCell ref="F19:F20"/>
    <mergeCell ref="G19:I19"/>
    <mergeCell ref="J19:J20"/>
    <mergeCell ref="K19:M19"/>
    <mergeCell ref="J18:M18"/>
    <mergeCell ref="N18:N20"/>
    <mergeCell ref="O18:O20"/>
    <mergeCell ref="P18:P20"/>
    <mergeCell ref="A31:I31"/>
    <mergeCell ref="A22:Q22"/>
    <mergeCell ref="A18:A20"/>
    <mergeCell ref="B18:B20"/>
    <mergeCell ref="C18:C20"/>
    <mergeCell ref="D18:D20"/>
    <mergeCell ref="E18:E20"/>
    <mergeCell ref="E1:J1"/>
    <mergeCell ref="J12:K12"/>
    <mergeCell ref="J13:K13"/>
    <mergeCell ref="J14:K14"/>
    <mergeCell ref="J15:K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7"/>
  <sheetViews>
    <sheetView workbookViewId="0">
      <selection activeCell="F23" sqref="F23"/>
    </sheetView>
  </sheetViews>
  <sheetFormatPr defaultRowHeight="15" x14ac:dyDescent="0.25"/>
  <sheetData>
    <row r="1" spans="1:19" x14ac:dyDescent="0.25">
      <c r="A1" s="49" t="s">
        <v>51</v>
      </c>
      <c r="B1" s="50"/>
      <c r="C1" s="51"/>
      <c r="D1" s="171"/>
      <c r="E1" s="316" t="s">
        <v>0</v>
      </c>
      <c r="F1" s="316"/>
      <c r="G1" s="316"/>
      <c r="H1" s="316"/>
      <c r="I1" s="316"/>
      <c r="J1" s="53"/>
      <c r="K1" s="53"/>
      <c r="L1" s="53"/>
      <c r="M1" s="49" t="s">
        <v>52</v>
      </c>
      <c r="N1" s="53"/>
      <c r="O1" s="53"/>
      <c r="P1" s="53"/>
      <c r="S1" s="54"/>
    </row>
    <row r="2" spans="1:19" x14ac:dyDescent="0.25">
      <c r="A2" s="55"/>
      <c r="B2" s="50"/>
      <c r="C2" s="51"/>
      <c r="D2" s="52"/>
      <c r="E2" s="52"/>
      <c r="F2" s="53"/>
      <c r="G2" s="172" t="s">
        <v>53</v>
      </c>
      <c r="H2" s="53"/>
      <c r="I2" s="53"/>
      <c r="J2" s="53"/>
      <c r="K2" s="53"/>
      <c r="L2" s="53"/>
      <c r="M2" s="55" t="s">
        <v>391</v>
      </c>
      <c r="N2" s="53"/>
      <c r="O2" s="53"/>
      <c r="P2" s="53"/>
      <c r="S2" s="54"/>
    </row>
    <row r="3" spans="1:19" x14ac:dyDescent="0.25">
      <c r="A3" s="55"/>
      <c r="B3" s="50"/>
      <c r="C3" s="51"/>
      <c r="D3" s="52"/>
      <c r="E3" s="52"/>
      <c r="F3" s="53"/>
      <c r="G3" s="172"/>
      <c r="H3" s="53"/>
      <c r="I3" s="53"/>
      <c r="J3" s="53"/>
      <c r="K3" s="53"/>
      <c r="L3" s="55"/>
      <c r="M3" s="55" t="s">
        <v>392</v>
      </c>
      <c r="N3" s="53"/>
      <c r="O3" s="53"/>
      <c r="P3" s="53"/>
    </row>
    <row r="4" spans="1:19" x14ac:dyDescent="0.25">
      <c r="A4" s="55" t="s">
        <v>55</v>
      </c>
      <c r="B4" s="50"/>
      <c r="C4" s="51"/>
      <c r="D4" s="52"/>
      <c r="E4" s="52"/>
      <c r="F4" s="53"/>
      <c r="G4" s="53"/>
      <c r="H4" s="53"/>
      <c r="I4" s="53"/>
      <c r="J4" s="53"/>
      <c r="K4" s="53"/>
      <c r="L4" s="53"/>
      <c r="M4" s="55" t="s">
        <v>55</v>
      </c>
      <c r="N4" s="53"/>
      <c r="O4" s="53"/>
      <c r="P4" s="53"/>
    </row>
    <row r="5" spans="1:19" x14ac:dyDescent="0.25">
      <c r="A5" s="55" t="s">
        <v>194</v>
      </c>
      <c r="B5" s="50"/>
      <c r="C5" s="51"/>
      <c r="D5" s="52"/>
      <c r="E5" s="52"/>
      <c r="F5" s="53"/>
      <c r="G5" s="53"/>
      <c r="H5" s="53"/>
      <c r="I5" s="53"/>
      <c r="J5" s="53"/>
      <c r="K5" s="53"/>
      <c r="L5" s="53"/>
      <c r="M5" s="55" t="s">
        <v>195</v>
      </c>
      <c r="N5" s="53"/>
      <c r="O5" s="53"/>
      <c r="P5" s="53"/>
    </row>
    <row r="6" spans="1:19" x14ac:dyDescent="0.25">
      <c r="A6" s="57"/>
      <c r="B6" s="50"/>
      <c r="C6" s="52"/>
      <c r="D6" s="54"/>
      <c r="E6" s="53"/>
      <c r="F6" s="53"/>
      <c r="G6" s="58" t="s">
        <v>1121</v>
      </c>
      <c r="H6" s="58"/>
      <c r="I6" s="58"/>
      <c r="J6" s="53"/>
      <c r="K6" s="53"/>
      <c r="L6" s="53"/>
      <c r="M6" s="53"/>
      <c r="N6" s="53"/>
      <c r="O6" s="53"/>
      <c r="P6" s="53"/>
      <c r="Q6" s="54"/>
      <c r="R6" s="54"/>
    </row>
    <row r="7" spans="1:19" x14ac:dyDescent="0.25">
      <c r="A7" s="57"/>
      <c r="B7" s="50"/>
      <c r="C7" s="52"/>
      <c r="D7" s="54"/>
      <c r="E7" s="53"/>
      <c r="F7" s="53"/>
      <c r="G7" s="57" t="s">
        <v>59</v>
      </c>
      <c r="H7" s="57"/>
      <c r="I7" s="57"/>
      <c r="J7" s="53"/>
      <c r="K7" s="53"/>
      <c r="L7" s="53"/>
      <c r="M7" s="53"/>
      <c r="N7" s="53"/>
      <c r="O7" s="53"/>
      <c r="P7" s="53"/>
      <c r="Q7" s="54"/>
      <c r="R7" s="54"/>
    </row>
    <row r="8" spans="1:19" x14ac:dyDescent="0.25">
      <c r="A8" s="118"/>
      <c r="B8" s="119"/>
      <c r="C8" s="120"/>
      <c r="D8" s="121"/>
      <c r="E8" s="111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1"/>
    </row>
    <row r="9" spans="1:19" x14ac:dyDescent="0.25">
      <c r="A9" s="118"/>
      <c r="B9" s="119"/>
      <c r="C9" s="123" t="s">
        <v>60</v>
      </c>
      <c r="D9" s="124" t="s">
        <v>1122</v>
      </c>
      <c r="E9" s="134"/>
      <c r="F9" s="110"/>
      <c r="G9" s="110"/>
      <c r="H9" s="118"/>
      <c r="I9" s="110"/>
      <c r="J9" s="110"/>
      <c r="K9" s="126"/>
      <c r="L9" s="126"/>
      <c r="M9" s="126"/>
      <c r="N9" s="126"/>
      <c r="O9" s="110"/>
      <c r="P9" s="110"/>
      <c r="Q9" s="110"/>
      <c r="R9" s="111"/>
    </row>
    <row r="10" spans="1:19" x14ac:dyDescent="0.25">
      <c r="A10" s="118"/>
      <c r="B10" s="119"/>
      <c r="C10" s="120"/>
      <c r="D10" s="121"/>
      <c r="E10" s="175"/>
      <c r="F10" s="176"/>
      <c r="G10" s="176"/>
      <c r="H10" s="177" t="s">
        <v>61</v>
      </c>
      <c r="I10" s="177"/>
      <c r="J10" s="176"/>
      <c r="K10" s="178"/>
      <c r="L10" s="110"/>
      <c r="M10" s="110"/>
      <c r="N10" s="110"/>
      <c r="O10" s="110"/>
      <c r="P10" s="110"/>
      <c r="Q10" s="110"/>
      <c r="R10" s="111"/>
    </row>
    <row r="11" spans="1:19" x14ac:dyDescent="0.25">
      <c r="A11" s="132"/>
      <c r="B11" s="133"/>
      <c r="C11" s="120"/>
      <c r="D11" s="121"/>
      <c r="E11" s="111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1"/>
    </row>
    <row r="12" spans="1:19" x14ac:dyDescent="0.25">
      <c r="A12" s="118"/>
      <c r="B12" s="119"/>
      <c r="C12" s="120"/>
      <c r="D12" s="134" t="s">
        <v>1123</v>
      </c>
      <c r="E12" s="118"/>
      <c r="F12" s="110"/>
      <c r="G12" s="110"/>
      <c r="H12" s="110"/>
      <c r="I12" s="134"/>
      <c r="J12" s="134"/>
      <c r="K12" s="110"/>
      <c r="L12" s="110"/>
      <c r="M12" s="110"/>
      <c r="N12" s="255" t="s">
        <v>1124</v>
      </c>
      <c r="O12" s="103"/>
      <c r="P12" s="103"/>
      <c r="Q12" s="110"/>
      <c r="R12" s="135"/>
    </row>
    <row r="13" spans="1:19" x14ac:dyDescent="0.25">
      <c r="A13" s="118"/>
      <c r="B13" s="119"/>
      <c r="C13" s="120"/>
      <c r="D13" s="134" t="s">
        <v>62</v>
      </c>
      <c r="E13" s="118"/>
      <c r="F13" s="110"/>
      <c r="G13" s="110"/>
      <c r="H13" s="110"/>
      <c r="I13" s="134"/>
      <c r="J13" s="317" t="s">
        <v>1125</v>
      </c>
      <c r="K13" s="303"/>
      <c r="L13" s="136" t="s">
        <v>63</v>
      </c>
      <c r="M13" s="110"/>
      <c r="N13" s="100" t="s">
        <v>1126</v>
      </c>
      <c r="O13" s="103"/>
      <c r="P13" s="102">
        <f>146.349*5.71</f>
        <v>835.65278999999998</v>
      </c>
      <c r="Q13" s="110"/>
      <c r="R13" s="111"/>
    </row>
    <row r="14" spans="1:19" x14ac:dyDescent="0.25">
      <c r="A14" s="118"/>
      <c r="B14" s="119"/>
      <c r="C14" s="120"/>
      <c r="D14" s="134" t="s">
        <v>64</v>
      </c>
      <c r="E14" s="118"/>
      <c r="F14" s="110"/>
      <c r="G14" s="110"/>
      <c r="H14" s="110"/>
      <c r="I14" s="134"/>
      <c r="J14" s="317" t="s">
        <v>1127</v>
      </c>
      <c r="K14" s="303"/>
      <c r="L14" s="136" t="s">
        <v>63</v>
      </c>
      <c r="M14" s="110"/>
      <c r="N14" s="227" t="s">
        <v>1128</v>
      </c>
      <c r="O14" s="228"/>
      <c r="P14" s="229">
        <f>5.71*11.294</f>
        <v>64.488740000000007</v>
      </c>
      <c r="Q14" s="110"/>
      <c r="R14" s="111"/>
    </row>
    <row r="15" spans="1:19" x14ac:dyDescent="0.25">
      <c r="A15" s="118"/>
      <c r="B15" s="119"/>
      <c r="C15" s="120"/>
      <c r="D15" s="134" t="s">
        <v>65</v>
      </c>
      <c r="E15" s="118"/>
      <c r="F15" s="110"/>
      <c r="G15" s="110"/>
      <c r="H15" s="110"/>
      <c r="I15" s="134"/>
      <c r="J15" s="317" t="s">
        <v>1129</v>
      </c>
      <c r="K15" s="303"/>
      <c r="L15" s="136" t="s">
        <v>66</v>
      </c>
      <c r="M15" s="110"/>
      <c r="N15" s="227"/>
      <c r="O15" s="228"/>
      <c r="P15" s="229"/>
      <c r="Q15" s="110"/>
      <c r="R15" s="111"/>
    </row>
    <row r="16" spans="1:19" x14ac:dyDescent="0.25">
      <c r="A16" s="97"/>
      <c r="B16" s="98"/>
      <c r="C16" s="99"/>
      <c r="D16" s="68" t="s">
        <v>406</v>
      </c>
      <c r="E16" s="68"/>
      <c r="F16" s="68"/>
      <c r="G16" s="68"/>
      <c r="H16" s="68"/>
      <c r="I16" s="68"/>
      <c r="J16" s="68"/>
      <c r="K16" s="242">
        <f>J55/1000</f>
        <v>112.318</v>
      </c>
      <c r="L16" s="68" t="s">
        <v>880</v>
      </c>
      <c r="M16" s="95"/>
      <c r="N16" s="227" t="s">
        <v>1128</v>
      </c>
      <c r="O16" s="256"/>
      <c r="P16" s="229">
        <f>K16*5.71</f>
        <v>641.33578</v>
      </c>
      <c r="Q16" s="230"/>
      <c r="R16" s="100"/>
    </row>
    <row r="17" spans="1:18" x14ac:dyDescent="0.25">
      <c r="A17" s="97"/>
      <c r="B17" s="98"/>
      <c r="C17" s="99"/>
      <c r="D17" s="70" t="s">
        <v>67</v>
      </c>
      <c r="E17" s="68"/>
      <c r="F17" s="68"/>
      <c r="G17" s="68"/>
      <c r="H17" s="68"/>
      <c r="I17" s="68"/>
      <c r="J17" s="68"/>
      <c r="K17" s="68"/>
      <c r="L17" s="68"/>
      <c r="M17" s="95"/>
      <c r="N17" s="95"/>
      <c r="O17" s="95"/>
      <c r="P17" s="95"/>
    </row>
    <row r="18" spans="1:18" x14ac:dyDescent="0.25">
      <c r="A18" s="139"/>
      <c r="B18" s="140"/>
      <c r="C18" s="141"/>
      <c r="D18" s="142"/>
      <c r="E18" s="143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11"/>
    </row>
    <row r="19" spans="1:18" x14ac:dyDescent="0.25">
      <c r="A19" s="320" t="s">
        <v>68</v>
      </c>
      <c r="B19" s="318" t="s">
        <v>204</v>
      </c>
      <c r="C19" s="320" t="s">
        <v>70</v>
      </c>
      <c r="D19" s="320" t="s">
        <v>71</v>
      </c>
      <c r="E19" s="320" t="s">
        <v>72</v>
      </c>
      <c r="F19" s="320" t="s">
        <v>73</v>
      </c>
      <c r="G19" s="322"/>
      <c r="H19" s="322"/>
      <c r="I19" s="322"/>
      <c r="J19" s="320" t="s">
        <v>74</v>
      </c>
      <c r="K19" s="322"/>
      <c r="L19" s="322"/>
      <c r="M19" s="322"/>
      <c r="N19" s="320" t="s">
        <v>75</v>
      </c>
      <c r="O19" s="320" t="s">
        <v>76</v>
      </c>
      <c r="P19" s="320" t="s">
        <v>77</v>
      </c>
      <c r="Q19" s="320" t="s">
        <v>78</v>
      </c>
      <c r="R19" s="111"/>
    </row>
    <row r="20" spans="1:18" x14ac:dyDescent="0.25">
      <c r="A20" s="322"/>
      <c r="B20" s="319"/>
      <c r="C20" s="321"/>
      <c r="D20" s="320"/>
      <c r="E20" s="322"/>
      <c r="F20" s="320" t="s">
        <v>1</v>
      </c>
      <c r="G20" s="320" t="s">
        <v>79</v>
      </c>
      <c r="H20" s="322"/>
      <c r="I20" s="322"/>
      <c r="J20" s="320" t="s">
        <v>1</v>
      </c>
      <c r="K20" s="320" t="s">
        <v>79</v>
      </c>
      <c r="L20" s="322"/>
      <c r="M20" s="322"/>
      <c r="N20" s="320"/>
      <c r="O20" s="320"/>
      <c r="P20" s="320"/>
      <c r="Q20" s="320"/>
      <c r="R20" s="111"/>
    </row>
    <row r="21" spans="1:18" x14ac:dyDescent="0.25">
      <c r="A21" s="322"/>
      <c r="B21" s="319"/>
      <c r="C21" s="321"/>
      <c r="D21" s="320"/>
      <c r="E21" s="322"/>
      <c r="F21" s="322"/>
      <c r="G21" s="239" t="s">
        <v>80</v>
      </c>
      <c r="H21" s="239" t="s">
        <v>81</v>
      </c>
      <c r="I21" s="239" t="s">
        <v>82</v>
      </c>
      <c r="J21" s="322"/>
      <c r="K21" s="239" t="s">
        <v>80</v>
      </c>
      <c r="L21" s="239" t="s">
        <v>81</v>
      </c>
      <c r="M21" s="239" t="s">
        <v>82</v>
      </c>
      <c r="N21" s="320"/>
      <c r="O21" s="320"/>
      <c r="P21" s="320"/>
      <c r="Q21" s="320"/>
      <c r="R21" s="111"/>
    </row>
    <row r="22" spans="1:18" x14ac:dyDescent="0.25">
      <c r="A22" s="146">
        <v>1</v>
      </c>
      <c r="B22" s="241">
        <v>2</v>
      </c>
      <c r="C22" s="239">
        <v>3</v>
      </c>
      <c r="D22" s="239">
        <v>4</v>
      </c>
      <c r="E22" s="146">
        <v>5</v>
      </c>
      <c r="F22" s="240">
        <v>6</v>
      </c>
      <c r="G22" s="240">
        <v>7</v>
      </c>
      <c r="H22" s="240">
        <v>8</v>
      </c>
      <c r="I22" s="240">
        <v>9</v>
      </c>
      <c r="J22" s="240">
        <v>10</v>
      </c>
      <c r="K22" s="240">
        <v>11</v>
      </c>
      <c r="L22" s="240">
        <v>12</v>
      </c>
      <c r="M22" s="240">
        <v>13</v>
      </c>
      <c r="N22" s="240">
        <v>14</v>
      </c>
      <c r="O22" s="240">
        <v>15</v>
      </c>
      <c r="P22" s="240">
        <v>16</v>
      </c>
      <c r="Q22" s="240">
        <v>17</v>
      </c>
      <c r="R22" s="111"/>
    </row>
    <row r="23" spans="1:18" ht="192" x14ac:dyDescent="0.25">
      <c r="A23" s="146">
        <v>1</v>
      </c>
      <c r="B23" s="149" t="s">
        <v>1130</v>
      </c>
      <c r="C23" s="238" t="s">
        <v>1131</v>
      </c>
      <c r="D23" s="151" t="s">
        <v>84</v>
      </c>
      <c r="E23" s="152" t="s">
        <v>1132</v>
      </c>
      <c r="F23" s="153">
        <v>83.02</v>
      </c>
      <c r="G23" s="153">
        <v>65.930000000000007</v>
      </c>
      <c r="H23" s="153">
        <v>17.09</v>
      </c>
      <c r="I23" s="154"/>
      <c r="J23" s="154">
        <v>432</v>
      </c>
      <c r="K23" s="154">
        <v>343</v>
      </c>
      <c r="L23" s="154">
        <v>89</v>
      </c>
      <c r="M23" s="154"/>
      <c r="N23" s="154">
        <v>5.49</v>
      </c>
      <c r="O23" s="154">
        <v>28.55</v>
      </c>
      <c r="P23" s="154"/>
      <c r="Q23" s="154"/>
      <c r="R23" s="111"/>
    </row>
    <row r="24" spans="1:18" ht="87" x14ac:dyDescent="0.25">
      <c r="A24" s="146">
        <v>2</v>
      </c>
      <c r="B24" s="149" t="s">
        <v>167</v>
      </c>
      <c r="C24" s="238" t="s">
        <v>1133</v>
      </c>
      <c r="D24" s="151" t="s">
        <v>87</v>
      </c>
      <c r="E24" s="152" t="s">
        <v>1134</v>
      </c>
      <c r="F24" s="153">
        <v>3906.63</v>
      </c>
      <c r="G24" s="153">
        <v>2444.6</v>
      </c>
      <c r="H24" s="153">
        <v>572.30999999999995</v>
      </c>
      <c r="I24" s="154"/>
      <c r="J24" s="154">
        <v>836</v>
      </c>
      <c r="K24" s="154">
        <v>523</v>
      </c>
      <c r="L24" s="154">
        <v>122</v>
      </c>
      <c r="M24" s="154"/>
      <c r="N24" s="154">
        <v>170</v>
      </c>
      <c r="O24" s="154">
        <v>36.380000000000003</v>
      </c>
      <c r="P24" s="154"/>
      <c r="Q24" s="154"/>
      <c r="R24" s="111"/>
    </row>
    <row r="25" spans="1:18" ht="156" x14ac:dyDescent="0.25">
      <c r="A25" s="179" t="s">
        <v>419</v>
      </c>
      <c r="B25" s="180" t="s">
        <v>1135</v>
      </c>
      <c r="C25" s="181" t="s">
        <v>1136</v>
      </c>
      <c r="D25" s="179" t="s">
        <v>88</v>
      </c>
      <c r="E25" s="182" t="s">
        <v>1137</v>
      </c>
      <c r="F25" s="183">
        <v>4533.96</v>
      </c>
      <c r="G25" s="154"/>
      <c r="H25" s="154"/>
      <c r="I25" s="154"/>
      <c r="J25" s="184">
        <v>970.27</v>
      </c>
      <c r="K25" s="154"/>
      <c r="L25" s="154"/>
      <c r="M25" s="154"/>
      <c r="N25" s="154"/>
      <c r="O25" s="154"/>
      <c r="P25" s="154"/>
      <c r="Q25" s="154"/>
      <c r="R25" s="111"/>
    </row>
    <row r="26" spans="1:18" ht="132" x14ac:dyDescent="0.25">
      <c r="A26" s="146">
        <v>3</v>
      </c>
      <c r="B26" s="149" t="s">
        <v>1138</v>
      </c>
      <c r="C26" s="238" t="s">
        <v>1139</v>
      </c>
      <c r="D26" s="151" t="s">
        <v>88</v>
      </c>
      <c r="E26" s="156">
        <v>0.214</v>
      </c>
      <c r="F26" s="153">
        <v>4178.3599999999997</v>
      </c>
      <c r="G26" s="154"/>
      <c r="H26" s="154"/>
      <c r="I26" s="154"/>
      <c r="J26" s="154">
        <v>894</v>
      </c>
      <c r="K26" s="154"/>
      <c r="L26" s="154"/>
      <c r="M26" s="154"/>
      <c r="N26" s="154"/>
      <c r="O26" s="154"/>
      <c r="P26" s="154"/>
      <c r="Q26" s="154"/>
      <c r="R26" s="111"/>
    </row>
    <row r="27" spans="1:18" ht="84" x14ac:dyDescent="0.25">
      <c r="A27" s="146">
        <v>4</v>
      </c>
      <c r="B27" s="149" t="s">
        <v>86</v>
      </c>
      <c r="C27" s="238" t="s">
        <v>1140</v>
      </c>
      <c r="D27" s="151" t="s">
        <v>87</v>
      </c>
      <c r="E27" s="152" t="s">
        <v>1141</v>
      </c>
      <c r="F27" s="153">
        <v>886.85</v>
      </c>
      <c r="G27" s="153">
        <v>609.99</v>
      </c>
      <c r="H27" s="153">
        <v>152.41</v>
      </c>
      <c r="I27" s="153">
        <v>2.1800000000000002</v>
      </c>
      <c r="J27" s="154">
        <v>5713</v>
      </c>
      <c r="K27" s="154">
        <v>3930</v>
      </c>
      <c r="L27" s="154">
        <v>982</v>
      </c>
      <c r="M27" s="154">
        <v>14</v>
      </c>
      <c r="N27" s="154">
        <v>50.79</v>
      </c>
      <c r="O27" s="154">
        <v>327.2</v>
      </c>
      <c r="P27" s="154">
        <v>0.12</v>
      </c>
      <c r="Q27" s="154">
        <v>0.77</v>
      </c>
      <c r="R27" s="111"/>
    </row>
    <row r="28" spans="1:18" ht="120" x14ac:dyDescent="0.25">
      <c r="A28" s="146">
        <v>5</v>
      </c>
      <c r="B28" s="149" t="s">
        <v>1142</v>
      </c>
      <c r="C28" s="238" t="s">
        <v>1143</v>
      </c>
      <c r="D28" s="151" t="s">
        <v>88</v>
      </c>
      <c r="E28" s="152">
        <v>6.4421999999999997</v>
      </c>
      <c r="F28" s="153">
        <v>16144.61</v>
      </c>
      <c r="G28" s="154"/>
      <c r="H28" s="154"/>
      <c r="I28" s="154"/>
      <c r="J28" s="154">
        <v>104007</v>
      </c>
      <c r="K28" s="154"/>
      <c r="L28" s="154"/>
      <c r="M28" s="154"/>
      <c r="N28" s="154"/>
      <c r="O28" s="154"/>
      <c r="P28" s="154"/>
      <c r="Q28" s="154"/>
      <c r="R28" s="111"/>
    </row>
    <row r="29" spans="1:18" ht="108" x14ac:dyDescent="0.25">
      <c r="A29" s="146">
        <v>6</v>
      </c>
      <c r="B29" s="149" t="s">
        <v>89</v>
      </c>
      <c r="C29" s="238" t="s">
        <v>90</v>
      </c>
      <c r="D29" s="151" t="s">
        <v>91</v>
      </c>
      <c r="E29" s="152" t="s">
        <v>1144</v>
      </c>
      <c r="F29" s="153">
        <v>417.46</v>
      </c>
      <c r="G29" s="153">
        <v>79.650000000000006</v>
      </c>
      <c r="H29" s="153">
        <v>10.15</v>
      </c>
      <c r="I29" s="153">
        <v>0.16</v>
      </c>
      <c r="J29" s="154">
        <v>935</v>
      </c>
      <c r="K29" s="154">
        <v>178</v>
      </c>
      <c r="L29" s="154">
        <v>23</v>
      </c>
      <c r="M29" s="154"/>
      <c r="N29" s="154">
        <v>5.31</v>
      </c>
      <c r="O29" s="154">
        <v>11.89</v>
      </c>
      <c r="P29" s="154">
        <v>0.01</v>
      </c>
      <c r="Q29" s="154">
        <v>0.02</v>
      </c>
      <c r="R29" s="111"/>
    </row>
    <row r="30" spans="1:18" ht="215.25" x14ac:dyDescent="0.25">
      <c r="A30" s="146">
        <v>7</v>
      </c>
      <c r="B30" s="149" t="s">
        <v>92</v>
      </c>
      <c r="C30" s="238" t="s">
        <v>1145</v>
      </c>
      <c r="D30" s="151" t="s">
        <v>91</v>
      </c>
      <c r="E30" s="152">
        <v>2.2400000000000002</v>
      </c>
      <c r="F30" s="153">
        <v>1261.82</v>
      </c>
      <c r="G30" s="153">
        <v>97.9</v>
      </c>
      <c r="H30" s="153">
        <v>13.36</v>
      </c>
      <c r="I30" s="153">
        <v>0.32</v>
      </c>
      <c r="J30" s="154">
        <v>2826</v>
      </c>
      <c r="K30" s="154">
        <v>219</v>
      </c>
      <c r="L30" s="154">
        <v>30</v>
      </c>
      <c r="M30" s="154">
        <v>1</v>
      </c>
      <c r="N30" s="154">
        <v>7.66</v>
      </c>
      <c r="O30" s="154">
        <v>17.16</v>
      </c>
      <c r="P30" s="154">
        <v>0.02</v>
      </c>
      <c r="Q30" s="154">
        <v>0.04</v>
      </c>
      <c r="R30" s="111"/>
    </row>
    <row r="31" spans="1:18" ht="156" x14ac:dyDescent="0.25">
      <c r="A31" s="146">
        <v>8</v>
      </c>
      <c r="B31" s="149" t="s">
        <v>1146</v>
      </c>
      <c r="C31" s="238" t="s">
        <v>1147</v>
      </c>
      <c r="D31" s="151" t="s">
        <v>1148</v>
      </c>
      <c r="E31" s="152" t="s">
        <v>1149</v>
      </c>
      <c r="F31" s="153">
        <v>1075.4100000000001</v>
      </c>
      <c r="G31" s="153">
        <v>529.4</v>
      </c>
      <c r="H31" s="153">
        <v>7.64</v>
      </c>
      <c r="I31" s="154"/>
      <c r="J31" s="154">
        <v>6220</v>
      </c>
      <c r="K31" s="154">
        <v>3062</v>
      </c>
      <c r="L31" s="154">
        <v>44</v>
      </c>
      <c r="M31" s="154"/>
      <c r="N31" s="154">
        <v>43.5</v>
      </c>
      <c r="O31" s="154">
        <v>251.6</v>
      </c>
      <c r="P31" s="154"/>
      <c r="Q31" s="154"/>
      <c r="R31" s="111"/>
    </row>
    <row r="32" spans="1:18" x14ac:dyDescent="0.25">
      <c r="A32" s="324"/>
      <c r="B32" s="311"/>
      <c r="C32" s="311"/>
      <c r="D32" s="311"/>
      <c r="E32" s="311"/>
      <c r="F32" s="311"/>
      <c r="G32" s="311"/>
      <c r="H32" s="311"/>
      <c r="I32" s="311"/>
      <c r="J32" s="155">
        <v>146349</v>
      </c>
      <c r="K32" s="154"/>
      <c r="L32" s="154"/>
      <c r="M32" s="154"/>
      <c r="N32" s="154"/>
      <c r="O32" s="155">
        <v>880.55</v>
      </c>
      <c r="P32" s="154"/>
      <c r="Q32" s="155">
        <v>1.19</v>
      </c>
      <c r="R32" s="111"/>
    </row>
    <row r="33" spans="1:18" x14ac:dyDescent="0.25">
      <c r="A33" s="325" t="s">
        <v>351</v>
      </c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111"/>
    </row>
    <row r="34" spans="1:18" x14ac:dyDescent="0.25">
      <c r="A34" s="323" t="s">
        <v>94</v>
      </c>
      <c r="B34" s="311"/>
      <c r="C34" s="311"/>
      <c r="D34" s="311"/>
      <c r="E34" s="311"/>
      <c r="F34" s="311"/>
      <c r="G34" s="311"/>
      <c r="H34" s="311"/>
      <c r="I34" s="311"/>
      <c r="J34" s="153">
        <v>121863</v>
      </c>
      <c r="K34" s="153">
        <v>8255</v>
      </c>
      <c r="L34" s="153">
        <v>1290</v>
      </c>
      <c r="M34" s="153">
        <v>15</v>
      </c>
      <c r="N34" s="154"/>
      <c r="O34" s="153">
        <v>672.78</v>
      </c>
      <c r="P34" s="154"/>
      <c r="Q34" s="153">
        <v>0.83</v>
      </c>
      <c r="R34" s="111"/>
    </row>
    <row r="35" spans="1:18" x14ac:dyDescent="0.25">
      <c r="A35" s="323" t="s">
        <v>95</v>
      </c>
      <c r="B35" s="311"/>
      <c r="C35" s="311"/>
      <c r="D35" s="311"/>
      <c r="E35" s="311"/>
      <c r="F35" s="311"/>
      <c r="G35" s="311"/>
      <c r="H35" s="311"/>
      <c r="I35" s="311"/>
      <c r="J35" s="153">
        <v>125406</v>
      </c>
      <c r="K35" s="153">
        <v>11271</v>
      </c>
      <c r="L35" s="153">
        <v>1817</v>
      </c>
      <c r="M35" s="153">
        <v>23</v>
      </c>
      <c r="N35" s="154"/>
      <c r="O35" s="153">
        <v>880.55</v>
      </c>
      <c r="P35" s="154"/>
      <c r="Q35" s="153">
        <v>1.19</v>
      </c>
      <c r="R35" s="111"/>
    </row>
    <row r="36" spans="1:18" x14ac:dyDescent="0.25">
      <c r="A36" s="323" t="s">
        <v>96</v>
      </c>
      <c r="B36" s="311"/>
      <c r="C36" s="311"/>
      <c r="D36" s="311"/>
      <c r="E36" s="311"/>
      <c r="F36" s="311"/>
      <c r="G36" s="311"/>
      <c r="H36" s="311"/>
      <c r="I36" s="311"/>
      <c r="J36" s="154"/>
      <c r="K36" s="154"/>
      <c r="L36" s="154"/>
      <c r="M36" s="154"/>
      <c r="N36" s="154"/>
      <c r="O36" s="154"/>
      <c r="P36" s="154"/>
      <c r="Q36" s="154"/>
      <c r="R36" s="111"/>
    </row>
    <row r="37" spans="1:18" x14ac:dyDescent="0.25">
      <c r="A37" s="323" t="s">
        <v>1150</v>
      </c>
      <c r="B37" s="311"/>
      <c r="C37" s="311"/>
      <c r="D37" s="311"/>
      <c r="E37" s="311"/>
      <c r="F37" s="311"/>
      <c r="G37" s="311"/>
      <c r="H37" s="311"/>
      <c r="I37" s="311"/>
      <c r="J37" s="153">
        <v>356</v>
      </c>
      <c r="K37" s="153">
        <v>355</v>
      </c>
      <c r="L37" s="153">
        <v>1</v>
      </c>
      <c r="M37" s="153">
        <v>1</v>
      </c>
      <c r="N37" s="154"/>
      <c r="O37" s="154"/>
      <c r="P37" s="154"/>
      <c r="Q37" s="154"/>
      <c r="R37" s="111"/>
    </row>
    <row r="38" spans="1:18" x14ac:dyDescent="0.25">
      <c r="A38" s="323" t="s">
        <v>1151</v>
      </c>
      <c r="B38" s="311"/>
      <c r="C38" s="311"/>
      <c r="D38" s="311"/>
      <c r="E38" s="311"/>
      <c r="F38" s="311"/>
      <c r="G38" s="311"/>
      <c r="H38" s="311"/>
      <c r="I38" s="311"/>
      <c r="J38" s="153">
        <v>1539</v>
      </c>
      <c r="K38" s="153">
        <v>1238</v>
      </c>
      <c r="L38" s="153">
        <v>300</v>
      </c>
      <c r="M38" s="153">
        <v>4</v>
      </c>
      <c r="N38" s="154"/>
      <c r="O38" s="153">
        <v>96.634500000000003</v>
      </c>
      <c r="P38" s="154"/>
      <c r="Q38" s="153">
        <v>0.20749999999999999</v>
      </c>
      <c r="R38" s="111"/>
    </row>
    <row r="39" spans="1:18" x14ac:dyDescent="0.25">
      <c r="A39" s="323" t="s">
        <v>1152</v>
      </c>
      <c r="B39" s="311"/>
      <c r="C39" s="311"/>
      <c r="D39" s="311"/>
      <c r="E39" s="311"/>
      <c r="F39" s="311"/>
      <c r="G39" s="311"/>
      <c r="H39" s="311"/>
      <c r="I39" s="311"/>
      <c r="J39" s="153">
        <v>1648</v>
      </c>
      <c r="K39" s="153">
        <v>1424</v>
      </c>
      <c r="L39" s="153">
        <v>225</v>
      </c>
      <c r="M39" s="153">
        <v>3</v>
      </c>
      <c r="N39" s="154"/>
      <c r="O39" s="153">
        <v>111.1305</v>
      </c>
      <c r="P39" s="154"/>
      <c r="Q39" s="153">
        <v>0.156</v>
      </c>
      <c r="R39" s="111"/>
    </row>
    <row r="40" spans="1:18" x14ac:dyDescent="0.25">
      <c r="A40" s="323" t="s">
        <v>97</v>
      </c>
      <c r="B40" s="311"/>
      <c r="C40" s="311"/>
      <c r="D40" s="311"/>
      <c r="E40" s="311"/>
      <c r="F40" s="311"/>
      <c r="G40" s="311"/>
      <c r="H40" s="311"/>
      <c r="I40" s="311"/>
      <c r="J40" s="153">
        <v>11761</v>
      </c>
      <c r="K40" s="154"/>
      <c r="L40" s="154"/>
      <c r="M40" s="154"/>
      <c r="N40" s="154"/>
      <c r="O40" s="154"/>
      <c r="P40" s="154"/>
      <c r="Q40" s="154"/>
      <c r="R40" s="111"/>
    </row>
    <row r="41" spans="1:18" x14ac:dyDescent="0.25">
      <c r="A41" s="323" t="s">
        <v>96</v>
      </c>
      <c r="B41" s="311"/>
      <c r="C41" s="311"/>
      <c r="D41" s="311"/>
      <c r="E41" s="311"/>
      <c r="F41" s="311"/>
      <c r="G41" s="311"/>
      <c r="H41" s="311"/>
      <c r="I41" s="311"/>
      <c r="J41" s="154"/>
      <c r="K41" s="154"/>
      <c r="L41" s="154"/>
      <c r="M41" s="154"/>
      <c r="N41" s="154"/>
      <c r="O41" s="154"/>
      <c r="P41" s="154"/>
      <c r="Q41" s="154"/>
      <c r="R41" s="111"/>
    </row>
    <row r="42" spans="1:18" x14ac:dyDescent="0.25">
      <c r="A42" s="323" t="s">
        <v>1153</v>
      </c>
      <c r="B42" s="311"/>
      <c r="C42" s="311"/>
      <c r="D42" s="311"/>
      <c r="E42" s="311"/>
      <c r="F42" s="311"/>
      <c r="G42" s="311"/>
      <c r="H42" s="311"/>
      <c r="I42" s="311"/>
      <c r="J42" s="153">
        <v>279</v>
      </c>
      <c r="K42" s="154"/>
      <c r="L42" s="154"/>
      <c r="M42" s="154"/>
      <c r="N42" s="154"/>
      <c r="O42" s="154"/>
      <c r="P42" s="154"/>
      <c r="Q42" s="154"/>
      <c r="R42" s="111"/>
    </row>
    <row r="43" spans="1:18" x14ac:dyDescent="0.25">
      <c r="A43" s="323" t="s">
        <v>1154</v>
      </c>
      <c r="B43" s="311"/>
      <c r="C43" s="311"/>
      <c r="D43" s="311"/>
      <c r="E43" s="311"/>
      <c r="F43" s="311"/>
      <c r="G43" s="311"/>
      <c r="H43" s="311"/>
      <c r="I43" s="311"/>
      <c r="J43" s="153">
        <v>5392</v>
      </c>
      <c r="K43" s="154"/>
      <c r="L43" s="154"/>
      <c r="M43" s="154"/>
      <c r="N43" s="154"/>
      <c r="O43" s="154"/>
      <c r="P43" s="154"/>
      <c r="Q43" s="154"/>
      <c r="R43" s="111"/>
    </row>
    <row r="44" spans="1:18" x14ac:dyDescent="0.25">
      <c r="A44" s="323" t="s">
        <v>1155</v>
      </c>
      <c r="B44" s="311"/>
      <c r="C44" s="311"/>
      <c r="D44" s="311"/>
      <c r="E44" s="311"/>
      <c r="F44" s="311"/>
      <c r="G44" s="311"/>
      <c r="H44" s="311"/>
      <c r="I44" s="311"/>
      <c r="J44" s="153">
        <v>5153</v>
      </c>
      <c r="K44" s="154"/>
      <c r="L44" s="154"/>
      <c r="M44" s="154"/>
      <c r="N44" s="154"/>
      <c r="O44" s="154"/>
      <c r="P44" s="154"/>
      <c r="Q44" s="154"/>
      <c r="R44" s="111"/>
    </row>
    <row r="45" spans="1:18" x14ac:dyDescent="0.25">
      <c r="A45" s="323" t="s">
        <v>1156</v>
      </c>
      <c r="B45" s="311"/>
      <c r="C45" s="311"/>
      <c r="D45" s="311"/>
      <c r="E45" s="311"/>
      <c r="F45" s="311"/>
      <c r="G45" s="311"/>
      <c r="H45" s="311"/>
      <c r="I45" s="311"/>
      <c r="J45" s="153">
        <v>937</v>
      </c>
      <c r="K45" s="154"/>
      <c r="L45" s="154"/>
      <c r="M45" s="154"/>
      <c r="N45" s="154"/>
      <c r="O45" s="154"/>
      <c r="P45" s="154"/>
      <c r="Q45" s="154"/>
      <c r="R45" s="111"/>
    </row>
    <row r="46" spans="1:18" x14ac:dyDescent="0.25">
      <c r="A46" s="323" t="s">
        <v>98</v>
      </c>
      <c r="B46" s="311"/>
      <c r="C46" s="311"/>
      <c r="D46" s="311"/>
      <c r="E46" s="311"/>
      <c r="F46" s="311"/>
      <c r="G46" s="311"/>
      <c r="H46" s="311"/>
      <c r="I46" s="311"/>
      <c r="J46" s="153">
        <v>9182</v>
      </c>
      <c r="K46" s="154"/>
      <c r="L46" s="154"/>
      <c r="M46" s="154"/>
      <c r="N46" s="154"/>
      <c r="O46" s="154"/>
      <c r="P46" s="154"/>
      <c r="Q46" s="154"/>
      <c r="R46" s="111"/>
    </row>
    <row r="47" spans="1:18" x14ac:dyDescent="0.25">
      <c r="A47" s="323" t="s">
        <v>96</v>
      </c>
      <c r="B47" s="311"/>
      <c r="C47" s="311"/>
      <c r="D47" s="311"/>
      <c r="E47" s="311"/>
      <c r="F47" s="311"/>
      <c r="G47" s="311"/>
      <c r="H47" s="311"/>
      <c r="I47" s="311"/>
      <c r="J47" s="154"/>
      <c r="K47" s="154"/>
      <c r="L47" s="154"/>
      <c r="M47" s="154"/>
      <c r="N47" s="154"/>
      <c r="O47" s="154"/>
      <c r="P47" s="154"/>
      <c r="Q47" s="154"/>
      <c r="R47" s="111"/>
    </row>
    <row r="48" spans="1:18" x14ac:dyDescent="0.25">
      <c r="A48" s="323" t="s">
        <v>1157</v>
      </c>
      <c r="B48" s="311"/>
      <c r="C48" s="311"/>
      <c r="D48" s="311"/>
      <c r="E48" s="311"/>
      <c r="F48" s="311"/>
      <c r="G48" s="311"/>
      <c r="H48" s="311"/>
      <c r="I48" s="311"/>
      <c r="J48" s="153">
        <v>179</v>
      </c>
      <c r="K48" s="154"/>
      <c r="L48" s="154"/>
      <c r="M48" s="154"/>
      <c r="N48" s="154"/>
      <c r="O48" s="154"/>
      <c r="P48" s="154"/>
      <c r="Q48" s="154"/>
      <c r="R48" s="111"/>
    </row>
    <row r="49" spans="1:18" x14ac:dyDescent="0.25">
      <c r="A49" s="323" t="s">
        <v>1158</v>
      </c>
      <c r="B49" s="311"/>
      <c r="C49" s="311"/>
      <c r="D49" s="311"/>
      <c r="E49" s="311"/>
      <c r="F49" s="311"/>
      <c r="G49" s="311"/>
      <c r="H49" s="311"/>
      <c r="I49" s="311"/>
      <c r="J49" s="153">
        <v>384</v>
      </c>
      <c r="K49" s="154"/>
      <c r="L49" s="154"/>
      <c r="M49" s="154"/>
      <c r="N49" s="154"/>
      <c r="O49" s="154"/>
      <c r="P49" s="154"/>
      <c r="Q49" s="154"/>
      <c r="R49" s="111"/>
    </row>
    <row r="50" spans="1:18" x14ac:dyDescent="0.25">
      <c r="A50" s="323" t="s">
        <v>1159</v>
      </c>
      <c r="B50" s="311"/>
      <c r="C50" s="311"/>
      <c r="D50" s="311"/>
      <c r="E50" s="311"/>
      <c r="F50" s="311"/>
      <c r="G50" s="311"/>
      <c r="H50" s="311"/>
      <c r="I50" s="311"/>
      <c r="J50" s="153">
        <v>3379</v>
      </c>
      <c r="K50" s="154"/>
      <c r="L50" s="154"/>
      <c r="M50" s="154"/>
      <c r="N50" s="154"/>
      <c r="O50" s="154"/>
      <c r="P50" s="154"/>
      <c r="Q50" s="154"/>
      <c r="R50" s="111"/>
    </row>
    <row r="51" spans="1:18" x14ac:dyDescent="0.25">
      <c r="A51" s="323" t="s">
        <v>1160</v>
      </c>
      <c r="B51" s="311"/>
      <c r="C51" s="311"/>
      <c r="D51" s="311"/>
      <c r="E51" s="311"/>
      <c r="F51" s="311"/>
      <c r="G51" s="311"/>
      <c r="H51" s="311"/>
      <c r="I51" s="311"/>
      <c r="J51" s="153">
        <v>5240</v>
      </c>
      <c r="K51" s="154"/>
      <c r="L51" s="154"/>
      <c r="M51" s="154"/>
      <c r="N51" s="154"/>
      <c r="O51" s="154"/>
      <c r="P51" s="154"/>
      <c r="Q51" s="154"/>
      <c r="R51" s="111"/>
    </row>
    <row r="52" spans="1:18" x14ac:dyDescent="0.25">
      <c r="A52" s="324" t="s">
        <v>373</v>
      </c>
      <c r="B52" s="311"/>
      <c r="C52" s="311"/>
      <c r="D52" s="311"/>
      <c r="E52" s="311"/>
      <c r="F52" s="311"/>
      <c r="G52" s="311"/>
      <c r="H52" s="311"/>
      <c r="I52" s="311"/>
      <c r="J52" s="155">
        <v>146349</v>
      </c>
      <c r="K52" s="154"/>
      <c r="L52" s="154"/>
      <c r="M52" s="154"/>
      <c r="N52" s="154"/>
      <c r="O52" s="155">
        <v>880.55</v>
      </c>
      <c r="P52" s="154"/>
      <c r="Q52" s="155">
        <v>1.19</v>
      </c>
      <c r="R52" s="111"/>
    </row>
    <row r="53" spans="1:18" x14ac:dyDescent="0.25">
      <c r="A53" s="323" t="s">
        <v>100</v>
      </c>
      <c r="B53" s="311"/>
      <c r="C53" s="311"/>
      <c r="D53" s="311"/>
      <c r="E53" s="311"/>
      <c r="F53" s="311"/>
      <c r="G53" s="311"/>
      <c r="H53" s="311"/>
      <c r="I53" s="311"/>
      <c r="J53" s="153">
        <v>146349</v>
      </c>
      <c r="K53" s="154"/>
      <c r="L53" s="154"/>
      <c r="M53" s="154"/>
      <c r="N53" s="154"/>
      <c r="O53" s="153">
        <v>880.55</v>
      </c>
      <c r="P53" s="154"/>
      <c r="Q53" s="153">
        <v>1.19</v>
      </c>
      <c r="R53" s="111"/>
    </row>
    <row r="54" spans="1:18" x14ac:dyDescent="0.25">
      <c r="A54" s="323" t="s">
        <v>101</v>
      </c>
      <c r="B54" s="311"/>
      <c r="C54" s="311"/>
      <c r="D54" s="311"/>
      <c r="E54" s="311"/>
      <c r="F54" s="311"/>
      <c r="G54" s="311"/>
      <c r="H54" s="311"/>
      <c r="I54" s="311"/>
      <c r="J54" s="154"/>
      <c r="K54" s="154"/>
      <c r="L54" s="154"/>
      <c r="M54" s="154"/>
      <c r="N54" s="154"/>
      <c r="O54" s="154"/>
      <c r="P54" s="154"/>
      <c r="Q54" s="154"/>
      <c r="R54" s="111"/>
    </row>
    <row r="55" spans="1:18" x14ac:dyDescent="0.25">
      <c r="A55" s="323" t="s">
        <v>102</v>
      </c>
      <c r="B55" s="311"/>
      <c r="C55" s="311"/>
      <c r="D55" s="311"/>
      <c r="E55" s="311"/>
      <c r="F55" s="311"/>
      <c r="G55" s="311"/>
      <c r="H55" s="311"/>
      <c r="I55" s="311"/>
      <c r="J55" s="153">
        <v>112318</v>
      </c>
      <c r="K55" s="154"/>
      <c r="L55" s="154"/>
      <c r="M55" s="154"/>
      <c r="N55" s="154"/>
      <c r="O55" s="154"/>
      <c r="P55" s="154"/>
      <c r="Q55" s="154"/>
      <c r="R55" s="111"/>
    </row>
    <row r="56" spans="1:18" x14ac:dyDescent="0.25">
      <c r="A56" s="323" t="s">
        <v>103</v>
      </c>
      <c r="B56" s="311"/>
      <c r="C56" s="311"/>
      <c r="D56" s="311"/>
      <c r="E56" s="311"/>
      <c r="F56" s="311"/>
      <c r="G56" s="311"/>
      <c r="H56" s="311"/>
      <c r="I56" s="311"/>
      <c r="J56" s="153">
        <v>1817</v>
      </c>
      <c r="K56" s="154"/>
      <c r="L56" s="154"/>
      <c r="M56" s="154"/>
      <c r="N56" s="154"/>
      <c r="O56" s="154"/>
      <c r="P56" s="154"/>
      <c r="Q56" s="154"/>
      <c r="R56" s="111"/>
    </row>
    <row r="57" spans="1:18" x14ac:dyDescent="0.25">
      <c r="A57" s="323" t="s">
        <v>104</v>
      </c>
      <c r="B57" s="311"/>
      <c r="C57" s="311"/>
      <c r="D57" s="311"/>
      <c r="E57" s="311"/>
      <c r="F57" s="311"/>
      <c r="G57" s="311"/>
      <c r="H57" s="311"/>
      <c r="I57" s="311"/>
      <c r="J57" s="153">
        <v>11294</v>
      </c>
      <c r="K57" s="154"/>
      <c r="L57" s="154"/>
      <c r="M57" s="154"/>
      <c r="N57" s="154"/>
      <c r="O57" s="154"/>
      <c r="P57" s="154"/>
      <c r="Q57" s="154"/>
      <c r="R57" s="111"/>
    </row>
    <row r="58" spans="1:18" x14ac:dyDescent="0.25">
      <c r="A58" s="323" t="s">
        <v>105</v>
      </c>
      <c r="B58" s="311"/>
      <c r="C58" s="311"/>
      <c r="D58" s="311"/>
      <c r="E58" s="311"/>
      <c r="F58" s="311"/>
      <c r="G58" s="311"/>
      <c r="H58" s="311"/>
      <c r="I58" s="311"/>
      <c r="J58" s="153">
        <v>11761</v>
      </c>
      <c r="K58" s="154"/>
      <c r="L58" s="154"/>
      <c r="M58" s="154"/>
      <c r="N58" s="154"/>
      <c r="O58" s="154"/>
      <c r="P58" s="154"/>
      <c r="Q58" s="154"/>
      <c r="R58" s="111"/>
    </row>
    <row r="59" spans="1:18" x14ac:dyDescent="0.25">
      <c r="A59" s="323" t="s">
        <v>106</v>
      </c>
      <c r="B59" s="311"/>
      <c r="C59" s="311"/>
      <c r="D59" s="311"/>
      <c r="E59" s="311"/>
      <c r="F59" s="311"/>
      <c r="G59" s="311"/>
      <c r="H59" s="311"/>
      <c r="I59" s="311"/>
      <c r="J59" s="153">
        <v>9182</v>
      </c>
      <c r="K59" s="154"/>
      <c r="L59" s="154"/>
      <c r="M59" s="154"/>
      <c r="N59" s="154"/>
      <c r="O59" s="154"/>
      <c r="P59" s="154"/>
      <c r="Q59" s="154"/>
      <c r="R59" s="111"/>
    </row>
    <row r="60" spans="1:18" x14ac:dyDescent="0.25">
      <c r="A60" s="324" t="s">
        <v>107</v>
      </c>
      <c r="B60" s="311"/>
      <c r="C60" s="311"/>
      <c r="D60" s="311"/>
      <c r="E60" s="311"/>
      <c r="F60" s="311"/>
      <c r="G60" s="311"/>
      <c r="H60" s="311"/>
      <c r="I60" s="311"/>
      <c r="J60" s="155">
        <v>146349</v>
      </c>
      <c r="K60" s="154"/>
      <c r="L60" s="154"/>
      <c r="M60" s="154"/>
      <c r="N60" s="154"/>
      <c r="O60" s="155">
        <v>880.55</v>
      </c>
      <c r="P60" s="154"/>
      <c r="Q60" s="155">
        <v>1.19</v>
      </c>
      <c r="R60" s="111"/>
    </row>
    <row r="61" spans="1:18" x14ac:dyDescent="0.25">
      <c r="A61" s="139"/>
      <c r="B61" s="140"/>
      <c r="C61" s="141"/>
      <c r="D61" s="142"/>
      <c r="E61" s="143"/>
      <c r="F61" s="157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11"/>
    </row>
    <row r="62" spans="1:18" x14ac:dyDescent="0.25">
      <c r="A62" s="90"/>
      <c r="B62" s="68" t="s">
        <v>108</v>
      </c>
      <c r="C62" s="68"/>
      <c r="D62" s="68"/>
      <c r="E62" s="68"/>
      <c r="F62" s="68"/>
      <c r="G62" s="68"/>
      <c r="H62" s="68"/>
      <c r="I62" s="68" t="s">
        <v>1161</v>
      </c>
      <c r="J62" s="68"/>
      <c r="K62" s="68"/>
      <c r="L62" s="68"/>
      <c r="M62" s="68"/>
      <c r="N62" s="91"/>
      <c r="O62" s="91"/>
      <c r="P62" s="91"/>
    </row>
    <row r="63" spans="1:18" x14ac:dyDescent="0.25">
      <c r="A63" s="90"/>
      <c r="B63" s="92"/>
      <c r="C63" s="93"/>
      <c r="D63" s="94"/>
      <c r="E63" s="92"/>
      <c r="F63" s="92"/>
      <c r="G63" s="93"/>
      <c r="H63" s="95"/>
      <c r="I63" s="68" t="s">
        <v>1162</v>
      </c>
      <c r="J63" s="68"/>
      <c r="K63" s="68"/>
      <c r="L63" s="68"/>
      <c r="M63" s="68"/>
      <c r="N63" s="91"/>
      <c r="O63" s="91"/>
      <c r="P63" s="91"/>
    </row>
    <row r="64" spans="1:18" x14ac:dyDescent="0.25">
      <c r="A64" s="139"/>
      <c r="B64" s="140"/>
      <c r="C64" s="141"/>
      <c r="D64" s="142"/>
      <c r="E64" s="143"/>
      <c r="F64" s="157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11"/>
    </row>
    <row r="65" spans="1:18" x14ac:dyDescent="0.25">
      <c r="A65" s="139"/>
      <c r="B65" s="140"/>
      <c r="C65" s="141"/>
      <c r="D65" s="142"/>
      <c r="E65" s="143"/>
      <c r="F65" s="157"/>
      <c r="G65" s="157"/>
      <c r="H65" s="157"/>
      <c r="I65" s="157"/>
      <c r="J65" s="157"/>
      <c r="K65" s="157"/>
      <c r="L65" s="157"/>
      <c r="M65" s="157"/>
      <c r="N65" s="157"/>
      <c r="O65" s="157"/>
      <c r="P65" s="157"/>
      <c r="Q65" s="157"/>
      <c r="R65" s="111"/>
    </row>
    <row r="66" spans="1:18" x14ac:dyDescent="0.25">
      <c r="A66" s="139"/>
      <c r="B66" s="140"/>
      <c r="C66" s="141"/>
      <c r="D66" s="142"/>
      <c r="E66" s="143"/>
      <c r="F66" s="157"/>
      <c r="G66" s="157"/>
      <c r="H66" s="157"/>
      <c r="I66" s="157"/>
      <c r="J66" s="157"/>
      <c r="K66" s="157"/>
      <c r="L66" s="157"/>
      <c r="M66" s="157"/>
      <c r="N66" s="157"/>
      <c r="O66" s="157"/>
      <c r="P66" s="157"/>
      <c r="Q66" s="157"/>
      <c r="R66" s="111"/>
    </row>
    <row r="67" spans="1:18" x14ac:dyDescent="0.25">
      <c r="A67" s="139"/>
      <c r="B67" s="140"/>
      <c r="C67" s="141"/>
      <c r="D67" s="142"/>
      <c r="E67" s="143"/>
      <c r="F67" s="157"/>
      <c r="G67" s="157"/>
      <c r="H67" s="157"/>
      <c r="I67" s="157"/>
      <c r="J67" s="157"/>
      <c r="K67" s="157"/>
      <c r="L67" s="157"/>
      <c r="M67" s="157"/>
      <c r="N67" s="157"/>
      <c r="O67" s="157"/>
      <c r="P67" s="157"/>
      <c r="Q67" s="157"/>
      <c r="R67" s="111"/>
    </row>
  </sheetData>
  <mergeCells count="48">
    <mergeCell ref="A46:I46"/>
    <mergeCell ref="A47:I47"/>
    <mergeCell ref="A53:I53"/>
    <mergeCell ref="A48:I48"/>
    <mergeCell ref="A49:I49"/>
    <mergeCell ref="A50:I50"/>
    <mergeCell ref="A51:I51"/>
    <mergeCell ref="A52:I52"/>
    <mergeCell ref="A41:I41"/>
    <mergeCell ref="A42:I42"/>
    <mergeCell ref="A43:I43"/>
    <mergeCell ref="A44:I44"/>
    <mergeCell ref="A45:I45"/>
    <mergeCell ref="A36:I36"/>
    <mergeCell ref="A37:I37"/>
    <mergeCell ref="A38:I38"/>
    <mergeCell ref="A39:I39"/>
    <mergeCell ref="A40:I40"/>
    <mergeCell ref="A32:I32"/>
    <mergeCell ref="A19:A21"/>
    <mergeCell ref="A33:Q33"/>
    <mergeCell ref="A34:I34"/>
    <mergeCell ref="A35:I35"/>
    <mergeCell ref="N19:N21"/>
    <mergeCell ref="O19:O21"/>
    <mergeCell ref="P19:P21"/>
    <mergeCell ref="Q19:Q21"/>
    <mergeCell ref="F20:F21"/>
    <mergeCell ref="G20:I20"/>
    <mergeCell ref="J20:J21"/>
    <mergeCell ref="K20:M20"/>
    <mergeCell ref="A58:I58"/>
    <mergeCell ref="A59:I59"/>
    <mergeCell ref="A60:I60"/>
    <mergeCell ref="A57:I57"/>
    <mergeCell ref="A54:I54"/>
    <mergeCell ref="A55:I55"/>
    <mergeCell ref="A56:I56"/>
    <mergeCell ref="E1:I1"/>
    <mergeCell ref="J13:K13"/>
    <mergeCell ref="J14:K14"/>
    <mergeCell ref="J15:K15"/>
    <mergeCell ref="B19:B21"/>
    <mergeCell ref="C19:C21"/>
    <mergeCell ref="D19:D21"/>
    <mergeCell ref="E19:E21"/>
    <mergeCell ref="F19:I19"/>
    <mergeCell ref="J19:M1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9"/>
  <sheetViews>
    <sheetView workbookViewId="0">
      <selection activeCell="F20" sqref="F20:F21"/>
    </sheetView>
  </sheetViews>
  <sheetFormatPr defaultRowHeight="15" x14ac:dyDescent="0.25"/>
  <sheetData>
    <row r="1" spans="1:18" x14ac:dyDescent="0.25">
      <c r="A1" s="49" t="s">
        <v>51</v>
      </c>
      <c r="B1" s="50"/>
      <c r="C1" s="51"/>
      <c r="D1" s="52"/>
      <c r="E1" s="316" t="s">
        <v>0</v>
      </c>
      <c r="F1" s="316"/>
      <c r="G1" s="316"/>
      <c r="H1" s="316"/>
      <c r="I1" s="316"/>
      <c r="J1" s="53"/>
      <c r="K1" s="53"/>
      <c r="L1" s="53"/>
      <c r="M1" s="49" t="s">
        <v>52</v>
      </c>
      <c r="N1" s="53"/>
      <c r="O1" s="53"/>
      <c r="P1" s="53"/>
    </row>
    <row r="2" spans="1:18" x14ac:dyDescent="0.25">
      <c r="A2" s="55"/>
      <c r="B2" s="50"/>
      <c r="C2" s="51"/>
      <c r="D2" s="52"/>
      <c r="E2" s="326" t="s">
        <v>53</v>
      </c>
      <c r="F2" s="326"/>
      <c r="G2" s="326"/>
      <c r="H2" s="326"/>
      <c r="I2" s="326"/>
      <c r="J2" s="53"/>
      <c r="K2" s="53"/>
      <c r="L2" s="53"/>
      <c r="M2" s="55" t="s">
        <v>54</v>
      </c>
      <c r="N2" s="53"/>
      <c r="O2" s="53"/>
      <c r="P2" s="53"/>
    </row>
    <row r="3" spans="1:18" x14ac:dyDescent="0.25">
      <c r="A3" s="55" t="s">
        <v>55</v>
      </c>
      <c r="B3" s="50"/>
      <c r="C3" s="51"/>
      <c r="D3" s="52"/>
      <c r="E3" s="52"/>
      <c r="F3" s="53"/>
      <c r="G3" s="53"/>
      <c r="H3" s="53"/>
      <c r="I3" s="53"/>
      <c r="J3" s="53"/>
      <c r="K3" s="53"/>
      <c r="L3" s="53"/>
      <c r="M3" s="55"/>
      <c r="N3" s="53" t="s">
        <v>56</v>
      </c>
      <c r="O3" s="53"/>
      <c r="P3" s="53"/>
    </row>
    <row r="4" spans="1:18" x14ac:dyDescent="0.25">
      <c r="A4" s="55" t="s">
        <v>156</v>
      </c>
      <c r="B4" s="50"/>
      <c r="C4" s="51"/>
      <c r="D4" s="52"/>
      <c r="E4" s="52"/>
      <c r="F4" s="53"/>
      <c r="G4" s="53"/>
      <c r="H4" s="53"/>
      <c r="I4" s="53"/>
      <c r="J4" s="53"/>
      <c r="K4" s="53"/>
      <c r="L4" s="53"/>
      <c r="M4" s="54" t="s">
        <v>57</v>
      </c>
      <c r="N4" s="53"/>
      <c r="O4" s="53"/>
      <c r="P4" s="53"/>
    </row>
    <row r="5" spans="1:18" x14ac:dyDescent="0.25">
      <c r="A5" s="57"/>
      <c r="B5" s="50"/>
      <c r="C5" s="52"/>
      <c r="D5" s="54"/>
      <c r="E5" s="53"/>
      <c r="F5" s="53"/>
      <c r="G5" s="58" t="s">
        <v>157</v>
      </c>
      <c r="H5" s="58"/>
      <c r="I5" s="58"/>
      <c r="J5" s="53"/>
      <c r="K5" s="53"/>
      <c r="L5" s="53"/>
      <c r="M5" s="55" t="s">
        <v>58</v>
      </c>
      <c r="N5" s="53"/>
      <c r="O5" s="53"/>
      <c r="P5" s="53"/>
      <c r="Q5" s="54"/>
    </row>
    <row r="6" spans="1:18" x14ac:dyDescent="0.25">
      <c r="A6" s="57"/>
      <c r="B6" s="50"/>
      <c r="C6" s="52"/>
      <c r="D6" s="54"/>
      <c r="E6" s="53"/>
      <c r="F6" s="53"/>
      <c r="G6" s="57" t="s">
        <v>59</v>
      </c>
      <c r="H6" s="57"/>
      <c r="I6" s="57"/>
      <c r="J6" s="53"/>
      <c r="K6" s="53"/>
      <c r="L6" s="53"/>
      <c r="M6" s="53"/>
      <c r="N6" s="53"/>
      <c r="O6" s="53"/>
      <c r="P6" s="53"/>
      <c r="Q6" s="54"/>
    </row>
    <row r="7" spans="1:18" x14ac:dyDescent="0.25">
      <c r="A7" s="57"/>
      <c r="B7" s="50"/>
      <c r="C7" s="52"/>
      <c r="D7" s="54"/>
      <c r="E7" s="53"/>
      <c r="F7" s="53"/>
      <c r="G7" s="57"/>
      <c r="H7" s="57"/>
      <c r="I7" s="57"/>
      <c r="J7" s="53"/>
      <c r="K7" s="53"/>
      <c r="L7" s="53"/>
      <c r="M7" s="53"/>
      <c r="N7" s="53"/>
      <c r="O7" s="53"/>
      <c r="P7" s="53"/>
      <c r="Q7" s="54"/>
    </row>
    <row r="8" spans="1:18" x14ac:dyDescent="0.25">
      <c r="A8" s="57"/>
      <c r="B8" s="50"/>
      <c r="C8" s="59"/>
      <c r="D8" s="327" t="s">
        <v>158</v>
      </c>
      <c r="E8" s="327"/>
      <c r="F8" s="327"/>
      <c r="G8" s="327"/>
      <c r="H8" s="327"/>
      <c r="I8" s="327"/>
      <c r="J8" s="327"/>
      <c r="K8" s="63"/>
      <c r="L8" s="63"/>
      <c r="M8" s="53"/>
      <c r="N8" s="53"/>
      <c r="O8" s="53"/>
      <c r="P8" s="53"/>
      <c r="Q8" s="53"/>
    </row>
    <row r="9" spans="1:18" x14ac:dyDescent="0.25">
      <c r="A9" s="57"/>
      <c r="B9" s="50"/>
      <c r="C9" s="51"/>
      <c r="D9" s="326" t="s">
        <v>61</v>
      </c>
      <c r="E9" s="326"/>
      <c r="F9" s="326"/>
      <c r="G9" s="326"/>
      <c r="H9" s="326"/>
      <c r="I9" s="326"/>
      <c r="J9" s="326"/>
      <c r="K9" s="96"/>
      <c r="L9" s="96"/>
      <c r="M9" s="53"/>
      <c r="N9" s="53"/>
      <c r="O9" s="53"/>
      <c r="P9" s="53"/>
      <c r="Q9" s="53"/>
    </row>
    <row r="10" spans="1:18" x14ac:dyDescent="0.25">
      <c r="A10" s="66"/>
      <c r="B10" s="67"/>
      <c r="C10" s="51"/>
      <c r="D10" s="52"/>
      <c r="E10" s="54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</row>
    <row r="11" spans="1:18" x14ac:dyDescent="0.25">
      <c r="A11" s="57"/>
      <c r="B11" s="50"/>
      <c r="C11" s="51"/>
      <c r="D11" s="52"/>
      <c r="E11" s="54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</row>
    <row r="12" spans="1:18" x14ac:dyDescent="0.25">
      <c r="A12" s="57"/>
      <c r="B12" s="50"/>
      <c r="C12" s="51"/>
      <c r="D12" s="68" t="s">
        <v>159</v>
      </c>
      <c r="E12" s="57"/>
      <c r="F12" s="53"/>
      <c r="G12" s="53"/>
      <c r="H12" s="53"/>
      <c r="I12" s="68"/>
      <c r="J12" s="68"/>
      <c r="K12" s="53"/>
      <c r="L12" s="53"/>
      <c r="M12" s="53"/>
      <c r="N12" s="53"/>
      <c r="O12" s="53"/>
      <c r="P12" s="53"/>
      <c r="Q12" s="53"/>
      <c r="R12" s="69"/>
    </row>
    <row r="13" spans="1:18" x14ac:dyDescent="0.25">
      <c r="A13" s="57"/>
      <c r="B13" s="50"/>
      <c r="C13" s="51"/>
      <c r="D13" s="68" t="s">
        <v>62</v>
      </c>
      <c r="E13" s="57"/>
      <c r="F13" s="53"/>
      <c r="G13" s="53"/>
      <c r="H13" s="53"/>
      <c r="I13" s="68"/>
      <c r="J13" s="302" t="s">
        <v>160</v>
      </c>
      <c r="K13" s="303"/>
      <c r="L13" s="55" t="s">
        <v>63</v>
      </c>
      <c r="M13" s="53"/>
      <c r="N13" s="53"/>
      <c r="O13" s="53"/>
      <c r="P13" s="53"/>
      <c r="Q13" s="53"/>
      <c r="R13" s="54"/>
    </row>
    <row r="14" spans="1:18" x14ac:dyDescent="0.25">
      <c r="A14" s="57"/>
      <c r="B14" s="50"/>
      <c r="C14" s="51"/>
      <c r="D14" s="68" t="s">
        <v>64</v>
      </c>
      <c r="E14" s="57"/>
      <c r="F14" s="53"/>
      <c r="G14" s="53"/>
      <c r="H14" s="53"/>
      <c r="I14" s="68"/>
      <c r="J14" s="302" t="s">
        <v>161</v>
      </c>
      <c r="K14" s="303"/>
      <c r="L14" s="55" t="s">
        <v>63</v>
      </c>
      <c r="M14" s="53"/>
      <c r="N14" s="53"/>
      <c r="O14" s="53"/>
      <c r="P14" s="53"/>
      <c r="Q14" s="53"/>
      <c r="R14" s="54"/>
    </row>
    <row r="15" spans="1:18" x14ac:dyDescent="0.25">
      <c r="A15" s="57"/>
      <c r="B15" s="50"/>
      <c r="C15" s="51"/>
      <c r="D15" s="68" t="s">
        <v>65</v>
      </c>
      <c r="E15" s="57"/>
      <c r="F15" s="53"/>
      <c r="G15" s="53"/>
      <c r="H15" s="53"/>
      <c r="I15" s="68"/>
      <c r="J15" s="302" t="s">
        <v>162</v>
      </c>
      <c r="K15" s="303"/>
      <c r="L15" s="55" t="s">
        <v>66</v>
      </c>
      <c r="M15" s="53"/>
      <c r="N15" s="53"/>
      <c r="O15" s="53"/>
      <c r="P15" s="53"/>
      <c r="Q15" s="53"/>
      <c r="R15" s="54"/>
    </row>
    <row r="16" spans="1:18" x14ac:dyDescent="0.25">
      <c r="A16" s="97"/>
      <c r="B16" s="98"/>
      <c r="C16" s="99"/>
      <c r="D16" s="68" t="s">
        <v>163</v>
      </c>
      <c r="E16" s="68"/>
      <c r="F16" s="68"/>
      <c r="G16" s="68"/>
      <c r="H16" s="68"/>
      <c r="I16" s="68"/>
      <c r="J16" s="68"/>
      <c r="K16" s="68" t="s">
        <v>164</v>
      </c>
      <c r="L16" s="68"/>
      <c r="M16" s="95"/>
      <c r="N16" s="100"/>
      <c r="O16" s="101"/>
      <c r="P16" s="102"/>
      <c r="Q16" s="53"/>
    </row>
    <row r="17" spans="1:18" x14ac:dyDescent="0.25">
      <c r="A17" s="97"/>
      <c r="B17" s="98"/>
      <c r="C17" s="99"/>
      <c r="D17" s="70" t="s">
        <v>67</v>
      </c>
      <c r="E17" s="68"/>
      <c r="F17" s="68"/>
      <c r="G17" s="68"/>
      <c r="H17" s="68"/>
      <c r="I17" s="68"/>
      <c r="J17" s="68"/>
      <c r="K17" s="68"/>
      <c r="L17" s="68"/>
      <c r="M17" s="95"/>
      <c r="N17" s="100"/>
      <c r="O17" s="103"/>
      <c r="P17" s="103"/>
      <c r="Q17" s="53"/>
    </row>
    <row r="18" spans="1:18" x14ac:dyDescent="0.25">
      <c r="A18" s="71"/>
      <c r="B18" s="72"/>
      <c r="C18" s="73"/>
      <c r="D18" s="74"/>
      <c r="E18" s="75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54"/>
    </row>
    <row r="19" spans="1:18" x14ac:dyDescent="0.25">
      <c r="A19" s="305" t="s">
        <v>68</v>
      </c>
      <c r="B19" s="307" t="s">
        <v>69</v>
      </c>
      <c r="C19" s="305" t="s">
        <v>70</v>
      </c>
      <c r="D19" s="305" t="s">
        <v>71</v>
      </c>
      <c r="E19" s="305" t="s">
        <v>72</v>
      </c>
      <c r="F19" s="305" t="s">
        <v>73</v>
      </c>
      <c r="G19" s="306"/>
      <c r="H19" s="306"/>
      <c r="I19" s="306"/>
      <c r="J19" s="305" t="s">
        <v>74</v>
      </c>
      <c r="K19" s="306"/>
      <c r="L19" s="306"/>
      <c r="M19" s="306"/>
      <c r="N19" s="305" t="s">
        <v>75</v>
      </c>
      <c r="O19" s="305" t="s">
        <v>76</v>
      </c>
      <c r="P19" s="305" t="s">
        <v>77</v>
      </c>
      <c r="Q19" s="305" t="s">
        <v>78</v>
      </c>
      <c r="R19" s="54"/>
    </row>
    <row r="20" spans="1:18" x14ac:dyDescent="0.25">
      <c r="A20" s="306"/>
      <c r="B20" s="308"/>
      <c r="C20" s="309"/>
      <c r="D20" s="305"/>
      <c r="E20" s="306"/>
      <c r="F20" s="305" t="s">
        <v>1</v>
      </c>
      <c r="G20" s="305" t="s">
        <v>79</v>
      </c>
      <c r="H20" s="306"/>
      <c r="I20" s="306"/>
      <c r="J20" s="305" t="s">
        <v>1</v>
      </c>
      <c r="K20" s="305" t="s">
        <v>79</v>
      </c>
      <c r="L20" s="306"/>
      <c r="M20" s="306"/>
      <c r="N20" s="305"/>
      <c r="O20" s="305"/>
      <c r="P20" s="305"/>
      <c r="Q20" s="305"/>
      <c r="R20" s="54"/>
    </row>
    <row r="21" spans="1:18" x14ac:dyDescent="0.25">
      <c r="A21" s="306"/>
      <c r="B21" s="308"/>
      <c r="C21" s="309"/>
      <c r="D21" s="305"/>
      <c r="E21" s="306"/>
      <c r="F21" s="306"/>
      <c r="G21" s="77" t="s">
        <v>80</v>
      </c>
      <c r="H21" s="77" t="s">
        <v>81</v>
      </c>
      <c r="I21" s="77" t="s">
        <v>82</v>
      </c>
      <c r="J21" s="306"/>
      <c r="K21" s="77" t="s">
        <v>80</v>
      </c>
      <c r="L21" s="77" t="s">
        <v>81</v>
      </c>
      <c r="M21" s="77" t="s">
        <v>82</v>
      </c>
      <c r="N21" s="305"/>
      <c r="O21" s="305"/>
      <c r="P21" s="305"/>
      <c r="Q21" s="305"/>
      <c r="R21" s="54"/>
    </row>
    <row r="22" spans="1:18" x14ac:dyDescent="0.25">
      <c r="A22" s="78">
        <v>1</v>
      </c>
      <c r="B22" s="79">
        <v>2</v>
      </c>
      <c r="C22" s="77">
        <v>3</v>
      </c>
      <c r="D22" s="77">
        <v>4</v>
      </c>
      <c r="E22" s="78">
        <v>5</v>
      </c>
      <c r="F22" s="80">
        <v>6</v>
      </c>
      <c r="G22" s="80">
        <v>7</v>
      </c>
      <c r="H22" s="80">
        <v>8</v>
      </c>
      <c r="I22" s="80">
        <v>9</v>
      </c>
      <c r="J22" s="80">
        <v>10</v>
      </c>
      <c r="K22" s="80">
        <v>11</v>
      </c>
      <c r="L22" s="80">
        <v>12</v>
      </c>
      <c r="M22" s="80">
        <v>13</v>
      </c>
      <c r="N22" s="80">
        <v>14</v>
      </c>
      <c r="O22" s="80">
        <v>15</v>
      </c>
      <c r="P22" s="80">
        <v>16</v>
      </c>
      <c r="Q22" s="80">
        <v>17</v>
      </c>
      <c r="R22" s="54"/>
    </row>
    <row r="23" spans="1:18" ht="156" x14ac:dyDescent="0.25">
      <c r="A23" s="78">
        <v>1</v>
      </c>
      <c r="B23" s="81" t="s">
        <v>83</v>
      </c>
      <c r="C23" s="82" t="s">
        <v>165</v>
      </c>
      <c r="D23" s="83" t="s">
        <v>84</v>
      </c>
      <c r="E23" s="84">
        <v>2.8</v>
      </c>
      <c r="F23" s="85">
        <v>3025.12</v>
      </c>
      <c r="G23" s="85">
        <v>315.72000000000003</v>
      </c>
      <c r="H23" s="85">
        <v>1103.3499999999999</v>
      </c>
      <c r="I23" s="85">
        <v>298.10000000000002</v>
      </c>
      <c r="J23" s="86">
        <v>8470</v>
      </c>
      <c r="K23" s="86">
        <v>884</v>
      </c>
      <c r="L23" s="86">
        <v>3089</v>
      </c>
      <c r="M23" s="86">
        <v>835</v>
      </c>
      <c r="N23" s="86">
        <v>23.3</v>
      </c>
      <c r="O23" s="86">
        <v>65.239999999999995</v>
      </c>
      <c r="P23" s="86">
        <v>22</v>
      </c>
      <c r="Q23" s="86">
        <v>61.6</v>
      </c>
      <c r="R23" s="54"/>
    </row>
    <row r="24" spans="1:18" ht="156" x14ac:dyDescent="0.25">
      <c r="A24" s="78">
        <v>2</v>
      </c>
      <c r="B24" s="81" t="s">
        <v>85</v>
      </c>
      <c r="C24" s="82" t="s">
        <v>166</v>
      </c>
      <c r="D24" s="83" t="s">
        <v>84</v>
      </c>
      <c r="E24" s="84">
        <v>4.5199999999999996</v>
      </c>
      <c r="F24" s="85">
        <v>2712.24</v>
      </c>
      <c r="G24" s="85">
        <v>234.42</v>
      </c>
      <c r="H24" s="85">
        <v>872.51</v>
      </c>
      <c r="I24" s="85">
        <v>222.22</v>
      </c>
      <c r="J24" s="86">
        <v>12259</v>
      </c>
      <c r="K24" s="86">
        <v>1060</v>
      </c>
      <c r="L24" s="86">
        <v>3944</v>
      </c>
      <c r="M24" s="86">
        <v>1004</v>
      </c>
      <c r="N24" s="86">
        <v>17.3</v>
      </c>
      <c r="O24" s="86">
        <v>78.2</v>
      </c>
      <c r="P24" s="86">
        <v>16.399999999999999</v>
      </c>
      <c r="Q24" s="86">
        <v>74.13</v>
      </c>
      <c r="R24" s="54"/>
    </row>
    <row r="25" spans="1:18" ht="60" x14ac:dyDescent="0.25">
      <c r="A25" s="78">
        <v>3</v>
      </c>
      <c r="B25" s="81" t="s">
        <v>167</v>
      </c>
      <c r="C25" s="82" t="s">
        <v>168</v>
      </c>
      <c r="D25" s="83" t="s">
        <v>87</v>
      </c>
      <c r="E25" s="84">
        <v>0.22700000000000001</v>
      </c>
      <c r="F25" s="85">
        <v>3906.63</v>
      </c>
      <c r="G25" s="85">
        <v>2444.6</v>
      </c>
      <c r="H25" s="85">
        <v>572.30999999999995</v>
      </c>
      <c r="I25" s="86"/>
      <c r="J25" s="86">
        <v>887</v>
      </c>
      <c r="K25" s="86">
        <v>555</v>
      </c>
      <c r="L25" s="86">
        <v>130</v>
      </c>
      <c r="M25" s="86"/>
      <c r="N25" s="86">
        <v>170</v>
      </c>
      <c r="O25" s="86">
        <v>38.590000000000003</v>
      </c>
      <c r="P25" s="86"/>
      <c r="Q25" s="86"/>
      <c r="R25" s="54"/>
    </row>
    <row r="26" spans="1:18" ht="144" x14ac:dyDescent="0.25">
      <c r="A26" s="78">
        <v>11</v>
      </c>
      <c r="B26" s="81" t="s">
        <v>169</v>
      </c>
      <c r="C26" s="82" t="s">
        <v>170</v>
      </c>
      <c r="D26" s="83" t="s">
        <v>88</v>
      </c>
      <c r="E26" s="87">
        <v>0.22700000000000001</v>
      </c>
      <c r="F26" s="85">
        <v>5721.78</v>
      </c>
      <c r="G26" s="86"/>
      <c r="H26" s="86"/>
      <c r="I26" s="86"/>
      <c r="J26" s="86">
        <v>1299</v>
      </c>
      <c r="K26" s="86"/>
      <c r="L26" s="86"/>
      <c r="M26" s="86"/>
      <c r="N26" s="86"/>
      <c r="O26" s="86"/>
      <c r="P26" s="86"/>
      <c r="Q26" s="86"/>
      <c r="R26" s="54"/>
    </row>
    <row r="27" spans="1:18" ht="60" x14ac:dyDescent="0.25">
      <c r="A27" s="78">
        <v>5</v>
      </c>
      <c r="B27" s="81" t="s">
        <v>86</v>
      </c>
      <c r="C27" s="82" t="s">
        <v>171</v>
      </c>
      <c r="D27" s="83" t="s">
        <v>87</v>
      </c>
      <c r="E27" s="84">
        <v>3.734</v>
      </c>
      <c r="F27" s="85">
        <v>886.85</v>
      </c>
      <c r="G27" s="85">
        <v>609.99</v>
      </c>
      <c r="H27" s="85">
        <v>152.41</v>
      </c>
      <c r="I27" s="85">
        <v>2.1800000000000002</v>
      </c>
      <c r="J27" s="86">
        <v>3311</v>
      </c>
      <c r="K27" s="86">
        <v>2278</v>
      </c>
      <c r="L27" s="86">
        <v>569</v>
      </c>
      <c r="M27" s="86">
        <v>8</v>
      </c>
      <c r="N27" s="86">
        <v>50.79</v>
      </c>
      <c r="O27" s="86">
        <v>189.65</v>
      </c>
      <c r="P27" s="86">
        <v>0.12</v>
      </c>
      <c r="Q27" s="86">
        <v>0.45</v>
      </c>
      <c r="R27" s="54"/>
    </row>
    <row r="28" spans="1:18" ht="96" x14ac:dyDescent="0.25">
      <c r="A28" s="78">
        <v>6</v>
      </c>
      <c r="B28" s="81" t="s">
        <v>172</v>
      </c>
      <c r="C28" s="82" t="s">
        <v>173</v>
      </c>
      <c r="D28" s="83" t="s">
        <v>88</v>
      </c>
      <c r="E28" s="87">
        <v>3.734</v>
      </c>
      <c r="F28" s="85">
        <v>13012</v>
      </c>
      <c r="G28" s="86"/>
      <c r="H28" s="86"/>
      <c r="I28" s="86"/>
      <c r="J28" s="86">
        <v>48587</v>
      </c>
      <c r="K28" s="86"/>
      <c r="L28" s="86"/>
      <c r="M28" s="86"/>
      <c r="N28" s="86"/>
      <c r="O28" s="86"/>
      <c r="P28" s="86"/>
      <c r="Q28" s="86"/>
      <c r="R28" s="54"/>
    </row>
    <row r="29" spans="1:18" ht="108" x14ac:dyDescent="0.25">
      <c r="A29" s="78">
        <v>7</v>
      </c>
      <c r="B29" s="81" t="s">
        <v>89</v>
      </c>
      <c r="C29" s="82" t="s">
        <v>90</v>
      </c>
      <c r="D29" s="83" t="s">
        <v>91</v>
      </c>
      <c r="E29" s="84">
        <v>2.02</v>
      </c>
      <c r="F29" s="85">
        <v>417.46</v>
      </c>
      <c r="G29" s="85">
        <v>79.650000000000006</v>
      </c>
      <c r="H29" s="85">
        <v>10.15</v>
      </c>
      <c r="I29" s="85">
        <v>0.16</v>
      </c>
      <c r="J29" s="86">
        <v>843</v>
      </c>
      <c r="K29" s="86">
        <v>161</v>
      </c>
      <c r="L29" s="86">
        <v>21</v>
      </c>
      <c r="M29" s="86"/>
      <c r="N29" s="86">
        <v>5.31</v>
      </c>
      <c r="O29" s="86">
        <v>10.73</v>
      </c>
      <c r="P29" s="86">
        <v>0.01</v>
      </c>
      <c r="Q29" s="86">
        <v>0.02</v>
      </c>
      <c r="R29" s="54"/>
    </row>
    <row r="30" spans="1:18" ht="213" x14ac:dyDescent="0.25">
      <c r="A30" s="78">
        <v>8</v>
      </c>
      <c r="B30" s="81" t="s">
        <v>92</v>
      </c>
      <c r="C30" s="82" t="s">
        <v>93</v>
      </c>
      <c r="D30" s="83" t="s">
        <v>91</v>
      </c>
      <c r="E30" s="87">
        <v>2.02</v>
      </c>
      <c r="F30" s="85">
        <v>1261.82</v>
      </c>
      <c r="G30" s="85">
        <v>97.9</v>
      </c>
      <c r="H30" s="85">
        <v>13.36</v>
      </c>
      <c r="I30" s="85">
        <v>0.32</v>
      </c>
      <c r="J30" s="86">
        <v>2549</v>
      </c>
      <c r="K30" s="86">
        <v>198</v>
      </c>
      <c r="L30" s="86">
        <v>27</v>
      </c>
      <c r="M30" s="86">
        <v>1</v>
      </c>
      <c r="N30" s="86">
        <v>7.66</v>
      </c>
      <c r="O30" s="86">
        <v>15.47</v>
      </c>
      <c r="P30" s="86">
        <v>0.02</v>
      </c>
      <c r="Q30" s="86">
        <v>0.04</v>
      </c>
      <c r="R30" s="54"/>
    </row>
    <row r="31" spans="1:18" ht="228" x14ac:dyDescent="0.25">
      <c r="A31" s="78">
        <v>9</v>
      </c>
      <c r="B31" s="81" t="s">
        <v>174</v>
      </c>
      <c r="C31" s="82" t="s">
        <v>175</v>
      </c>
      <c r="D31" s="83" t="s">
        <v>122</v>
      </c>
      <c r="E31" s="87">
        <v>1</v>
      </c>
      <c r="F31" s="85">
        <v>5177.7299999999996</v>
      </c>
      <c r="G31" s="86"/>
      <c r="H31" s="86"/>
      <c r="I31" s="86"/>
      <c r="J31" s="86">
        <v>5178</v>
      </c>
      <c r="K31" s="86"/>
      <c r="L31" s="86"/>
      <c r="M31" s="86"/>
      <c r="N31" s="86"/>
      <c r="O31" s="86"/>
      <c r="P31" s="86"/>
      <c r="Q31" s="86"/>
      <c r="R31" s="54"/>
    </row>
    <row r="32" spans="1:18" x14ac:dyDescent="0.25">
      <c r="A32" s="313" t="s">
        <v>94</v>
      </c>
      <c r="B32" s="311"/>
      <c r="C32" s="311"/>
      <c r="D32" s="311"/>
      <c r="E32" s="311"/>
      <c r="F32" s="311"/>
      <c r="G32" s="311"/>
      <c r="H32" s="311"/>
      <c r="I32" s="311"/>
      <c r="J32" s="85">
        <v>83383</v>
      </c>
      <c r="K32" s="85">
        <v>5136</v>
      </c>
      <c r="L32" s="85">
        <v>7780</v>
      </c>
      <c r="M32" s="85">
        <v>1848</v>
      </c>
      <c r="N32" s="86"/>
      <c r="O32" s="85">
        <v>397.88</v>
      </c>
      <c r="P32" s="86"/>
      <c r="Q32" s="85">
        <v>136.24</v>
      </c>
      <c r="R32" s="54"/>
    </row>
    <row r="33" spans="1:18" x14ac:dyDescent="0.25">
      <c r="A33" s="313" t="s">
        <v>95</v>
      </c>
      <c r="B33" s="311"/>
      <c r="C33" s="311"/>
      <c r="D33" s="311"/>
      <c r="E33" s="311"/>
      <c r="F33" s="311"/>
      <c r="G33" s="311"/>
      <c r="H33" s="311"/>
      <c r="I33" s="311"/>
      <c r="J33" s="85">
        <v>85321</v>
      </c>
      <c r="K33" s="85">
        <v>6621</v>
      </c>
      <c r="L33" s="85">
        <v>8233</v>
      </c>
      <c r="M33" s="85">
        <v>1931</v>
      </c>
      <c r="N33" s="86"/>
      <c r="O33" s="85">
        <v>494.58</v>
      </c>
      <c r="P33" s="86"/>
      <c r="Q33" s="85">
        <v>136.5</v>
      </c>
      <c r="R33" s="54"/>
    </row>
    <row r="34" spans="1:18" x14ac:dyDescent="0.25">
      <c r="A34" s="313" t="s">
        <v>96</v>
      </c>
      <c r="B34" s="311"/>
      <c r="C34" s="311"/>
      <c r="D34" s="311"/>
      <c r="E34" s="311"/>
      <c r="F34" s="311"/>
      <c r="G34" s="311"/>
      <c r="H34" s="311"/>
      <c r="I34" s="311"/>
      <c r="J34" s="86"/>
      <c r="K34" s="86"/>
      <c r="L34" s="86"/>
      <c r="M34" s="86"/>
      <c r="N34" s="86"/>
      <c r="O34" s="86"/>
      <c r="P34" s="86"/>
      <c r="Q34" s="86"/>
      <c r="R34" s="54"/>
    </row>
    <row r="35" spans="1:18" x14ac:dyDescent="0.25">
      <c r="A35" s="313" t="s">
        <v>176</v>
      </c>
      <c r="B35" s="311"/>
      <c r="C35" s="311"/>
      <c r="D35" s="311"/>
      <c r="E35" s="311"/>
      <c r="F35" s="311"/>
      <c r="G35" s="311"/>
      <c r="H35" s="311"/>
      <c r="I35" s="311"/>
      <c r="J35" s="85">
        <v>300</v>
      </c>
      <c r="K35" s="85">
        <v>221</v>
      </c>
      <c r="L35" s="85">
        <v>79</v>
      </c>
      <c r="M35" s="85">
        <v>79</v>
      </c>
      <c r="N35" s="86"/>
      <c r="O35" s="86"/>
      <c r="P35" s="86"/>
      <c r="Q35" s="86"/>
      <c r="R35" s="54"/>
    </row>
    <row r="36" spans="1:18" x14ac:dyDescent="0.25">
      <c r="A36" s="313" t="s">
        <v>177</v>
      </c>
      <c r="B36" s="311"/>
      <c r="C36" s="311"/>
      <c r="D36" s="311"/>
      <c r="E36" s="311"/>
      <c r="F36" s="311"/>
      <c r="G36" s="311"/>
      <c r="H36" s="311"/>
      <c r="I36" s="311"/>
      <c r="J36" s="85">
        <v>686</v>
      </c>
      <c r="K36" s="85">
        <v>499</v>
      </c>
      <c r="L36" s="85">
        <v>187</v>
      </c>
      <c r="M36" s="85">
        <v>2</v>
      </c>
      <c r="N36" s="86"/>
      <c r="O36" s="85">
        <v>38.165999999999997</v>
      </c>
      <c r="P36" s="86"/>
      <c r="Q36" s="85">
        <v>0.1275</v>
      </c>
      <c r="R36" s="54"/>
    </row>
    <row r="37" spans="1:18" x14ac:dyDescent="0.25">
      <c r="A37" s="313" t="s">
        <v>178</v>
      </c>
      <c r="B37" s="311"/>
      <c r="C37" s="311"/>
      <c r="D37" s="311"/>
      <c r="E37" s="311"/>
      <c r="F37" s="311"/>
      <c r="G37" s="311"/>
      <c r="H37" s="311"/>
      <c r="I37" s="311"/>
      <c r="J37" s="85">
        <v>952</v>
      </c>
      <c r="K37" s="85">
        <v>766</v>
      </c>
      <c r="L37" s="85">
        <v>187</v>
      </c>
      <c r="M37" s="85">
        <v>2</v>
      </c>
      <c r="N37" s="86"/>
      <c r="O37" s="85">
        <v>58.521999999999998</v>
      </c>
      <c r="P37" s="86"/>
      <c r="Q37" s="85">
        <v>0.128</v>
      </c>
      <c r="R37" s="54"/>
    </row>
    <row r="38" spans="1:18" x14ac:dyDescent="0.25">
      <c r="A38" s="313" t="s">
        <v>97</v>
      </c>
      <c r="B38" s="311"/>
      <c r="C38" s="311"/>
      <c r="D38" s="311"/>
      <c r="E38" s="311"/>
      <c r="F38" s="311"/>
      <c r="G38" s="311"/>
      <c r="H38" s="311"/>
      <c r="I38" s="311"/>
      <c r="J38" s="85">
        <v>8806</v>
      </c>
      <c r="K38" s="86"/>
      <c r="L38" s="86"/>
      <c r="M38" s="86"/>
      <c r="N38" s="86"/>
      <c r="O38" s="86"/>
      <c r="P38" s="86"/>
      <c r="Q38" s="86"/>
      <c r="R38" s="54"/>
    </row>
    <row r="39" spans="1:18" x14ac:dyDescent="0.25">
      <c r="A39" s="313" t="s">
        <v>96</v>
      </c>
      <c r="B39" s="311"/>
      <c r="C39" s="311"/>
      <c r="D39" s="311"/>
      <c r="E39" s="311"/>
      <c r="F39" s="311"/>
      <c r="G39" s="311"/>
      <c r="H39" s="311"/>
      <c r="I39" s="311"/>
      <c r="J39" s="86"/>
      <c r="K39" s="86"/>
      <c r="L39" s="86"/>
      <c r="M39" s="86"/>
      <c r="N39" s="86"/>
      <c r="O39" s="86"/>
      <c r="P39" s="86"/>
      <c r="Q39" s="86"/>
      <c r="R39" s="54"/>
    </row>
    <row r="40" spans="1:18" x14ac:dyDescent="0.25">
      <c r="A40" s="313" t="s">
        <v>179</v>
      </c>
      <c r="B40" s="311"/>
      <c r="C40" s="311"/>
      <c r="D40" s="311"/>
      <c r="E40" s="311"/>
      <c r="F40" s="311"/>
      <c r="G40" s="311"/>
      <c r="H40" s="311"/>
      <c r="I40" s="311"/>
      <c r="J40" s="85">
        <v>3426</v>
      </c>
      <c r="K40" s="86"/>
      <c r="L40" s="86"/>
      <c r="M40" s="86"/>
      <c r="N40" s="86"/>
      <c r="O40" s="86"/>
      <c r="P40" s="86"/>
      <c r="Q40" s="86"/>
      <c r="R40" s="54"/>
    </row>
    <row r="41" spans="1:18" x14ac:dyDescent="0.25">
      <c r="A41" s="313" t="s">
        <v>180</v>
      </c>
      <c r="B41" s="311"/>
      <c r="C41" s="311"/>
      <c r="D41" s="311"/>
      <c r="E41" s="311"/>
      <c r="F41" s="311"/>
      <c r="G41" s="311"/>
      <c r="H41" s="311"/>
      <c r="I41" s="311"/>
      <c r="J41" s="85">
        <v>4341</v>
      </c>
      <c r="K41" s="86"/>
      <c r="L41" s="86"/>
      <c r="M41" s="86"/>
      <c r="N41" s="86"/>
      <c r="O41" s="86"/>
      <c r="P41" s="86"/>
      <c r="Q41" s="86"/>
      <c r="R41" s="54"/>
    </row>
    <row r="42" spans="1:18" x14ac:dyDescent="0.25">
      <c r="A42" s="313" t="s">
        <v>181</v>
      </c>
      <c r="B42" s="311"/>
      <c r="C42" s="311"/>
      <c r="D42" s="311"/>
      <c r="E42" s="311"/>
      <c r="F42" s="311"/>
      <c r="G42" s="311"/>
      <c r="H42" s="311"/>
      <c r="I42" s="311"/>
      <c r="J42" s="85">
        <v>1039</v>
      </c>
      <c r="K42" s="86"/>
      <c r="L42" s="86"/>
      <c r="M42" s="86"/>
      <c r="N42" s="86"/>
      <c r="O42" s="86"/>
      <c r="P42" s="86"/>
      <c r="Q42" s="86"/>
      <c r="R42" s="54"/>
    </row>
    <row r="43" spans="1:18" x14ac:dyDescent="0.25">
      <c r="A43" s="313" t="s">
        <v>98</v>
      </c>
      <c r="B43" s="311"/>
      <c r="C43" s="311"/>
      <c r="D43" s="311"/>
      <c r="E43" s="311"/>
      <c r="F43" s="311"/>
      <c r="G43" s="311"/>
      <c r="H43" s="311"/>
      <c r="I43" s="311"/>
      <c r="J43" s="85">
        <v>6600</v>
      </c>
      <c r="K43" s="86"/>
      <c r="L43" s="86"/>
      <c r="M43" s="86"/>
      <c r="N43" s="86"/>
      <c r="O43" s="86"/>
      <c r="P43" s="86"/>
      <c r="Q43" s="86"/>
      <c r="R43" s="54"/>
    </row>
    <row r="44" spans="1:18" x14ac:dyDescent="0.25">
      <c r="A44" s="313" t="s">
        <v>96</v>
      </c>
      <c r="B44" s="311"/>
      <c r="C44" s="311"/>
      <c r="D44" s="311"/>
      <c r="E44" s="311"/>
      <c r="F44" s="311"/>
      <c r="G44" s="311"/>
      <c r="H44" s="311"/>
      <c r="I44" s="311"/>
      <c r="J44" s="86"/>
      <c r="K44" s="86"/>
      <c r="L44" s="86"/>
      <c r="M44" s="86"/>
      <c r="N44" s="86"/>
      <c r="O44" s="86"/>
      <c r="P44" s="86"/>
      <c r="Q44" s="86"/>
      <c r="R44" s="54"/>
    </row>
    <row r="45" spans="1:18" x14ac:dyDescent="0.25">
      <c r="A45" s="313" t="s">
        <v>182</v>
      </c>
      <c r="B45" s="311"/>
      <c r="C45" s="311"/>
      <c r="D45" s="311"/>
      <c r="E45" s="311"/>
      <c r="F45" s="311"/>
      <c r="G45" s="311"/>
      <c r="H45" s="311"/>
      <c r="I45" s="311"/>
      <c r="J45" s="85">
        <v>3124</v>
      </c>
      <c r="K45" s="86"/>
      <c r="L45" s="86"/>
      <c r="M45" s="86"/>
      <c r="N45" s="86"/>
      <c r="O45" s="86"/>
      <c r="P45" s="86"/>
      <c r="Q45" s="86"/>
      <c r="R45" s="54"/>
    </row>
    <row r="46" spans="1:18" x14ac:dyDescent="0.25">
      <c r="A46" s="313" t="s">
        <v>183</v>
      </c>
      <c r="B46" s="311"/>
      <c r="C46" s="311"/>
      <c r="D46" s="311"/>
      <c r="E46" s="311"/>
      <c r="F46" s="311"/>
      <c r="G46" s="311"/>
      <c r="H46" s="311"/>
      <c r="I46" s="311"/>
      <c r="J46" s="85">
        <v>3476</v>
      </c>
      <c r="K46" s="86"/>
      <c r="L46" s="86"/>
      <c r="M46" s="86"/>
      <c r="N46" s="86"/>
      <c r="O46" s="86"/>
      <c r="P46" s="86"/>
      <c r="Q46" s="86"/>
      <c r="R46" s="54"/>
    </row>
    <row r="47" spans="1:18" x14ac:dyDescent="0.25">
      <c r="A47" s="312" t="s">
        <v>99</v>
      </c>
      <c r="B47" s="311"/>
      <c r="C47" s="311"/>
      <c r="D47" s="311"/>
      <c r="E47" s="311"/>
      <c r="F47" s="311"/>
      <c r="G47" s="311"/>
      <c r="H47" s="311"/>
      <c r="I47" s="311"/>
      <c r="J47" s="86"/>
      <c r="K47" s="86"/>
      <c r="L47" s="86"/>
      <c r="M47" s="86"/>
      <c r="N47" s="86"/>
      <c r="O47" s="86"/>
      <c r="P47" s="86"/>
      <c r="Q47" s="86"/>
      <c r="R47" s="54"/>
    </row>
    <row r="48" spans="1:18" x14ac:dyDescent="0.25">
      <c r="A48" s="313" t="s">
        <v>184</v>
      </c>
      <c r="B48" s="311"/>
      <c r="C48" s="311"/>
      <c r="D48" s="311"/>
      <c r="E48" s="311"/>
      <c r="F48" s="311"/>
      <c r="G48" s="311"/>
      <c r="H48" s="311"/>
      <c r="I48" s="311"/>
      <c r="J48" s="85">
        <v>27995</v>
      </c>
      <c r="K48" s="86"/>
      <c r="L48" s="86"/>
      <c r="M48" s="86"/>
      <c r="N48" s="86"/>
      <c r="O48" s="85">
        <v>143.44</v>
      </c>
      <c r="P48" s="86"/>
      <c r="Q48" s="85">
        <v>135.72999999999999</v>
      </c>
      <c r="R48" s="54"/>
    </row>
    <row r="49" spans="1:18" x14ac:dyDescent="0.25">
      <c r="A49" s="313" t="s">
        <v>185</v>
      </c>
      <c r="B49" s="311"/>
      <c r="C49" s="311"/>
      <c r="D49" s="311"/>
      <c r="E49" s="311"/>
      <c r="F49" s="311"/>
      <c r="G49" s="311"/>
      <c r="H49" s="311"/>
      <c r="I49" s="311"/>
      <c r="J49" s="85">
        <v>2915</v>
      </c>
      <c r="K49" s="86"/>
      <c r="L49" s="86"/>
      <c r="M49" s="86"/>
      <c r="N49" s="86"/>
      <c r="O49" s="85">
        <v>53.26</v>
      </c>
      <c r="P49" s="86"/>
      <c r="Q49" s="86"/>
      <c r="R49" s="54"/>
    </row>
    <row r="50" spans="1:18" x14ac:dyDescent="0.25">
      <c r="A50" s="313" t="s">
        <v>186</v>
      </c>
      <c r="B50" s="311"/>
      <c r="C50" s="311"/>
      <c r="D50" s="311"/>
      <c r="E50" s="311"/>
      <c r="F50" s="311"/>
      <c r="G50" s="311"/>
      <c r="H50" s="311"/>
      <c r="I50" s="311"/>
      <c r="J50" s="85">
        <v>55064</v>
      </c>
      <c r="K50" s="86"/>
      <c r="L50" s="86"/>
      <c r="M50" s="86"/>
      <c r="N50" s="86"/>
      <c r="O50" s="86"/>
      <c r="P50" s="86"/>
      <c r="Q50" s="86"/>
      <c r="R50" s="54"/>
    </row>
    <row r="51" spans="1:18" x14ac:dyDescent="0.25">
      <c r="A51" s="313" t="s">
        <v>187</v>
      </c>
      <c r="B51" s="311"/>
      <c r="C51" s="311"/>
      <c r="D51" s="311"/>
      <c r="E51" s="311"/>
      <c r="F51" s="311"/>
      <c r="G51" s="311"/>
      <c r="H51" s="311"/>
      <c r="I51" s="311"/>
      <c r="J51" s="85">
        <v>10353</v>
      </c>
      <c r="K51" s="86"/>
      <c r="L51" s="86"/>
      <c r="M51" s="86"/>
      <c r="N51" s="86"/>
      <c r="O51" s="85">
        <v>261.72000000000003</v>
      </c>
      <c r="P51" s="86"/>
      <c r="Q51" s="85">
        <v>0.67</v>
      </c>
      <c r="R51" s="54"/>
    </row>
    <row r="52" spans="1:18" x14ac:dyDescent="0.25">
      <c r="A52" s="313" t="s">
        <v>188</v>
      </c>
      <c r="B52" s="311"/>
      <c r="C52" s="311"/>
      <c r="D52" s="311"/>
      <c r="E52" s="311"/>
      <c r="F52" s="311"/>
      <c r="G52" s="311"/>
      <c r="H52" s="311"/>
      <c r="I52" s="311"/>
      <c r="J52" s="85">
        <v>4400</v>
      </c>
      <c r="K52" s="86"/>
      <c r="L52" s="86"/>
      <c r="M52" s="86"/>
      <c r="N52" s="86"/>
      <c r="O52" s="85">
        <v>36.159999999999997</v>
      </c>
      <c r="P52" s="86"/>
      <c r="Q52" s="85">
        <v>0.1</v>
      </c>
      <c r="R52" s="54"/>
    </row>
    <row r="53" spans="1:18" x14ac:dyDescent="0.25">
      <c r="A53" s="313" t="s">
        <v>100</v>
      </c>
      <c r="B53" s="311"/>
      <c r="C53" s="311"/>
      <c r="D53" s="311"/>
      <c r="E53" s="311"/>
      <c r="F53" s="311"/>
      <c r="G53" s="311"/>
      <c r="H53" s="311"/>
      <c r="I53" s="311"/>
      <c r="J53" s="85">
        <v>100727</v>
      </c>
      <c r="K53" s="86"/>
      <c r="L53" s="86"/>
      <c r="M53" s="86"/>
      <c r="N53" s="86"/>
      <c r="O53" s="85">
        <v>494.58</v>
      </c>
      <c r="P53" s="86"/>
      <c r="Q53" s="85">
        <v>136.5</v>
      </c>
      <c r="R53" s="54"/>
    </row>
    <row r="54" spans="1:18" x14ac:dyDescent="0.25">
      <c r="A54" s="313" t="s">
        <v>101</v>
      </c>
      <c r="B54" s="311"/>
      <c r="C54" s="311"/>
      <c r="D54" s="311"/>
      <c r="E54" s="311"/>
      <c r="F54" s="311"/>
      <c r="G54" s="311"/>
      <c r="H54" s="311"/>
      <c r="I54" s="311"/>
      <c r="J54" s="86"/>
      <c r="K54" s="86"/>
      <c r="L54" s="86"/>
      <c r="M54" s="86"/>
      <c r="N54" s="86"/>
      <c r="O54" s="86"/>
      <c r="P54" s="86"/>
      <c r="Q54" s="86"/>
      <c r="R54" s="54"/>
    </row>
    <row r="55" spans="1:18" x14ac:dyDescent="0.25">
      <c r="A55" s="313" t="s">
        <v>102</v>
      </c>
      <c r="B55" s="311"/>
      <c r="C55" s="311"/>
      <c r="D55" s="311"/>
      <c r="E55" s="311"/>
      <c r="F55" s="311"/>
      <c r="G55" s="311"/>
      <c r="H55" s="311"/>
      <c r="I55" s="311"/>
      <c r="J55" s="85">
        <v>70467</v>
      </c>
      <c r="K55" s="86"/>
      <c r="L55" s="86"/>
      <c r="M55" s="86"/>
      <c r="N55" s="86"/>
      <c r="O55" s="86"/>
      <c r="P55" s="86"/>
      <c r="Q55" s="86"/>
      <c r="R55" s="54"/>
    </row>
    <row r="56" spans="1:18" x14ac:dyDescent="0.25">
      <c r="A56" s="313" t="s">
        <v>103</v>
      </c>
      <c r="B56" s="311"/>
      <c r="C56" s="311"/>
      <c r="D56" s="311"/>
      <c r="E56" s="311"/>
      <c r="F56" s="311"/>
      <c r="G56" s="311"/>
      <c r="H56" s="311"/>
      <c r="I56" s="311"/>
      <c r="J56" s="85">
        <v>6302</v>
      </c>
      <c r="K56" s="86"/>
      <c r="L56" s="86"/>
      <c r="M56" s="86"/>
      <c r="N56" s="86"/>
      <c r="O56" s="86"/>
      <c r="P56" s="86"/>
      <c r="Q56" s="86"/>
      <c r="R56" s="54"/>
    </row>
    <row r="57" spans="1:18" x14ac:dyDescent="0.25">
      <c r="A57" s="313" t="s">
        <v>104</v>
      </c>
      <c r="B57" s="311"/>
      <c r="C57" s="311"/>
      <c r="D57" s="311"/>
      <c r="E57" s="311"/>
      <c r="F57" s="311"/>
      <c r="G57" s="311"/>
      <c r="H57" s="311"/>
      <c r="I57" s="311"/>
      <c r="J57" s="85">
        <v>8552</v>
      </c>
      <c r="K57" s="86"/>
      <c r="L57" s="86"/>
      <c r="M57" s="86"/>
      <c r="N57" s="86"/>
      <c r="O57" s="86"/>
      <c r="P57" s="86"/>
      <c r="Q57" s="86"/>
      <c r="R57" s="54"/>
    </row>
    <row r="58" spans="1:18" x14ac:dyDescent="0.25">
      <c r="A58" s="313" t="s">
        <v>105</v>
      </c>
      <c r="B58" s="311"/>
      <c r="C58" s="311"/>
      <c r="D58" s="311"/>
      <c r="E58" s="311"/>
      <c r="F58" s="311"/>
      <c r="G58" s="311"/>
      <c r="H58" s="311"/>
      <c r="I58" s="311"/>
      <c r="J58" s="85">
        <v>8806</v>
      </c>
      <c r="K58" s="86"/>
      <c r="L58" s="86"/>
      <c r="M58" s="86"/>
      <c r="N58" s="86"/>
      <c r="O58" s="86"/>
      <c r="P58" s="86"/>
      <c r="Q58" s="86"/>
      <c r="R58" s="54"/>
    </row>
    <row r="59" spans="1:18" x14ac:dyDescent="0.25">
      <c r="A59" s="313" t="s">
        <v>106</v>
      </c>
      <c r="B59" s="311"/>
      <c r="C59" s="311"/>
      <c r="D59" s="311"/>
      <c r="E59" s="311"/>
      <c r="F59" s="311"/>
      <c r="G59" s="311"/>
      <c r="H59" s="311"/>
      <c r="I59" s="311"/>
      <c r="J59" s="85">
        <v>6600</v>
      </c>
      <c r="K59" s="86"/>
      <c r="L59" s="86"/>
      <c r="M59" s="86"/>
      <c r="N59" s="86"/>
      <c r="O59" s="86"/>
      <c r="P59" s="86"/>
      <c r="Q59" s="86"/>
      <c r="R59" s="54"/>
    </row>
    <row r="60" spans="1:18" x14ac:dyDescent="0.25">
      <c r="A60" s="312" t="s">
        <v>107</v>
      </c>
      <c r="B60" s="311"/>
      <c r="C60" s="311"/>
      <c r="D60" s="311"/>
      <c r="E60" s="311"/>
      <c r="F60" s="311"/>
      <c r="G60" s="311"/>
      <c r="H60" s="311"/>
      <c r="I60" s="311"/>
      <c r="J60" s="88">
        <v>100727</v>
      </c>
      <c r="K60" s="86"/>
      <c r="L60" s="86"/>
      <c r="M60" s="86"/>
      <c r="N60" s="86"/>
      <c r="O60" s="88">
        <v>494.58</v>
      </c>
      <c r="P60" s="86"/>
      <c r="Q60" s="88">
        <v>136.5</v>
      </c>
      <c r="R60" s="54"/>
    </row>
    <row r="61" spans="1:18" x14ac:dyDescent="0.25"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</row>
    <row r="62" spans="1:18" x14ac:dyDescent="0.25"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</row>
    <row r="63" spans="1:18" x14ac:dyDescent="0.25">
      <c r="A63" s="90"/>
      <c r="B63" s="68" t="s">
        <v>189</v>
      </c>
      <c r="C63" s="68"/>
      <c r="D63" s="68"/>
      <c r="E63" s="68"/>
      <c r="F63" s="68"/>
      <c r="G63" s="68"/>
      <c r="H63" s="68"/>
      <c r="I63" s="68" t="s">
        <v>190</v>
      </c>
      <c r="J63" s="68"/>
      <c r="K63" s="68"/>
      <c r="L63" s="68"/>
      <c r="M63" s="68"/>
      <c r="N63" s="91"/>
      <c r="O63" s="91"/>
      <c r="P63" s="91"/>
      <c r="R63" s="50"/>
    </row>
    <row r="64" spans="1:18" x14ac:dyDescent="0.25">
      <c r="A64" s="90"/>
      <c r="B64" s="92"/>
      <c r="C64" s="93"/>
      <c r="D64" s="94"/>
      <c r="E64" s="92"/>
      <c r="F64" s="92"/>
      <c r="G64" s="93"/>
      <c r="H64" s="95"/>
      <c r="I64" s="68" t="s">
        <v>191</v>
      </c>
      <c r="J64" s="68"/>
      <c r="K64" s="68"/>
      <c r="L64" s="68"/>
      <c r="M64" s="68"/>
      <c r="N64" s="91"/>
      <c r="O64" s="91"/>
      <c r="P64" s="91"/>
      <c r="R64" s="50"/>
    </row>
    <row r="65" spans="1:18" x14ac:dyDescent="0.25">
      <c r="A65" s="90"/>
      <c r="B65" s="92"/>
      <c r="C65" s="93"/>
      <c r="D65" s="94"/>
      <c r="E65" s="92"/>
      <c r="F65" s="92"/>
      <c r="G65" s="93"/>
      <c r="H65" s="95"/>
      <c r="I65" s="68" t="s">
        <v>192</v>
      </c>
      <c r="J65" s="68"/>
      <c r="K65" s="68"/>
      <c r="L65" s="68"/>
      <c r="M65" s="68"/>
      <c r="N65" s="91"/>
      <c r="O65" s="91"/>
      <c r="P65" s="91"/>
      <c r="R65" s="50"/>
    </row>
    <row r="66" spans="1:18" x14ac:dyDescent="0.25">
      <c r="A66" s="71"/>
      <c r="B66" s="72"/>
      <c r="C66" s="73"/>
      <c r="D66" s="74"/>
      <c r="E66" s="75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54"/>
    </row>
    <row r="67" spans="1:18" x14ac:dyDescent="0.25">
      <c r="A67" s="71"/>
      <c r="B67" s="72"/>
      <c r="C67" s="73"/>
      <c r="D67" s="74"/>
      <c r="E67" s="75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54"/>
    </row>
    <row r="68" spans="1:18" x14ac:dyDescent="0.25">
      <c r="A68" s="71"/>
      <c r="B68" s="72"/>
      <c r="C68" s="73"/>
      <c r="D68" s="74"/>
      <c r="E68" s="75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54"/>
    </row>
    <row r="69" spans="1:18" x14ac:dyDescent="0.25">
      <c r="A69" s="71"/>
      <c r="B69" s="72"/>
      <c r="C69" s="73"/>
      <c r="D69" s="74"/>
      <c r="E69" s="75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54"/>
    </row>
  </sheetData>
  <mergeCells count="51">
    <mergeCell ref="A56:I56"/>
    <mergeCell ref="A57:I57"/>
    <mergeCell ref="A58:I58"/>
    <mergeCell ref="A59:I59"/>
    <mergeCell ref="A60:I60"/>
    <mergeCell ref="A55:I55"/>
    <mergeCell ref="A44:I44"/>
    <mergeCell ref="A45:I45"/>
    <mergeCell ref="A46:I46"/>
    <mergeCell ref="A47:I47"/>
    <mergeCell ref="A48:I48"/>
    <mergeCell ref="A49:I49"/>
    <mergeCell ref="A50:I50"/>
    <mergeCell ref="A51:I51"/>
    <mergeCell ref="A52:I52"/>
    <mergeCell ref="A53:I53"/>
    <mergeCell ref="A54:I54"/>
    <mergeCell ref="A43:I43"/>
    <mergeCell ref="A32:I32"/>
    <mergeCell ref="A33:I33"/>
    <mergeCell ref="A34:I34"/>
    <mergeCell ref="A35:I35"/>
    <mergeCell ref="A36:I36"/>
    <mergeCell ref="A37:I37"/>
    <mergeCell ref="A38:I38"/>
    <mergeCell ref="A39:I39"/>
    <mergeCell ref="A40:I40"/>
    <mergeCell ref="A41:I41"/>
    <mergeCell ref="A42:I42"/>
    <mergeCell ref="N19:N21"/>
    <mergeCell ref="O19:O21"/>
    <mergeCell ref="P19:P21"/>
    <mergeCell ref="Q19:Q21"/>
    <mergeCell ref="F20:F21"/>
    <mergeCell ref="G20:I20"/>
    <mergeCell ref="J20:J21"/>
    <mergeCell ref="K20:M20"/>
    <mergeCell ref="J15:K15"/>
    <mergeCell ref="A19:A21"/>
    <mergeCell ref="B19:B21"/>
    <mergeCell ref="C19:C21"/>
    <mergeCell ref="D19:D21"/>
    <mergeCell ref="E19:E21"/>
    <mergeCell ref="F19:I19"/>
    <mergeCell ref="J19:M19"/>
    <mergeCell ref="J14:K14"/>
    <mergeCell ref="E1:I1"/>
    <mergeCell ref="E2:I2"/>
    <mergeCell ref="D8:J8"/>
    <mergeCell ref="D9:J9"/>
    <mergeCell ref="J13:K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4"/>
  <sheetViews>
    <sheetView workbookViewId="0">
      <selection activeCell="H15" sqref="H15"/>
    </sheetView>
  </sheetViews>
  <sheetFormatPr defaultRowHeight="15" x14ac:dyDescent="0.25"/>
  <sheetData>
    <row r="1" spans="1:18" x14ac:dyDescent="0.25">
      <c r="A1" s="104" t="s">
        <v>51</v>
      </c>
      <c r="B1" s="105"/>
      <c r="C1" s="106"/>
      <c r="D1" s="107"/>
      <c r="E1" s="328" t="s">
        <v>193</v>
      </c>
      <c r="F1" s="328"/>
      <c r="G1" s="328"/>
      <c r="H1" s="328"/>
      <c r="I1" s="328"/>
      <c r="J1" s="108"/>
      <c r="K1" s="109"/>
      <c r="L1" s="109"/>
      <c r="M1" s="104" t="s">
        <v>52</v>
      </c>
      <c r="N1" s="109"/>
      <c r="O1" s="110"/>
      <c r="P1" s="110"/>
      <c r="Q1" s="110"/>
      <c r="R1" s="111"/>
    </row>
    <row r="2" spans="1:18" x14ac:dyDescent="0.25">
      <c r="A2" s="112"/>
      <c r="B2" s="105"/>
      <c r="C2" s="106"/>
      <c r="D2" s="107"/>
      <c r="E2" s="107"/>
      <c r="F2" s="109"/>
      <c r="G2" s="113" t="s">
        <v>53</v>
      </c>
      <c r="H2" s="109"/>
      <c r="I2" s="109"/>
      <c r="J2" s="109"/>
      <c r="K2" s="109"/>
      <c r="L2" s="109"/>
      <c r="M2" s="112" t="s">
        <v>54</v>
      </c>
      <c r="N2" s="109"/>
      <c r="O2" s="110"/>
      <c r="P2" s="110"/>
      <c r="Q2" s="110"/>
      <c r="R2" s="111"/>
    </row>
    <row r="3" spans="1:18" x14ac:dyDescent="0.25">
      <c r="A3" s="112" t="s">
        <v>55</v>
      </c>
      <c r="B3" s="105"/>
      <c r="C3" s="106"/>
      <c r="D3" s="107"/>
      <c r="E3" s="107"/>
      <c r="F3" s="109"/>
      <c r="G3" s="109"/>
      <c r="H3" s="109"/>
      <c r="I3" s="109"/>
      <c r="J3" s="109"/>
      <c r="K3" s="109"/>
      <c r="L3" s="109"/>
      <c r="M3" s="112"/>
      <c r="N3" s="109" t="s">
        <v>56</v>
      </c>
      <c r="O3" s="110"/>
      <c r="P3" s="110"/>
      <c r="Q3" s="110"/>
      <c r="R3" s="111"/>
    </row>
    <row r="4" spans="1:18" x14ac:dyDescent="0.25">
      <c r="A4" s="112" t="s">
        <v>194</v>
      </c>
      <c r="B4" s="105"/>
      <c r="C4" s="106"/>
      <c r="D4" s="107"/>
      <c r="E4" s="107"/>
      <c r="F4" s="109"/>
      <c r="G4" s="109"/>
      <c r="H4" s="109"/>
      <c r="I4" s="109"/>
      <c r="J4" s="109"/>
      <c r="K4" s="109"/>
      <c r="L4" s="109"/>
      <c r="M4" s="114" t="s">
        <v>57</v>
      </c>
      <c r="N4" s="109"/>
      <c r="O4" s="110"/>
      <c r="P4" s="110"/>
      <c r="Q4" s="110"/>
      <c r="R4" s="115"/>
    </row>
    <row r="5" spans="1:18" x14ac:dyDescent="0.25">
      <c r="A5" s="116"/>
      <c r="B5" s="105"/>
      <c r="C5" s="107"/>
      <c r="D5" s="114"/>
      <c r="E5" s="109"/>
      <c r="F5" s="109"/>
      <c r="G5" s="117"/>
      <c r="H5" s="117"/>
      <c r="I5" s="117"/>
      <c r="J5" s="109"/>
      <c r="K5" s="109"/>
      <c r="L5" s="109"/>
      <c r="M5" s="112" t="s">
        <v>195</v>
      </c>
      <c r="N5" s="109"/>
      <c r="O5" s="110"/>
      <c r="P5" s="110"/>
      <c r="Q5" s="110"/>
      <c r="R5" s="111"/>
    </row>
    <row r="6" spans="1:18" x14ac:dyDescent="0.25">
      <c r="A6" s="118"/>
      <c r="B6" s="119"/>
      <c r="C6" s="120"/>
      <c r="D6" s="121"/>
      <c r="E6" s="111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1"/>
    </row>
    <row r="7" spans="1:18" x14ac:dyDescent="0.25">
      <c r="A7" s="118"/>
      <c r="B7" s="119"/>
      <c r="C7" s="120"/>
      <c r="D7" s="121"/>
      <c r="E7" s="111"/>
      <c r="F7" s="110"/>
      <c r="G7" s="110"/>
      <c r="H7" s="122" t="s">
        <v>196</v>
      </c>
      <c r="I7" s="122"/>
      <c r="J7" s="110"/>
      <c r="K7" s="110"/>
      <c r="L7" s="110"/>
      <c r="M7" s="110"/>
      <c r="N7" s="110"/>
      <c r="O7" s="110"/>
      <c r="P7" s="110"/>
      <c r="Q7" s="110"/>
      <c r="R7" s="111"/>
    </row>
    <row r="8" spans="1:18" x14ac:dyDescent="0.25">
      <c r="A8" s="118"/>
      <c r="B8" s="119"/>
      <c r="C8" s="120"/>
      <c r="D8" s="121"/>
      <c r="E8" s="111"/>
      <c r="F8" s="110"/>
      <c r="G8" s="110"/>
      <c r="H8" s="118" t="s">
        <v>59</v>
      </c>
      <c r="I8" s="118"/>
      <c r="J8" s="110"/>
      <c r="K8" s="110"/>
      <c r="L8" s="110"/>
      <c r="M8" s="110"/>
      <c r="N8" s="110"/>
      <c r="O8" s="110"/>
      <c r="P8" s="110"/>
      <c r="Q8" s="110"/>
      <c r="R8" s="111"/>
    </row>
    <row r="9" spans="1:18" x14ac:dyDescent="0.25">
      <c r="A9" s="118"/>
      <c r="B9" s="119"/>
      <c r="C9" s="120"/>
      <c r="D9" s="121"/>
      <c r="E9" s="111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1"/>
    </row>
    <row r="10" spans="1:18" x14ac:dyDescent="0.25">
      <c r="A10" s="118"/>
      <c r="B10" s="119"/>
      <c r="C10" s="123" t="s">
        <v>60</v>
      </c>
      <c r="D10" s="124" t="s">
        <v>197</v>
      </c>
      <c r="E10" s="125"/>
      <c r="F10" s="126"/>
      <c r="G10" s="126"/>
      <c r="H10" s="127"/>
      <c r="I10" s="126"/>
      <c r="J10" s="126"/>
      <c r="K10" s="126"/>
      <c r="L10" s="126"/>
      <c r="M10" s="110"/>
      <c r="N10" s="110"/>
      <c r="O10" s="110"/>
      <c r="P10" s="110"/>
      <c r="Q10" s="110"/>
      <c r="R10" s="111"/>
    </row>
    <row r="11" spans="1:18" x14ac:dyDescent="0.25">
      <c r="A11" s="118"/>
      <c r="B11" s="119"/>
      <c r="C11" s="120"/>
      <c r="D11" s="128" t="s">
        <v>198</v>
      </c>
      <c r="E11" s="129"/>
      <c r="F11" s="130"/>
      <c r="G11" s="130"/>
      <c r="H11" s="131"/>
      <c r="I11" s="130"/>
      <c r="J11" s="130"/>
      <c r="K11" s="130"/>
      <c r="L11" s="130"/>
      <c r="M11" s="110"/>
      <c r="N11" s="110"/>
      <c r="O11" s="110"/>
      <c r="P11" s="110"/>
      <c r="Q11" s="110"/>
      <c r="R11" s="111"/>
    </row>
    <row r="12" spans="1:18" x14ac:dyDescent="0.25">
      <c r="A12" s="132"/>
      <c r="B12" s="133"/>
      <c r="C12" s="120"/>
      <c r="D12" s="121"/>
      <c r="E12" s="111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1"/>
    </row>
    <row r="13" spans="1:18" x14ac:dyDescent="0.25">
      <c r="A13" s="118"/>
      <c r="B13" s="119"/>
      <c r="C13" s="120"/>
      <c r="D13" s="134" t="s">
        <v>199</v>
      </c>
      <c r="E13" s="118"/>
      <c r="F13" s="110"/>
      <c r="G13" s="110"/>
      <c r="H13" s="110"/>
      <c r="I13" s="134"/>
      <c r="J13" s="134"/>
      <c r="K13" s="110"/>
      <c r="L13" s="110"/>
      <c r="M13" s="110"/>
      <c r="N13" s="110"/>
      <c r="O13" s="110"/>
      <c r="P13" s="110"/>
      <c r="Q13" s="110"/>
      <c r="R13" s="135"/>
    </row>
    <row r="14" spans="1:18" x14ac:dyDescent="0.25">
      <c r="A14" s="118"/>
      <c r="B14" s="119"/>
      <c r="C14" s="120"/>
      <c r="D14" s="134" t="s">
        <v>62</v>
      </c>
      <c r="E14" s="118"/>
      <c r="F14" s="110"/>
      <c r="G14" s="110"/>
      <c r="H14" s="110"/>
      <c r="I14" s="134"/>
      <c r="J14" s="317" t="s">
        <v>200</v>
      </c>
      <c r="K14" s="303"/>
      <c r="L14" s="136" t="s">
        <v>63</v>
      </c>
      <c r="M14" s="110"/>
      <c r="N14" s="110"/>
      <c r="O14" s="110"/>
      <c r="P14" s="110"/>
      <c r="Q14" s="110"/>
      <c r="R14" s="111"/>
    </row>
    <row r="15" spans="1:18" x14ac:dyDescent="0.25">
      <c r="A15" s="118"/>
      <c r="B15" s="119"/>
      <c r="C15" s="120"/>
      <c r="D15" s="134" t="s">
        <v>64</v>
      </c>
      <c r="E15" s="118"/>
      <c r="F15" s="110"/>
      <c r="G15" s="110"/>
      <c r="H15" s="110"/>
      <c r="I15" s="134"/>
      <c r="J15" s="317" t="s">
        <v>201</v>
      </c>
      <c r="K15" s="303"/>
      <c r="L15" s="136" t="s">
        <v>63</v>
      </c>
      <c r="M15" s="110"/>
      <c r="N15" s="110"/>
      <c r="O15" s="110"/>
      <c r="P15" s="110"/>
      <c r="Q15" s="110"/>
      <c r="R15" s="111"/>
    </row>
    <row r="16" spans="1:18" x14ac:dyDescent="0.25">
      <c r="A16" s="118"/>
      <c r="B16" s="119"/>
      <c r="C16" s="120"/>
      <c r="D16" s="134" t="s">
        <v>65</v>
      </c>
      <c r="E16" s="118"/>
      <c r="F16" s="110"/>
      <c r="G16" s="110"/>
      <c r="H16" s="110"/>
      <c r="I16" s="134"/>
      <c r="J16" s="317" t="s">
        <v>202</v>
      </c>
      <c r="K16" s="303"/>
      <c r="L16" s="136" t="s">
        <v>66</v>
      </c>
      <c r="M16" s="110"/>
      <c r="N16" s="110"/>
      <c r="O16" s="110"/>
      <c r="P16" s="110"/>
      <c r="Q16" s="110"/>
      <c r="R16" s="111"/>
    </row>
    <row r="17" spans="1:18" x14ac:dyDescent="0.25">
      <c r="A17" s="118"/>
      <c r="B17" s="119"/>
      <c r="C17" s="120"/>
      <c r="D17" s="134" t="s">
        <v>203</v>
      </c>
      <c r="E17" s="118"/>
      <c r="F17" s="110"/>
      <c r="G17" s="110"/>
      <c r="H17" s="110"/>
      <c r="I17" s="134"/>
      <c r="J17" s="137"/>
      <c r="K17" s="138"/>
      <c r="L17" s="136" t="s">
        <v>63</v>
      </c>
      <c r="M17" s="110"/>
      <c r="N17" s="110"/>
      <c r="O17" s="110"/>
      <c r="P17" s="110"/>
      <c r="Q17" s="110"/>
      <c r="R17" s="111"/>
    </row>
    <row r="18" spans="1:18" x14ac:dyDescent="0.25">
      <c r="A18" s="118"/>
      <c r="B18" s="119"/>
      <c r="C18" s="120"/>
      <c r="D18" s="70" t="s">
        <v>67</v>
      </c>
      <c r="E18" s="57"/>
      <c r="F18" s="53"/>
      <c r="G18" s="53"/>
      <c r="H18" s="53"/>
      <c r="I18" s="53"/>
      <c r="J18" s="110"/>
      <c r="K18" s="110"/>
      <c r="L18" s="110"/>
      <c r="M18" s="110"/>
      <c r="N18" s="110"/>
      <c r="O18" s="110"/>
      <c r="P18" s="110"/>
      <c r="Q18" s="110"/>
      <c r="R18" s="111"/>
    </row>
    <row r="19" spans="1:18" x14ac:dyDescent="0.25">
      <c r="A19" s="139"/>
      <c r="B19" s="140"/>
      <c r="C19" s="141"/>
      <c r="D19" s="142"/>
      <c r="E19" s="143"/>
      <c r="F19" s="144"/>
      <c r="G19" s="144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11"/>
    </row>
    <row r="20" spans="1:18" x14ac:dyDescent="0.25">
      <c r="A20" s="320" t="s">
        <v>68</v>
      </c>
      <c r="B20" s="318" t="s">
        <v>204</v>
      </c>
      <c r="C20" s="320" t="s">
        <v>70</v>
      </c>
      <c r="D20" s="320" t="s">
        <v>71</v>
      </c>
      <c r="E20" s="320" t="s">
        <v>72</v>
      </c>
      <c r="F20" s="320" t="s">
        <v>73</v>
      </c>
      <c r="G20" s="322"/>
      <c r="H20" s="322"/>
      <c r="I20" s="322"/>
      <c r="J20" s="320" t="s">
        <v>74</v>
      </c>
      <c r="K20" s="322"/>
      <c r="L20" s="322"/>
      <c r="M20" s="322"/>
      <c r="N20" s="320" t="s">
        <v>75</v>
      </c>
      <c r="O20" s="320" t="s">
        <v>76</v>
      </c>
      <c r="P20" s="320" t="s">
        <v>77</v>
      </c>
      <c r="Q20" s="320" t="s">
        <v>78</v>
      </c>
      <c r="R20" s="111"/>
    </row>
    <row r="21" spans="1:18" x14ac:dyDescent="0.25">
      <c r="A21" s="322"/>
      <c r="B21" s="319"/>
      <c r="C21" s="321"/>
      <c r="D21" s="320"/>
      <c r="E21" s="322"/>
      <c r="F21" s="320" t="s">
        <v>1</v>
      </c>
      <c r="G21" s="320" t="s">
        <v>79</v>
      </c>
      <c r="H21" s="322"/>
      <c r="I21" s="322"/>
      <c r="J21" s="320" t="s">
        <v>1</v>
      </c>
      <c r="K21" s="320" t="s">
        <v>79</v>
      </c>
      <c r="L21" s="322"/>
      <c r="M21" s="322"/>
      <c r="N21" s="320"/>
      <c r="O21" s="320"/>
      <c r="P21" s="320"/>
      <c r="Q21" s="320"/>
      <c r="R21" s="111"/>
    </row>
    <row r="22" spans="1:18" x14ac:dyDescent="0.25">
      <c r="A22" s="322"/>
      <c r="B22" s="319"/>
      <c r="C22" s="321"/>
      <c r="D22" s="320"/>
      <c r="E22" s="322"/>
      <c r="F22" s="322"/>
      <c r="G22" s="145" t="s">
        <v>80</v>
      </c>
      <c r="H22" s="145" t="s">
        <v>81</v>
      </c>
      <c r="I22" s="145" t="s">
        <v>82</v>
      </c>
      <c r="J22" s="322"/>
      <c r="K22" s="145" t="s">
        <v>80</v>
      </c>
      <c r="L22" s="145" t="s">
        <v>81</v>
      </c>
      <c r="M22" s="145" t="s">
        <v>82</v>
      </c>
      <c r="N22" s="320"/>
      <c r="O22" s="320"/>
      <c r="P22" s="320"/>
      <c r="Q22" s="320"/>
      <c r="R22" s="111"/>
    </row>
    <row r="23" spans="1:18" x14ac:dyDescent="0.25">
      <c r="A23" s="146">
        <v>1</v>
      </c>
      <c r="B23" s="147">
        <v>2</v>
      </c>
      <c r="C23" s="145">
        <v>3</v>
      </c>
      <c r="D23" s="145">
        <v>4</v>
      </c>
      <c r="E23" s="146">
        <v>5</v>
      </c>
      <c r="F23" s="148">
        <v>6</v>
      </c>
      <c r="G23" s="148">
        <v>7</v>
      </c>
      <c r="H23" s="148">
        <v>8</v>
      </c>
      <c r="I23" s="148">
        <v>9</v>
      </c>
      <c r="J23" s="148">
        <v>10</v>
      </c>
      <c r="K23" s="148">
        <v>11</v>
      </c>
      <c r="L23" s="148">
        <v>12</v>
      </c>
      <c r="M23" s="148">
        <v>13</v>
      </c>
      <c r="N23" s="148">
        <v>14</v>
      </c>
      <c r="O23" s="148">
        <v>15</v>
      </c>
      <c r="P23" s="148">
        <v>16</v>
      </c>
      <c r="Q23" s="148">
        <v>17</v>
      </c>
      <c r="R23" s="111"/>
    </row>
    <row r="24" spans="1:18" x14ac:dyDescent="0.25">
      <c r="A24" s="329" t="s">
        <v>110</v>
      </c>
      <c r="B24" s="311"/>
      <c r="C24" s="311"/>
      <c r="D24" s="311"/>
      <c r="E24" s="311"/>
      <c r="F24" s="311"/>
      <c r="G24" s="311"/>
      <c r="H24" s="311"/>
      <c r="I24" s="311"/>
      <c r="J24" s="311"/>
      <c r="K24" s="311"/>
      <c r="L24" s="311"/>
      <c r="M24" s="311"/>
      <c r="N24" s="311"/>
      <c r="O24" s="311"/>
      <c r="P24" s="311"/>
      <c r="Q24" s="311"/>
      <c r="R24" s="111"/>
    </row>
    <row r="25" spans="1:18" ht="36" x14ac:dyDescent="0.25">
      <c r="A25" s="146">
        <v>1</v>
      </c>
      <c r="B25" s="149" t="s">
        <v>205</v>
      </c>
      <c r="C25" s="150" t="s">
        <v>206</v>
      </c>
      <c r="D25" s="151" t="s">
        <v>207</v>
      </c>
      <c r="E25" s="152" t="s">
        <v>208</v>
      </c>
      <c r="F25" s="153">
        <v>207.62</v>
      </c>
      <c r="G25" s="153">
        <v>77.75</v>
      </c>
      <c r="H25" s="153">
        <v>129.87</v>
      </c>
      <c r="I25" s="153">
        <v>12.03</v>
      </c>
      <c r="J25" s="154">
        <v>135</v>
      </c>
      <c r="K25" s="154">
        <v>51</v>
      </c>
      <c r="L25" s="154">
        <v>84</v>
      </c>
      <c r="M25" s="154">
        <v>8</v>
      </c>
      <c r="N25" s="154">
        <v>6.64</v>
      </c>
      <c r="O25" s="154">
        <v>4.32</v>
      </c>
      <c r="P25" s="154">
        <v>0.77</v>
      </c>
      <c r="Q25" s="154">
        <v>0.5</v>
      </c>
      <c r="R25" s="111"/>
    </row>
    <row r="26" spans="1:18" ht="261" x14ac:dyDescent="0.25">
      <c r="A26" s="146">
        <v>2</v>
      </c>
      <c r="B26" s="149" t="s">
        <v>209</v>
      </c>
      <c r="C26" s="150" t="s">
        <v>210</v>
      </c>
      <c r="D26" s="151" t="s">
        <v>87</v>
      </c>
      <c r="E26" s="152" t="s">
        <v>211</v>
      </c>
      <c r="F26" s="153">
        <v>47.28</v>
      </c>
      <c r="G26" s="153">
        <v>47.28</v>
      </c>
      <c r="H26" s="154"/>
      <c r="I26" s="154"/>
      <c r="J26" s="154">
        <v>38</v>
      </c>
      <c r="K26" s="154">
        <v>38</v>
      </c>
      <c r="L26" s="154"/>
      <c r="M26" s="154"/>
      <c r="N26" s="154"/>
      <c r="O26" s="154"/>
      <c r="P26" s="154"/>
      <c r="Q26" s="154"/>
      <c r="R26" s="111"/>
    </row>
    <row r="27" spans="1:18" ht="379.5" x14ac:dyDescent="0.25">
      <c r="A27" s="146">
        <v>3</v>
      </c>
      <c r="B27" s="149" t="s">
        <v>212</v>
      </c>
      <c r="C27" s="150" t="s">
        <v>213</v>
      </c>
      <c r="D27" s="151" t="s">
        <v>87</v>
      </c>
      <c r="E27" s="152" t="s">
        <v>211</v>
      </c>
      <c r="F27" s="153">
        <v>25.55</v>
      </c>
      <c r="G27" s="154"/>
      <c r="H27" s="153">
        <v>25.55</v>
      </c>
      <c r="I27" s="154"/>
      <c r="J27" s="154">
        <v>20</v>
      </c>
      <c r="K27" s="154"/>
      <c r="L27" s="154">
        <v>20</v>
      </c>
      <c r="M27" s="154"/>
      <c r="N27" s="154"/>
      <c r="O27" s="154"/>
      <c r="P27" s="154"/>
      <c r="Q27" s="154"/>
      <c r="R27" s="111"/>
    </row>
    <row r="28" spans="1:18" ht="258.75" x14ac:dyDescent="0.25">
      <c r="A28" s="146">
        <v>4</v>
      </c>
      <c r="B28" s="149" t="s">
        <v>214</v>
      </c>
      <c r="C28" s="150" t="s">
        <v>215</v>
      </c>
      <c r="D28" s="151" t="s">
        <v>216</v>
      </c>
      <c r="E28" s="152" t="s">
        <v>217</v>
      </c>
      <c r="F28" s="153">
        <v>953.96</v>
      </c>
      <c r="G28" s="153">
        <v>545.73</v>
      </c>
      <c r="H28" s="153">
        <v>408.23</v>
      </c>
      <c r="I28" s="153">
        <v>48.8</v>
      </c>
      <c r="J28" s="154">
        <v>66</v>
      </c>
      <c r="K28" s="154">
        <v>38</v>
      </c>
      <c r="L28" s="154">
        <v>28</v>
      </c>
      <c r="M28" s="154">
        <v>3</v>
      </c>
      <c r="N28" s="154">
        <v>44.295999999999999</v>
      </c>
      <c r="O28" s="154">
        <v>3.06</v>
      </c>
      <c r="P28" s="154">
        <v>2.6739999999999999</v>
      </c>
      <c r="Q28" s="154">
        <v>0.18</v>
      </c>
      <c r="R28" s="111"/>
    </row>
    <row r="29" spans="1:18" ht="132" x14ac:dyDescent="0.25">
      <c r="A29" s="146">
        <v>5</v>
      </c>
      <c r="B29" s="149" t="s">
        <v>214</v>
      </c>
      <c r="C29" s="150" t="s">
        <v>218</v>
      </c>
      <c r="D29" s="151" t="s">
        <v>216</v>
      </c>
      <c r="E29" s="152" t="s">
        <v>217</v>
      </c>
      <c r="F29" s="153">
        <v>1773.81</v>
      </c>
      <c r="G29" s="153">
        <v>779.61</v>
      </c>
      <c r="H29" s="153">
        <v>583.19000000000005</v>
      </c>
      <c r="I29" s="153">
        <v>69.72</v>
      </c>
      <c r="J29" s="154">
        <v>122</v>
      </c>
      <c r="K29" s="154">
        <v>54</v>
      </c>
      <c r="L29" s="154">
        <v>40</v>
      </c>
      <c r="M29" s="154">
        <v>5</v>
      </c>
      <c r="N29" s="154">
        <v>63.28</v>
      </c>
      <c r="O29" s="154">
        <v>4.37</v>
      </c>
      <c r="P29" s="154">
        <v>3.82</v>
      </c>
      <c r="Q29" s="154">
        <v>0.26</v>
      </c>
      <c r="R29" s="111"/>
    </row>
    <row r="30" spans="1:18" x14ac:dyDescent="0.25">
      <c r="A30" s="323" t="s">
        <v>219</v>
      </c>
      <c r="B30" s="311"/>
      <c r="C30" s="311"/>
      <c r="D30" s="311"/>
      <c r="E30" s="311"/>
      <c r="F30" s="311"/>
      <c r="G30" s="311"/>
      <c r="H30" s="311"/>
      <c r="I30" s="311"/>
      <c r="J30" s="153">
        <v>381</v>
      </c>
      <c r="K30" s="153">
        <v>181</v>
      </c>
      <c r="L30" s="153">
        <v>172</v>
      </c>
      <c r="M30" s="153">
        <v>16</v>
      </c>
      <c r="N30" s="154"/>
      <c r="O30" s="153">
        <v>11.75</v>
      </c>
      <c r="P30" s="154"/>
      <c r="Q30" s="153">
        <v>0.94</v>
      </c>
      <c r="R30" s="111"/>
    </row>
    <row r="31" spans="1:18" x14ac:dyDescent="0.25">
      <c r="A31" s="323" t="s">
        <v>220</v>
      </c>
      <c r="B31" s="311"/>
      <c r="C31" s="311"/>
      <c r="D31" s="311"/>
      <c r="E31" s="311"/>
      <c r="F31" s="311"/>
      <c r="G31" s="311"/>
      <c r="H31" s="311"/>
      <c r="I31" s="311"/>
      <c r="J31" s="153">
        <v>468</v>
      </c>
      <c r="K31" s="153">
        <v>231</v>
      </c>
      <c r="L31" s="153">
        <v>209</v>
      </c>
      <c r="M31" s="153">
        <v>20</v>
      </c>
      <c r="N31" s="154"/>
      <c r="O31" s="153">
        <v>15</v>
      </c>
      <c r="P31" s="154"/>
      <c r="Q31" s="153">
        <v>1.17</v>
      </c>
      <c r="R31" s="111"/>
    </row>
    <row r="32" spans="1:18" x14ac:dyDescent="0.25">
      <c r="A32" s="323" t="s">
        <v>97</v>
      </c>
      <c r="B32" s="311"/>
      <c r="C32" s="311"/>
      <c r="D32" s="311"/>
      <c r="E32" s="311"/>
      <c r="F32" s="311"/>
      <c r="G32" s="311"/>
      <c r="H32" s="311"/>
      <c r="I32" s="311"/>
      <c r="J32" s="153">
        <v>204</v>
      </c>
      <c r="K32" s="154"/>
      <c r="L32" s="154"/>
      <c r="M32" s="154"/>
      <c r="N32" s="154"/>
      <c r="O32" s="154"/>
      <c r="P32" s="154"/>
      <c r="Q32" s="154"/>
      <c r="R32" s="111"/>
    </row>
    <row r="33" spans="1:18" x14ac:dyDescent="0.25">
      <c r="A33" s="323" t="s">
        <v>98</v>
      </c>
      <c r="B33" s="311"/>
      <c r="C33" s="311"/>
      <c r="D33" s="311"/>
      <c r="E33" s="311"/>
      <c r="F33" s="311"/>
      <c r="G33" s="311"/>
      <c r="H33" s="311"/>
      <c r="I33" s="311"/>
      <c r="J33" s="153">
        <v>169</v>
      </c>
      <c r="K33" s="154"/>
      <c r="L33" s="154"/>
      <c r="M33" s="154"/>
      <c r="N33" s="154"/>
      <c r="O33" s="154"/>
      <c r="P33" s="154"/>
      <c r="Q33" s="154"/>
      <c r="R33" s="111"/>
    </row>
    <row r="34" spans="1:18" x14ac:dyDescent="0.25">
      <c r="A34" s="324" t="s">
        <v>221</v>
      </c>
      <c r="B34" s="311"/>
      <c r="C34" s="311"/>
      <c r="D34" s="311"/>
      <c r="E34" s="311"/>
      <c r="F34" s="311"/>
      <c r="G34" s="311"/>
      <c r="H34" s="311"/>
      <c r="I34" s="311"/>
      <c r="J34" s="155">
        <v>841</v>
      </c>
      <c r="K34" s="154"/>
      <c r="L34" s="154"/>
      <c r="M34" s="154"/>
      <c r="N34" s="154"/>
      <c r="O34" s="155">
        <v>15</v>
      </c>
      <c r="P34" s="154"/>
      <c r="Q34" s="155">
        <v>1.17</v>
      </c>
      <c r="R34" s="111"/>
    </row>
    <row r="35" spans="1:18" x14ac:dyDescent="0.25">
      <c r="A35" s="329" t="s">
        <v>222</v>
      </c>
      <c r="B35" s="311"/>
      <c r="C35" s="311"/>
      <c r="D35" s="311"/>
      <c r="E35" s="311"/>
      <c r="F35" s="311"/>
      <c r="G35" s="311"/>
      <c r="H35" s="311"/>
      <c r="I35" s="311"/>
      <c r="J35" s="311"/>
      <c r="K35" s="311"/>
      <c r="L35" s="311"/>
      <c r="M35" s="311"/>
      <c r="N35" s="311"/>
      <c r="O35" s="311"/>
      <c r="P35" s="311"/>
      <c r="Q35" s="311"/>
      <c r="R35" s="111"/>
    </row>
    <row r="36" spans="1:18" x14ac:dyDescent="0.25">
      <c r="A36" s="323" t="s">
        <v>223</v>
      </c>
      <c r="B36" s="311"/>
      <c r="C36" s="311"/>
      <c r="D36" s="311"/>
      <c r="E36" s="311"/>
      <c r="F36" s="311"/>
      <c r="G36" s="311"/>
      <c r="H36" s="311"/>
      <c r="I36" s="311"/>
      <c r="J36" s="311"/>
      <c r="K36" s="311"/>
      <c r="L36" s="311"/>
      <c r="M36" s="311"/>
      <c r="N36" s="311"/>
      <c r="O36" s="311"/>
      <c r="P36" s="311"/>
      <c r="Q36" s="311"/>
      <c r="R36" s="111"/>
    </row>
    <row r="37" spans="1:18" ht="60" x14ac:dyDescent="0.25">
      <c r="A37" s="146">
        <v>6</v>
      </c>
      <c r="B37" s="149" t="s">
        <v>214</v>
      </c>
      <c r="C37" s="150" t="s">
        <v>224</v>
      </c>
      <c r="D37" s="151" t="s">
        <v>87</v>
      </c>
      <c r="E37" s="152" t="s">
        <v>225</v>
      </c>
      <c r="F37" s="153">
        <v>1773.81</v>
      </c>
      <c r="G37" s="153">
        <v>779.61</v>
      </c>
      <c r="H37" s="153">
        <v>583.19000000000005</v>
      </c>
      <c r="I37" s="153">
        <v>69.72</v>
      </c>
      <c r="J37" s="154">
        <v>245</v>
      </c>
      <c r="K37" s="154">
        <v>108</v>
      </c>
      <c r="L37" s="154">
        <v>80</v>
      </c>
      <c r="M37" s="154">
        <v>10</v>
      </c>
      <c r="N37" s="154">
        <v>63.28</v>
      </c>
      <c r="O37" s="154">
        <v>8.73</v>
      </c>
      <c r="P37" s="154">
        <v>3.82</v>
      </c>
      <c r="Q37" s="154">
        <v>0.53</v>
      </c>
      <c r="R37" s="111"/>
    </row>
    <row r="38" spans="1:18" ht="120" x14ac:dyDescent="0.25">
      <c r="A38" s="146">
        <v>7</v>
      </c>
      <c r="B38" s="149" t="s">
        <v>226</v>
      </c>
      <c r="C38" s="150" t="s">
        <v>227</v>
      </c>
      <c r="D38" s="151" t="s">
        <v>88</v>
      </c>
      <c r="E38" s="152" t="s">
        <v>225</v>
      </c>
      <c r="F38" s="153">
        <v>13506.5</v>
      </c>
      <c r="G38" s="154"/>
      <c r="H38" s="154"/>
      <c r="I38" s="154"/>
      <c r="J38" s="154">
        <v>1864</v>
      </c>
      <c r="K38" s="154"/>
      <c r="L38" s="154"/>
      <c r="M38" s="154"/>
      <c r="N38" s="154"/>
      <c r="O38" s="154"/>
      <c r="P38" s="154"/>
      <c r="Q38" s="154"/>
      <c r="R38" s="111"/>
    </row>
    <row r="39" spans="1:18" ht="215.25" x14ac:dyDescent="0.25">
      <c r="A39" s="146">
        <v>8</v>
      </c>
      <c r="B39" s="149" t="s">
        <v>228</v>
      </c>
      <c r="C39" s="150" t="s">
        <v>229</v>
      </c>
      <c r="D39" s="151" t="s">
        <v>230</v>
      </c>
      <c r="E39" s="152" t="s">
        <v>231</v>
      </c>
      <c r="F39" s="153">
        <v>354.5</v>
      </c>
      <c r="G39" s="153">
        <v>120.58</v>
      </c>
      <c r="H39" s="153">
        <v>24.66</v>
      </c>
      <c r="I39" s="153">
        <v>0.32</v>
      </c>
      <c r="J39" s="154">
        <v>21</v>
      </c>
      <c r="K39" s="154">
        <v>7</v>
      </c>
      <c r="L39" s="154">
        <v>1</v>
      </c>
      <c r="M39" s="154"/>
      <c r="N39" s="154">
        <v>7.82</v>
      </c>
      <c r="O39" s="154">
        <v>0.46</v>
      </c>
      <c r="P39" s="154">
        <v>0.02</v>
      </c>
      <c r="Q39" s="154"/>
      <c r="R39" s="111"/>
    </row>
    <row r="40" spans="1:18" ht="144" x14ac:dyDescent="0.25">
      <c r="A40" s="146">
        <v>9</v>
      </c>
      <c r="B40" s="149" t="s">
        <v>85</v>
      </c>
      <c r="C40" s="150" t="s">
        <v>232</v>
      </c>
      <c r="D40" s="151" t="s">
        <v>84</v>
      </c>
      <c r="E40" s="152" t="s">
        <v>233</v>
      </c>
      <c r="F40" s="153">
        <v>2712.24</v>
      </c>
      <c r="G40" s="153">
        <v>234.42</v>
      </c>
      <c r="H40" s="153">
        <v>872.51</v>
      </c>
      <c r="I40" s="153">
        <v>222.22</v>
      </c>
      <c r="J40" s="154">
        <v>678</v>
      </c>
      <c r="K40" s="154">
        <v>59</v>
      </c>
      <c r="L40" s="154">
        <v>218</v>
      </c>
      <c r="M40" s="154">
        <v>56</v>
      </c>
      <c r="N40" s="154">
        <v>17.3</v>
      </c>
      <c r="O40" s="154">
        <v>4.33</v>
      </c>
      <c r="P40" s="154">
        <v>16.399999999999999</v>
      </c>
      <c r="Q40" s="154">
        <v>4.0999999999999996</v>
      </c>
      <c r="R40" s="111"/>
    </row>
    <row r="41" spans="1:18" ht="294.75" x14ac:dyDescent="0.25">
      <c r="A41" s="146">
        <v>10</v>
      </c>
      <c r="B41" s="149" t="s">
        <v>234</v>
      </c>
      <c r="C41" s="150" t="s">
        <v>235</v>
      </c>
      <c r="D41" s="151" t="s">
        <v>84</v>
      </c>
      <c r="E41" s="152" t="s">
        <v>236</v>
      </c>
      <c r="F41" s="153">
        <v>1166.3</v>
      </c>
      <c r="G41" s="153">
        <v>25.7</v>
      </c>
      <c r="H41" s="153">
        <v>338</v>
      </c>
      <c r="I41" s="153">
        <v>111.1</v>
      </c>
      <c r="J41" s="154">
        <v>-292</v>
      </c>
      <c r="K41" s="154">
        <v>-6</v>
      </c>
      <c r="L41" s="154">
        <v>-85</v>
      </c>
      <c r="M41" s="154">
        <v>-28</v>
      </c>
      <c r="N41" s="154">
        <v>1.9</v>
      </c>
      <c r="O41" s="154">
        <v>-0.48</v>
      </c>
      <c r="P41" s="154">
        <v>8.1999999999999993</v>
      </c>
      <c r="Q41" s="154">
        <v>-2.0499999999999998</v>
      </c>
      <c r="R41" s="111"/>
    </row>
    <row r="42" spans="1:18" ht="137.25" x14ac:dyDescent="0.25">
      <c r="A42" s="146">
        <v>11</v>
      </c>
      <c r="B42" s="149" t="s">
        <v>237</v>
      </c>
      <c r="C42" s="150" t="s">
        <v>238</v>
      </c>
      <c r="D42" s="151" t="s">
        <v>87</v>
      </c>
      <c r="E42" s="152" t="s">
        <v>239</v>
      </c>
      <c r="F42" s="153">
        <v>4007.9</v>
      </c>
      <c r="G42" s="153">
        <v>3931.32</v>
      </c>
      <c r="H42" s="153">
        <v>72.260000000000005</v>
      </c>
      <c r="I42" s="153">
        <v>4.55</v>
      </c>
      <c r="J42" s="154">
        <v>12</v>
      </c>
      <c r="K42" s="154">
        <v>12</v>
      </c>
      <c r="L42" s="154"/>
      <c r="M42" s="154"/>
      <c r="N42" s="154">
        <v>315.01</v>
      </c>
      <c r="O42" s="154">
        <v>0.95</v>
      </c>
      <c r="P42" s="154">
        <v>0.25</v>
      </c>
      <c r="Q42" s="154"/>
      <c r="R42" s="111"/>
    </row>
    <row r="43" spans="1:18" ht="48" x14ac:dyDescent="0.25">
      <c r="A43" s="146">
        <v>12</v>
      </c>
      <c r="B43" s="149" t="s">
        <v>240</v>
      </c>
      <c r="C43" s="150" t="s">
        <v>241</v>
      </c>
      <c r="D43" s="151" t="s">
        <v>122</v>
      </c>
      <c r="E43" s="156">
        <v>25</v>
      </c>
      <c r="F43" s="153" t="s">
        <v>242</v>
      </c>
      <c r="G43" s="154"/>
      <c r="H43" s="154"/>
      <c r="I43" s="154"/>
      <c r="J43" s="154">
        <v>225</v>
      </c>
      <c r="K43" s="154"/>
      <c r="L43" s="154"/>
      <c r="M43" s="154"/>
      <c r="N43" s="154"/>
      <c r="O43" s="154"/>
      <c r="P43" s="154"/>
      <c r="Q43" s="154"/>
      <c r="R43" s="111"/>
    </row>
    <row r="44" spans="1:18" ht="161.25" x14ac:dyDescent="0.25">
      <c r="A44" s="146">
        <v>13</v>
      </c>
      <c r="B44" s="149" t="s">
        <v>243</v>
      </c>
      <c r="C44" s="150" t="s">
        <v>244</v>
      </c>
      <c r="D44" s="151" t="s">
        <v>207</v>
      </c>
      <c r="E44" s="152" t="s">
        <v>245</v>
      </c>
      <c r="F44" s="153">
        <v>236.99</v>
      </c>
      <c r="G44" s="153">
        <v>53.91</v>
      </c>
      <c r="H44" s="153">
        <v>112.62</v>
      </c>
      <c r="I44" s="153">
        <v>8.01</v>
      </c>
      <c r="J44" s="154">
        <v>794</v>
      </c>
      <c r="K44" s="154">
        <v>181</v>
      </c>
      <c r="L44" s="154">
        <v>377</v>
      </c>
      <c r="M44" s="154">
        <v>27</v>
      </c>
      <c r="N44" s="154">
        <v>4.43</v>
      </c>
      <c r="O44" s="154">
        <v>14.84</v>
      </c>
      <c r="P44" s="154">
        <v>0.44</v>
      </c>
      <c r="Q44" s="154">
        <v>1.47</v>
      </c>
      <c r="R44" s="111"/>
    </row>
    <row r="45" spans="1:18" ht="84" x14ac:dyDescent="0.25">
      <c r="A45" s="146">
        <v>14</v>
      </c>
      <c r="B45" s="149" t="s">
        <v>246</v>
      </c>
      <c r="C45" s="150" t="s">
        <v>247</v>
      </c>
      <c r="D45" s="151" t="s">
        <v>122</v>
      </c>
      <c r="E45" s="156">
        <v>187</v>
      </c>
      <c r="F45" s="153">
        <v>11.59</v>
      </c>
      <c r="G45" s="154"/>
      <c r="H45" s="154"/>
      <c r="I45" s="154"/>
      <c r="J45" s="154">
        <v>2167</v>
      </c>
      <c r="K45" s="154"/>
      <c r="L45" s="154"/>
      <c r="M45" s="154"/>
      <c r="N45" s="154"/>
      <c r="O45" s="154"/>
      <c r="P45" s="154"/>
      <c r="Q45" s="154"/>
      <c r="R45" s="111"/>
    </row>
    <row r="46" spans="1:18" ht="192" x14ac:dyDescent="0.25">
      <c r="A46" s="146">
        <v>15</v>
      </c>
      <c r="B46" s="149" t="s">
        <v>83</v>
      </c>
      <c r="C46" s="150" t="s">
        <v>248</v>
      </c>
      <c r="D46" s="151" t="s">
        <v>84</v>
      </c>
      <c r="E46" s="152" t="s">
        <v>249</v>
      </c>
      <c r="F46" s="153">
        <v>3025.12</v>
      </c>
      <c r="G46" s="153">
        <v>315.72000000000003</v>
      </c>
      <c r="H46" s="153">
        <v>1103.3499999999999</v>
      </c>
      <c r="I46" s="153">
        <v>298.10000000000002</v>
      </c>
      <c r="J46" s="154">
        <v>666</v>
      </c>
      <c r="K46" s="154">
        <v>69</v>
      </c>
      <c r="L46" s="154">
        <v>243</v>
      </c>
      <c r="M46" s="154">
        <v>66</v>
      </c>
      <c r="N46" s="154">
        <v>23.3</v>
      </c>
      <c r="O46" s="154">
        <v>5.13</v>
      </c>
      <c r="P46" s="154">
        <v>22</v>
      </c>
      <c r="Q46" s="154">
        <v>4.84</v>
      </c>
      <c r="R46" s="111"/>
    </row>
    <row r="47" spans="1:18" ht="275.25" x14ac:dyDescent="0.25">
      <c r="A47" s="146">
        <v>16</v>
      </c>
      <c r="B47" s="149" t="s">
        <v>250</v>
      </c>
      <c r="C47" s="150" t="s">
        <v>251</v>
      </c>
      <c r="D47" s="151" t="s">
        <v>84</v>
      </c>
      <c r="E47" s="156">
        <v>-0.22</v>
      </c>
      <c r="F47" s="153">
        <v>653.25</v>
      </c>
      <c r="G47" s="153">
        <v>25.05</v>
      </c>
      <c r="H47" s="153">
        <v>226.7</v>
      </c>
      <c r="I47" s="153">
        <v>74.55</v>
      </c>
      <c r="J47" s="154">
        <v>-144</v>
      </c>
      <c r="K47" s="154">
        <v>-6</v>
      </c>
      <c r="L47" s="154">
        <v>-50</v>
      </c>
      <c r="M47" s="154">
        <v>-16</v>
      </c>
      <c r="N47" s="154">
        <v>1.85</v>
      </c>
      <c r="O47" s="154">
        <v>-0.41</v>
      </c>
      <c r="P47" s="154">
        <v>5.5</v>
      </c>
      <c r="Q47" s="154">
        <v>-1.21</v>
      </c>
      <c r="R47" s="111"/>
    </row>
    <row r="48" spans="1:18" ht="233.25" x14ac:dyDescent="0.25">
      <c r="A48" s="146">
        <v>17</v>
      </c>
      <c r="B48" s="149" t="s">
        <v>167</v>
      </c>
      <c r="C48" s="150" t="s">
        <v>252</v>
      </c>
      <c r="D48" s="151" t="s">
        <v>88</v>
      </c>
      <c r="E48" s="152" t="s">
        <v>253</v>
      </c>
      <c r="F48" s="153">
        <v>3906.63</v>
      </c>
      <c r="G48" s="153">
        <v>2444.6</v>
      </c>
      <c r="H48" s="153">
        <v>572.30999999999995</v>
      </c>
      <c r="I48" s="154"/>
      <c r="J48" s="154">
        <v>12</v>
      </c>
      <c r="K48" s="154">
        <v>7</v>
      </c>
      <c r="L48" s="154">
        <v>2</v>
      </c>
      <c r="M48" s="154"/>
      <c r="N48" s="154">
        <v>170</v>
      </c>
      <c r="O48" s="154">
        <v>0.51</v>
      </c>
      <c r="P48" s="154"/>
      <c r="Q48" s="154"/>
      <c r="R48" s="111"/>
    </row>
    <row r="49" spans="1:18" ht="132" x14ac:dyDescent="0.25">
      <c r="A49" s="146">
        <v>18</v>
      </c>
      <c r="B49" s="149" t="s">
        <v>254</v>
      </c>
      <c r="C49" s="150" t="s">
        <v>255</v>
      </c>
      <c r="D49" s="151" t="s">
        <v>88</v>
      </c>
      <c r="E49" s="156">
        <v>3.0000000000000001E-3</v>
      </c>
      <c r="F49" s="153">
        <v>5156.3</v>
      </c>
      <c r="G49" s="154"/>
      <c r="H49" s="154"/>
      <c r="I49" s="154"/>
      <c r="J49" s="154">
        <v>15</v>
      </c>
      <c r="K49" s="154"/>
      <c r="L49" s="154"/>
      <c r="M49" s="154"/>
      <c r="N49" s="154"/>
      <c r="O49" s="154"/>
      <c r="P49" s="154"/>
      <c r="Q49" s="154"/>
      <c r="R49" s="111"/>
    </row>
    <row r="50" spans="1:18" ht="108.75" x14ac:dyDescent="0.25">
      <c r="A50" s="146">
        <v>19</v>
      </c>
      <c r="B50" s="149" t="s">
        <v>256</v>
      </c>
      <c r="C50" s="150" t="s">
        <v>257</v>
      </c>
      <c r="D50" s="151" t="s">
        <v>207</v>
      </c>
      <c r="E50" s="152" t="s">
        <v>258</v>
      </c>
      <c r="F50" s="153">
        <v>170.7</v>
      </c>
      <c r="G50" s="153">
        <v>168.39</v>
      </c>
      <c r="H50" s="153">
        <v>2.31</v>
      </c>
      <c r="I50" s="154"/>
      <c r="J50" s="154">
        <v>22</v>
      </c>
      <c r="K50" s="154">
        <v>22</v>
      </c>
      <c r="L50" s="154"/>
      <c r="M50" s="154"/>
      <c r="N50" s="154">
        <v>14.63</v>
      </c>
      <c r="O50" s="154">
        <v>1.9</v>
      </c>
      <c r="P50" s="154"/>
      <c r="Q50" s="154"/>
      <c r="R50" s="111"/>
    </row>
    <row r="51" spans="1:18" ht="132" x14ac:dyDescent="0.25">
      <c r="A51" s="146">
        <v>20</v>
      </c>
      <c r="B51" s="149" t="s">
        <v>259</v>
      </c>
      <c r="C51" s="150" t="s">
        <v>260</v>
      </c>
      <c r="D51" s="151" t="s">
        <v>122</v>
      </c>
      <c r="E51" s="156">
        <v>5</v>
      </c>
      <c r="F51" s="153">
        <v>68</v>
      </c>
      <c r="G51" s="154"/>
      <c r="H51" s="154"/>
      <c r="I51" s="154"/>
      <c r="J51" s="154">
        <v>340</v>
      </c>
      <c r="K51" s="154"/>
      <c r="L51" s="154"/>
      <c r="M51" s="154"/>
      <c r="N51" s="154"/>
      <c r="O51" s="154"/>
      <c r="P51" s="154"/>
      <c r="Q51" s="154"/>
      <c r="R51" s="111"/>
    </row>
    <row r="52" spans="1:18" x14ac:dyDescent="0.25">
      <c r="A52" s="323" t="s">
        <v>261</v>
      </c>
      <c r="B52" s="311"/>
      <c r="C52" s="311"/>
      <c r="D52" s="311"/>
      <c r="E52" s="311"/>
      <c r="F52" s="311"/>
      <c r="G52" s="311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111"/>
    </row>
    <row r="53" spans="1:18" ht="60" x14ac:dyDescent="0.25">
      <c r="A53" s="146">
        <v>21</v>
      </c>
      <c r="B53" s="149" t="s">
        <v>214</v>
      </c>
      <c r="C53" s="150" t="s">
        <v>262</v>
      </c>
      <c r="D53" s="151" t="s">
        <v>216</v>
      </c>
      <c r="E53" s="152" t="s">
        <v>263</v>
      </c>
      <c r="F53" s="153">
        <v>1773.81</v>
      </c>
      <c r="G53" s="153">
        <v>779.61</v>
      </c>
      <c r="H53" s="153">
        <v>583.19000000000005</v>
      </c>
      <c r="I53" s="153">
        <v>69.72</v>
      </c>
      <c r="J53" s="154">
        <v>355</v>
      </c>
      <c r="K53" s="154">
        <v>156</v>
      </c>
      <c r="L53" s="154">
        <v>117</v>
      </c>
      <c r="M53" s="154">
        <v>14</v>
      </c>
      <c r="N53" s="154">
        <v>63.28</v>
      </c>
      <c r="O53" s="154">
        <v>12.66</v>
      </c>
      <c r="P53" s="154">
        <v>3.82</v>
      </c>
      <c r="Q53" s="154">
        <v>0.76</v>
      </c>
      <c r="R53" s="111"/>
    </row>
    <row r="54" spans="1:18" ht="120" x14ac:dyDescent="0.25">
      <c r="A54" s="146">
        <v>22</v>
      </c>
      <c r="B54" s="149" t="s">
        <v>226</v>
      </c>
      <c r="C54" s="150" t="s">
        <v>227</v>
      </c>
      <c r="D54" s="151" t="s">
        <v>88</v>
      </c>
      <c r="E54" s="152" t="s">
        <v>263</v>
      </c>
      <c r="F54" s="153">
        <v>13506.5</v>
      </c>
      <c r="G54" s="154"/>
      <c r="H54" s="154"/>
      <c r="I54" s="154"/>
      <c r="J54" s="154">
        <v>2701</v>
      </c>
      <c r="K54" s="154"/>
      <c r="L54" s="154"/>
      <c r="M54" s="154"/>
      <c r="N54" s="154"/>
      <c r="O54" s="154"/>
      <c r="P54" s="154"/>
      <c r="Q54" s="154"/>
      <c r="R54" s="111"/>
    </row>
    <row r="55" spans="1:18" ht="215.25" x14ac:dyDescent="0.25">
      <c r="A55" s="146">
        <v>23</v>
      </c>
      <c r="B55" s="149" t="s">
        <v>228</v>
      </c>
      <c r="C55" s="150" t="s">
        <v>229</v>
      </c>
      <c r="D55" s="151" t="s">
        <v>230</v>
      </c>
      <c r="E55" s="152" t="s">
        <v>264</v>
      </c>
      <c r="F55" s="153">
        <v>354.5</v>
      </c>
      <c r="G55" s="153">
        <v>120.58</v>
      </c>
      <c r="H55" s="153">
        <v>24.66</v>
      </c>
      <c r="I55" s="153">
        <v>0.32</v>
      </c>
      <c r="J55" s="154">
        <v>30</v>
      </c>
      <c r="K55" s="154">
        <v>10</v>
      </c>
      <c r="L55" s="154">
        <v>2</v>
      </c>
      <c r="M55" s="154"/>
      <c r="N55" s="154">
        <v>7.82</v>
      </c>
      <c r="O55" s="154">
        <v>0.67</v>
      </c>
      <c r="P55" s="154">
        <v>0.02</v>
      </c>
      <c r="Q55" s="154"/>
      <c r="R55" s="111"/>
    </row>
    <row r="56" spans="1:18" x14ac:dyDescent="0.25">
      <c r="A56" s="323" t="s">
        <v>219</v>
      </c>
      <c r="B56" s="311"/>
      <c r="C56" s="311"/>
      <c r="D56" s="311"/>
      <c r="E56" s="311"/>
      <c r="F56" s="311"/>
      <c r="G56" s="311"/>
      <c r="H56" s="311"/>
      <c r="I56" s="311"/>
      <c r="J56" s="153">
        <v>9711</v>
      </c>
      <c r="K56" s="153">
        <v>619</v>
      </c>
      <c r="L56" s="153">
        <v>905</v>
      </c>
      <c r="M56" s="153">
        <v>129</v>
      </c>
      <c r="N56" s="154"/>
      <c r="O56" s="153">
        <v>49.29</v>
      </c>
      <c r="P56" s="154"/>
      <c r="Q56" s="153">
        <v>8.44</v>
      </c>
      <c r="R56" s="111"/>
    </row>
    <row r="57" spans="1:18" x14ac:dyDescent="0.25">
      <c r="A57" s="323" t="s">
        <v>220</v>
      </c>
      <c r="B57" s="311"/>
      <c r="C57" s="311"/>
      <c r="D57" s="311"/>
      <c r="E57" s="311"/>
      <c r="F57" s="311"/>
      <c r="G57" s="311"/>
      <c r="H57" s="311"/>
      <c r="I57" s="311"/>
      <c r="J57" s="153">
        <v>10498</v>
      </c>
      <c r="K57" s="153">
        <v>945</v>
      </c>
      <c r="L57" s="153">
        <v>1361</v>
      </c>
      <c r="M57" s="153">
        <v>182</v>
      </c>
      <c r="N57" s="154"/>
      <c r="O57" s="153">
        <v>72.319999999999993</v>
      </c>
      <c r="P57" s="154"/>
      <c r="Q57" s="153">
        <v>11.18</v>
      </c>
      <c r="R57" s="111"/>
    </row>
    <row r="58" spans="1:18" x14ac:dyDescent="0.25">
      <c r="A58" s="323" t="s">
        <v>97</v>
      </c>
      <c r="B58" s="311"/>
      <c r="C58" s="311"/>
      <c r="D58" s="311"/>
      <c r="E58" s="311"/>
      <c r="F58" s="311"/>
      <c r="G58" s="311"/>
      <c r="H58" s="311"/>
      <c r="I58" s="311"/>
      <c r="J58" s="153">
        <v>1182</v>
      </c>
      <c r="K58" s="154"/>
      <c r="L58" s="154"/>
      <c r="M58" s="154"/>
      <c r="N58" s="154"/>
      <c r="O58" s="154"/>
      <c r="P58" s="154"/>
      <c r="Q58" s="154"/>
      <c r="R58" s="111"/>
    </row>
    <row r="59" spans="1:18" x14ac:dyDescent="0.25">
      <c r="A59" s="323" t="s">
        <v>98</v>
      </c>
      <c r="B59" s="311"/>
      <c r="C59" s="311"/>
      <c r="D59" s="311"/>
      <c r="E59" s="311"/>
      <c r="F59" s="311"/>
      <c r="G59" s="311"/>
      <c r="H59" s="311"/>
      <c r="I59" s="311"/>
      <c r="J59" s="153">
        <v>894</v>
      </c>
      <c r="K59" s="154"/>
      <c r="L59" s="154"/>
      <c r="M59" s="154"/>
      <c r="N59" s="154"/>
      <c r="O59" s="154"/>
      <c r="P59" s="154"/>
      <c r="Q59" s="154"/>
      <c r="R59" s="111"/>
    </row>
    <row r="60" spans="1:18" x14ac:dyDescent="0.25">
      <c r="A60" s="324" t="s">
        <v>265</v>
      </c>
      <c r="B60" s="311"/>
      <c r="C60" s="311"/>
      <c r="D60" s="311"/>
      <c r="E60" s="311"/>
      <c r="F60" s="311"/>
      <c r="G60" s="311"/>
      <c r="H60" s="311"/>
      <c r="I60" s="311"/>
      <c r="J60" s="155">
        <v>12574</v>
      </c>
      <c r="K60" s="154"/>
      <c r="L60" s="154"/>
      <c r="M60" s="154"/>
      <c r="N60" s="154"/>
      <c r="O60" s="155">
        <v>72.319999999999993</v>
      </c>
      <c r="P60" s="154"/>
      <c r="Q60" s="155">
        <v>11.18</v>
      </c>
      <c r="R60" s="111"/>
    </row>
    <row r="61" spans="1:18" x14ac:dyDescent="0.25">
      <c r="A61" s="329" t="s">
        <v>266</v>
      </c>
      <c r="B61" s="311"/>
      <c r="C61" s="311"/>
      <c r="D61" s="311"/>
      <c r="E61" s="311"/>
      <c r="F61" s="311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111"/>
    </row>
    <row r="62" spans="1:18" x14ac:dyDescent="0.25">
      <c r="A62" s="323" t="s">
        <v>267</v>
      </c>
      <c r="B62" s="311"/>
      <c r="C62" s="311"/>
      <c r="D62" s="311"/>
      <c r="E62" s="311"/>
      <c r="F62" s="311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111"/>
    </row>
    <row r="63" spans="1:18" ht="120" x14ac:dyDescent="0.25">
      <c r="A63" s="146">
        <v>24</v>
      </c>
      <c r="B63" s="149" t="s">
        <v>268</v>
      </c>
      <c r="C63" s="150" t="s">
        <v>269</v>
      </c>
      <c r="D63" s="151" t="s">
        <v>87</v>
      </c>
      <c r="E63" s="152" t="s">
        <v>270</v>
      </c>
      <c r="F63" s="153">
        <v>1348.89</v>
      </c>
      <c r="G63" s="153">
        <v>262.44</v>
      </c>
      <c r="H63" s="153">
        <v>933.9</v>
      </c>
      <c r="I63" s="153">
        <v>51.76</v>
      </c>
      <c r="J63" s="154">
        <v>595</v>
      </c>
      <c r="K63" s="154">
        <v>116</v>
      </c>
      <c r="L63" s="154">
        <v>412</v>
      </c>
      <c r="M63" s="154">
        <v>23</v>
      </c>
      <c r="N63" s="154">
        <v>18.25</v>
      </c>
      <c r="O63" s="154">
        <v>8.0500000000000007</v>
      </c>
      <c r="P63" s="154">
        <v>2.57</v>
      </c>
      <c r="Q63" s="154">
        <v>1.1299999999999999</v>
      </c>
      <c r="R63" s="111"/>
    </row>
    <row r="64" spans="1:18" ht="120" x14ac:dyDescent="0.25">
      <c r="A64" s="146">
        <v>25</v>
      </c>
      <c r="B64" s="149" t="s">
        <v>226</v>
      </c>
      <c r="C64" s="150" t="s">
        <v>227</v>
      </c>
      <c r="D64" s="151" t="s">
        <v>88</v>
      </c>
      <c r="E64" s="152" t="s">
        <v>270</v>
      </c>
      <c r="F64" s="153">
        <v>13506.5</v>
      </c>
      <c r="G64" s="154"/>
      <c r="H64" s="154"/>
      <c r="I64" s="154"/>
      <c r="J64" s="154">
        <v>5956</v>
      </c>
      <c r="K64" s="154"/>
      <c r="L64" s="154"/>
      <c r="M64" s="154"/>
      <c r="N64" s="154"/>
      <c r="O64" s="154"/>
      <c r="P64" s="154"/>
      <c r="Q64" s="154"/>
      <c r="R64" s="111"/>
    </row>
    <row r="65" spans="1:18" ht="195.75" x14ac:dyDescent="0.25">
      <c r="A65" s="146">
        <v>26</v>
      </c>
      <c r="B65" s="149" t="s">
        <v>228</v>
      </c>
      <c r="C65" s="150" t="s">
        <v>271</v>
      </c>
      <c r="D65" s="151" t="s">
        <v>91</v>
      </c>
      <c r="E65" s="152" t="s">
        <v>272</v>
      </c>
      <c r="F65" s="153">
        <v>354.5</v>
      </c>
      <c r="G65" s="153">
        <v>120.58</v>
      </c>
      <c r="H65" s="153">
        <v>24.66</v>
      </c>
      <c r="I65" s="153">
        <v>0.32</v>
      </c>
      <c r="J65" s="154">
        <v>63</v>
      </c>
      <c r="K65" s="154">
        <v>21</v>
      </c>
      <c r="L65" s="154">
        <v>4</v>
      </c>
      <c r="M65" s="154"/>
      <c r="N65" s="154">
        <v>7.82</v>
      </c>
      <c r="O65" s="154">
        <v>1.39</v>
      </c>
      <c r="P65" s="154">
        <v>0.02</v>
      </c>
      <c r="Q65" s="154"/>
      <c r="R65" s="111"/>
    </row>
    <row r="66" spans="1:18" ht="336" x14ac:dyDescent="0.25">
      <c r="A66" s="146">
        <v>27</v>
      </c>
      <c r="B66" s="149" t="s">
        <v>83</v>
      </c>
      <c r="C66" s="150" t="s">
        <v>273</v>
      </c>
      <c r="D66" s="151" t="s">
        <v>84</v>
      </c>
      <c r="E66" s="152" t="s">
        <v>274</v>
      </c>
      <c r="F66" s="153">
        <v>3025.12</v>
      </c>
      <c r="G66" s="153">
        <v>315.72000000000003</v>
      </c>
      <c r="H66" s="153">
        <v>1103.3499999999999</v>
      </c>
      <c r="I66" s="153">
        <v>298.10000000000002</v>
      </c>
      <c r="J66" s="154">
        <v>242</v>
      </c>
      <c r="K66" s="154">
        <v>25</v>
      </c>
      <c r="L66" s="154">
        <v>88</v>
      </c>
      <c r="M66" s="154">
        <v>24</v>
      </c>
      <c r="N66" s="154">
        <v>23.3</v>
      </c>
      <c r="O66" s="154">
        <v>1.86</v>
      </c>
      <c r="P66" s="154">
        <v>22</v>
      </c>
      <c r="Q66" s="154">
        <v>1.76</v>
      </c>
      <c r="R66" s="111"/>
    </row>
    <row r="67" spans="1:18" ht="304.5" x14ac:dyDescent="0.25">
      <c r="A67" s="146">
        <v>28</v>
      </c>
      <c r="B67" s="149" t="s">
        <v>250</v>
      </c>
      <c r="C67" s="150" t="s">
        <v>275</v>
      </c>
      <c r="D67" s="151" t="s">
        <v>84</v>
      </c>
      <c r="E67" s="152" t="s">
        <v>276</v>
      </c>
      <c r="F67" s="153">
        <v>1306.5</v>
      </c>
      <c r="G67" s="153">
        <v>50.1</v>
      </c>
      <c r="H67" s="153">
        <v>453.4</v>
      </c>
      <c r="I67" s="153">
        <v>149.1</v>
      </c>
      <c r="J67" s="154">
        <v>-105</v>
      </c>
      <c r="K67" s="154">
        <v>-4</v>
      </c>
      <c r="L67" s="154">
        <v>-36</v>
      </c>
      <c r="M67" s="154">
        <v>-12</v>
      </c>
      <c r="N67" s="154">
        <v>3.7</v>
      </c>
      <c r="O67" s="154">
        <v>-0.3</v>
      </c>
      <c r="P67" s="154">
        <v>11</v>
      </c>
      <c r="Q67" s="154">
        <v>-0.88</v>
      </c>
      <c r="R67" s="111"/>
    </row>
    <row r="68" spans="1:18" ht="396" x14ac:dyDescent="0.25">
      <c r="A68" s="146">
        <v>29</v>
      </c>
      <c r="B68" s="149" t="s">
        <v>277</v>
      </c>
      <c r="C68" s="150" t="s">
        <v>278</v>
      </c>
      <c r="D68" s="151" t="s">
        <v>84</v>
      </c>
      <c r="E68" s="152" t="s">
        <v>274</v>
      </c>
      <c r="F68" s="153">
        <v>54.88</v>
      </c>
      <c r="G68" s="153">
        <v>54.88</v>
      </c>
      <c r="H68" s="154"/>
      <c r="I68" s="154"/>
      <c r="J68" s="154">
        <v>4</v>
      </c>
      <c r="K68" s="154">
        <v>4</v>
      </c>
      <c r="L68" s="154"/>
      <c r="M68" s="154"/>
      <c r="N68" s="154">
        <v>4.05</v>
      </c>
      <c r="O68" s="154">
        <v>0.32</v>
      </c>
      <c r="P68" s="154"/>
      <c r="Q68" s="154"/>
      <c r="R68" s="111"/>
    </row>
    <row r="69" spans="1:18" ht="137.25" x14ac:dyDescent="0.25">
      <c r="A69" s="146">
        <v>30</v>
      </c>
      <c r="B69" s="149" t="s">
        <v>237</v>
      </c>
      <c r="C69" s="150" t="s">
        <v>238</v>
      </c>
      <c r="D69" s="151" t="s">
        <v>87</v>
      </c>
      <c r="E69" s="152" t="s">
        <v>279</v>
      </c>
      <c r="F69" s="153">
        <v>4007.9</v>
      </c>
      <c r="G69" s="153">
        <v>3931.32</v>
      </c>
      <c r="H69" s="153">
        <v>72.260000000000005</v>
      </c>
      <c r="I69" s="153">
        <v>4.55</v>
      </c>
      <c r="J69" s="154">
        <v>4</v>
      </c>
      <c r="K69" s="154">
        <v>4</v>
      </c>
      <c r="L69" s="154"/>
      <c r="M69" s="154"/>
      <c r="N69" s="154">
        <v>315.01</v>
      </c>
      <c r="O69" s="154">
        <v>0.32</v>
      </c>
      <c r="P69" s="154">
        <v>0.25</v>
      </c>
      <c r="Q69" s="154"/>
      <c r="R69" s="111"/>
    </row>
    <row r="70" spans="1:18" ht="48" x14ac:dyDescent="0.25">
      <c r="A70" s="146">
        <v>31</v>
      </c>
      <c r="B70" s="149" t="s">
        <v>240</v>
      </c>
      <c r="C70" s="150" t="s">
        <v>241</v>
      </c>
      <c r="D70" s="151" t="s">
        <v>122</v>
      </c>
      <c r="E70" s="156">
        <v>8</v>
      </c>
      <c r="F70" s="153" t="s">
        <v>242</v>
      </c>
      <c r="G70" s="154"/>
      <c r="H70" s="154"/>
      <c r="I70" s="154"/>
      <c r="J70" s="154">
        <v>72</v>
      </c>
      <c r="K70" s="154"/>
      <c r="L70" s="154"/>
      <c r="M70" s="154"/>
      <c r="N70" s="154"/>
      <c r="O70" s="154"/>
      <c r="P70" s="154"/>
      <c r="Q70" s="154"/>
      <c r="R70" s="111"/>
    </row>
    <row r="71" spans="1:18" x14ac:dyDescent="0.25">
      <c r="A71" s="323" t="s">
        <v>280</v>
      </c>
      <c r="B71" s="311"/>
      <c r="C71" s="311"/>
      <c r="D71" s="311"/>
      <c r="E71" s="311"/>
      <c r="F71" s="311"/>
      <c r="G71" s="311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111"/>
    </row>
    <row r="72" spans="1:18" ht="144" x14ac:dyDescent="0.25">
      <c r="A72" s="146">
        <v>32</v>
      </c>
      <c r="B72" s="149" t="s">
        <v>281</v>
      </c>
      <c r="C72" s="150" t="s">
        <v>282</v>
      </c>
      <c r="D72" s="151" t="s">
        <v>283</v>
      </c>
      <c r="E72" s="152" t="s">
        <v>284</v>
      </c>
      <c r="F72" s="153">
        <v>1247.9100000000001</v>
      </c>
      <c r="G72" s="153">
        <v>437.36</v>
      </c>
      <c r="H72" s="153">
        <v>586.29</v>
      </c>
      <c r="I72" s="153">
        <v>51.86</v>
      </c>
      <c r="J72" s="154">
        <v>474</v>
      </c>
      <c r="K72" s="154">
        <v>166</v>
      </c>
      <c r="L72" s="154">
        <v>223</v>
      </c>
      <c r="M72" s="154">
        <v>20</v>
      </c>
      <c r="N72" s="154">
        <v>35.5</v>
      </c>
      <c r="O72" s="154">
        <v>13.49</v>
      </c>
      <c r="P72" s="154">
        <v>2.61</v>
      </c>
      <c r="Q72" s="154">
        <v>0.99</v>
      </c>
      <c r="R72" s="111"/>
    </row>
    <row r="73" spans="1:18" ht="96" x14ac:dyDescent="0.25">
      <c r="A73" s="146">
        <v>33</v>
      </c>
      <c r="B73" s="149" t="s">
        <v>285</v>
      </c>
      <c r="C73" s="150" t="s">
        <v>286</v>
      </c>
      <c r="D73" s="151" t="s">
        <v>287</v>
      </c>
      <c r="E73" s="152" t="s">
        <v>288</v>
      </c>
      <c r="F73" s="153" t="s">
        <v>289</v>
      </c>
      <c r="G73" s="154"/>
      <c r="H73" s="154"/>
      <c r="I73" s="154"/>
      <c r="J73" s="154">
        <v>4249</v>
      </c>
      <c r="K73" s="154"/>
      <c r="L73" s="154"/>
      <c r="M73" s="154"/>
      <c r="N73" s="154"/>
      <c r="O73" s="154"/>
      <c r="P73" s="154"/>
      <c r="Q73" s="154"/>
      <c r="R73" s="111"/>
    </row>
    <row r="74" spans="1:18" ht="96" x14ac:dyDescent="0.25">
      <c r="A74" s="146">
        <v>34</v>
      </c>
      <c r="B74" s="149" t="s">
        <v>290</v>
      </c>
      <c r="C74" s="150" t="s">
        <v>291</v>
      </c>
      <c r="D74" s="151" t="s">
        <v>292</v>
      </c>
      <c r="E74" s="152" t="s">
        <v>293</v>
      </c>
      <c r="F74" s="153">
        <v>3.5</v>
      </c>
      <c r="G74" s="154"/>
      <c r="H74" s="154"/>
      <c r="I74" s="154"/>
      <c r="J74" s="154">
        <v>105</v>
      </c>
      <c r="K74" s="154"/>
      <c r="L74" s="154"/>
      <c r="M74" s="154"/>
      <c r="N74" s="154"/>
      <c r="O74" s="154"/>
      <c r="P74" s="154"/>
      <c r="Q74" s="154"/>
      <c r="R74" s="111"/>
    </row>
    <row r="75" spans="1:18" ht="195" x14ac:dyDescent="0.25">
      <c r="A75" s="146">
        <v>35</v>
      </c>
      <c r="B75" s="149" t="s">
        <v>147</v>
      </c>
      <c r="C75" s="150" t="s">
        <v>294</v>
      </c>
      <c r="D75" s="151" t="s">
        <v>148</v>
      </c>
      <c r="E75" s="152" t="s">
        <v>295</v>
      </c>
      <c r="F75" s="153">
        <v>209.4</v>
      </c>
      <c r="G75" s="153">
        <v>138.49</v>
      </c>
      <c r="H75" s="153">
        <v>70.91</v>
      </c>
      <c r="I75" s="154"/>
      <c r="J75" s="154">
        <v>785</v>
      </c>
      <c r="K75" s="154">
        <v>519</v>
      </c>
      <c r="L75" s="154">
        <v>266</v>
      </c>
      <c r="M75" s="154"/>
      <c r="N75" s="154">
        <v>10.58</v>
      </c>
      <c r="O75" s="154">
        <v>39.68</v>
      </c>
      <c r="P75" s="154"/>
      <c r="Q75" s="154"/>
      <c r="R75" s="111"/>
    </row>
    <row r="76" spans="1:18" ht="96" x14ac:dyDescent="0.25">
      <c r="A76" s="146">
        <v>36</v>
      </c>
      <c r="B76" s="149" t="s">
        <v>296</v>
      </c>
      <c r="C76" s="150" t="s">
        <v>297</v>
      </c>
      <c r="D76" s="151" t="s">
        <v>149</v>
      </c>
      <c r="E76" s="156">
        <v>3.8250000000000002</v>
      </c>
      <c r="F76" s="153" t="s">
        <v>298</v>
      </c>
      <c r="G76" s="154"/>
      <c r="H76" s="154"/>
      <c r="I76" s="154"/>
      <c r="J76" s="154">
        <v>1107</v>
      </c>
      <c r="K76" s="154"/>
      <c r="L76" s="154"/>
      <c r="M76" s="154"/>
      <c r="N76" s="154"/>
      <c r="O76" s="154"/>
      <c r="P76" s="154"/>
      <c r="Q76" s="154"/>
      <c r="R76" s="111"/>
    </row>
    <row r="77" spans="1:18" ht="149.25" x14ac:dyDescent="0.25">
      <c r="A77" s="146">
        <v>37</v>
      </c>
      <c r="B77" s="149" t="s">
        <v>299</v>
      </c>
      <c r="C77" s="150" t="s">
        <v>300</v>
      </c>
      <c r="D77" s="151" t="s">
        <v>301</v>
      </c>
      <c r="E77" s="152" t="s">
        <v>302</v>
      </c>
      <c r="F77" s="153">
        <v>1696.64</v>
      </c>
      <c r="G77" s="153">
        <v>574.79</v>
      </c>
      <c r="H77" s="153">
        <v>208.61</v>
      </c>
      <c r="I77" s="153">
        <v>14.38</v>
      </c>
      <c r="J77" s="154">
        <v>636</v>
      </c>
      <c r="K77" s="154">
        <v>216</v>
      </c>
      <c r="L77" s="154">
        <v>78</v>
      </c>
      <c r="M77" s="154">
        <v>5</v>
      </c>
      <c r="N77" s="154">
        <v>47.23</v>
      </c>
      <c r="O77" s="154">
        <v>17.71</v>
      </c>
      <c r="P77" s="154">
        <v>0.79</v>
      </c>
      <c r="Q77" s="154">
        <v>0.3</v>
      </c>
      <c r="R77" s="111"/>
    </row>
    <row r="78" spans="1:18" ht="132" x14ac:dyDescent="0.25">
      <c r="A78" s="146">
        <v>38</v>
      </c>
      <c r="B78" s="149" t="s">
        <v>303</v>
      </c>
      <c r="C78" s="150" t="s">
        <v>304</v>
      </c>
      <c r="D78" s="151" t="s">
        <v>287</v>
      </c>
      <c r="E78" s="156">
        <v>48.75</v>
      </c>
      <c r="F78" s="153">
        <v>41.15</v>
      </c>
      <c r="G78" s="154"/>
      <c r="H78" s="154"/>
      <c r="I78" s="154"/>
      <c r="J78" s="154">
        <v>2006</v>
      </c>
      <c r="K78" s="154"/>
      <c r="L78" s="154"/>
      <c r="M78" s="154"/>
      <c r="N78" s="154"/>
      <c r="O78" s="154"/>
      <c r="P78" s="154"/>
      <c r="Q78" s="154"/>
      <c r="R78" s="111"/>
    </row>
    <row r="79" spans="1:18" x14ac:dyDescent="0.25">
      <c r="A79" s="323" t="s">
        <v>219</v>
      </c>
      <c r="B79" s="311"/>
      <c r="C79" s="311"/>
      <c r="D79" s="311"/>
      <c r="E79" s="311"/>
      <c r="F79" s="311"/>
      <c r="G79" s="311"/>
      <c r="H79" s="311"/>
      <c r="I79" s="311"/>
      <c r="J79" s="153">
        <v>16193</v>
      </c>
      <c r="K79" s="153">
        <v>1067</v>
      </c>
      <c r="L79" s="153">
        <v>1035</v>
      </c>
      <c r="M79" s="153">
        <v>60</v>
      </c>
      <c r="N79" s="154"/>
      <c r="O79" s="153">
        <v>82.52</v>
      </c>
      <c r="P79" s="154"/>
      <c r="Q79" s="153">
        <v>3.3</v>
      </c>
      <c r="R79" s="111"/>
    </row>
    <row r="80" spans="1:18" x14ac:dyDescent="0.25">
      <c r="A80" s="323" t="s">
        <v>220</v>
      </c>
      <c r="B80" s="311"/>
      <c r="C80" s="311"/>
      <c r="D80" s="311"/>
      <c r="E80" s="311"/>
      <c r="F80" s="311"/>
      <c r="G80" s="311"/>
      <c r="H80" s="311"/>
      <c r="I80" s="311"/>
      <c r="J80" s="153">
        <v>17642</v>
      </c>
      <c r="K80" s="153">
        <v>1717</v>
      </c>
      <c r="L80" s="153">
        <v>1725</v>
      </c>
      <c r="M80" s="153">
        <v>99</v>
      </c>
      <c r="N80" s="154"/>
      <c r="O80" s="153">
        <v>127.36</v>
      </c>
      <c r="P80" s="154"/>
      <c r="Q80" s="153">
        <v>5.0999999999999996</v>
      </c>
      <c r="R80" s="111"/>
    </row>
    <row r="81" spans="1:18" x14ac:dyDescent="0.25">
      <c r="A81" s="323" t="s">
        <v>97</v>
      </c>
      <c r="B81" s="311"/>
      <c r="C81" s="311"/>
      <c r="D81" s="311"/>
      <c r="E81" s="311"/>
      <c r="F81" s="311"/>
      <c r="G81" s="311"/>
      <c r="H81" s="311"/>
      <c r="I81" s="311"/>
      <c r="J81" s="153">
        <v>1837</v>
      </c>
      <c r="K81" s="154"/>
      <c r="L81" s="154"/>
      <c r="M81" s="154"/>
      <c r="N81" s="154"/>
      <c r="O81" s="154"/>
      <c r="P81" s="154"/>
      <c r="Q81" s="154"/>
      <c r="R81" s="111"/>
    </row>
    <row r="82" spans="1:18" x14ac:dyDescent="0.25">
      <c r="A82" s="323" t="s">
        <v>98</v>
      </c>
      <c r="B82" s="311"/>
      <c r="C82" s="311"/>
      <c r="D82" s="311"/>
      <c r="E82" s="311"/>
      <c r="F82" s="311"/>
      <c r="G82" s="311"/>
      <c r="H82" s="311"/>
      <c r="I82" s="311"/>
      <c r="J82" s="153">
        <v>1334</v>
      </c>
      <c r="K82" s="154"/>
      <c r="L82" s="154"/>
      <c r="M82" s="154"/>
      <c r="N82" s="154"/>
      <c r="O82" s="154"/>
      <c r="P82" s="154"/>
      <c r="Q82" s="154"/>
      <c r="R82" s="111"/>
    </row>
    <row r="83" spans="1:18" x14ac:dyDescent="0.25">
      <c r="A83" s="324" t="s">
        <v>305</v>
      </c>
      <c r="B83" s="311"/>
      <c r="C83" s="311"/>
      <c r="D83" s="311"/>
      <c r="E83" s="311"/>
      <c r="F83" s="311"/>
      <c r="G83" s="311"/>
      <c r="H83" s="311"/>
      <c r="I83" s="311"/>
      <c r="J83" s="155">
        <v>20813</v>
      </c>
      <c r="K83" s="154"/>
      <c r="L83" s="154"/>
      <c r="M83" s="154"/>
      <c r="N83" s="154"/>
      <c r="O83" s="155">
        <v>127.36</v>
      </c>
      <c r="P83" s="154"/>
      <c r="Q83" s="155">
        <v>5.0999999999999996</v>
      </c>
      <c r="R83" s="111"/>
    </row>
    <row r="84" spans="1:18" x14ac:dyDescent="0.25">
      <c r="A84" s="329" t="s">
        <v>306</v>
      </c>
      <c r="B84" s="311"/>
      <c r="C84" s="311"/>
      <c r="D84" s="311"/>
      <c r="E84" s="311"/>
      <c r="F84" s="311"/>
      <c r="G84" s="311"/>
      <c r="H84" s="311"/>
      <c r="I84" s="311"/>
      <c r="J84" s="311"/>
      <c r="K84" s="311"/>
      <c r="L84" s="311"/>
      <c r="M84" s="311"/>
      <c r="N84" s="311"/>
      <c r="O84" s="311"/>
      <c r="P84" s="311"/>
      <c r="Q84" s="311"/>
      <c r="R84" s="111"/>
    </row>
    <row r="85" spans="1:18" x14ac:dyDescent="0.25">
      <c r="A85" s="323" t="s">
        <v>307</v>
      </c>
      <c r="B85" s="311"/>
      <c r="C85" s="311"/>
      <c r="D85" s="311"/>
      <c r="E85" s="311"/>
      <c r="F85" s="311"/>
      <c r="G85" s="311"/>
      <c r="H85" s="311"/>
      <c r="I85" s="311"/>
      <c r="J85" s="311"/>
      <c r="K85" s="311"/>
      <c r="L85" s="311"/>
      <c r="M85" s="311"/>
      <c r="N85" s="311"/>
      <c r="O85" s="311"/>
      <c r="P85" s="311"/>
      <c r="Q85" s="311"/>
      <c r="R85" s="111"/>
    </row>
    <row r="86" spans="1:18" ht="207" x14ac:dyDescent="0.25">
      <c r="A86" s="146">
        <v>39</v>
      </c>
      <c r="B86" s="149" t="s">
        <v>119</v>
      </c>
      <c r="C86" s="150" t="s">
        <v>308</v>
      </c>
      <c r="D86" s="151" t="s">
        <v>309</v>
      </c>
      <c r="E86" s="152" t="s">
        <v>310</v>
      </c>
      <c r="F86" s="153">
        <v>14505.05</v>
      </c>
      <c r="G86" s="153">
        <v>2103.64</v>
      </c>
      <c r="H86" s="153">
        <v>548.1</v>
      </c>
      <c r="I86" s="153">
        <v>27.49</v>
      </c>
      <c r="J86" s="154">
        <v>1509</v>
      </c>
      <c r="K86" s="154">
        <v>219</v>
      </c>
      <c r="L86" s="154">
        <v>57</v>
      </c>
      <c r="M86" s="154">
        <v>3</v>
      </c>
      <c r="N86" s="154">
        <v>170.75</v>
      </c>
      <c r="O86" s="154">
        <v>17.760000000000002</v>
      </c>
      <c r="P86" s="154">
        <v>1.76</v>
      </c>
      <c r="Q86" s="154">
        <v>0.18</v>
      </c>
      <c r="R86" s="111"/>
    </row>
    <row r="87" spans="1:18" ht="132" x14ac:dyDescent="0.25">
      <c r="A87" s="146">
        <v>40</v>
      </c>
      <c r="B87" s="149" t="s">
        <v>311</v>
      </c>
      <c r="C87" s="150" t="s">
        <v>312</v>
      </c>
      <c r="D87" s="151" t="s">
        <v>122</v>
      </c>
      <c r="E87" s="156">
        <v>7</v>
      </c>
      <c r="F87" s="153" t="s">
        <v>313</v>
      </c>
      <c r="G87" s="154"/>
      <c r="H87" s="154"/>
      <c r="I87" s="154"/>
      <c r="J87" s="154">
        <v>3693</v>
      </c>
      <c r="K87" s="154"/>
      <c r="L87" s="154"/>
      <c r="M87" s="154"/>
      <c r="N87" s="154"/>
      <c r="O87" s="154"/>
      <c r="P87" s="154"/>
      <c r="Q87" s="154"/>
      <c r="R87" s="111"/>
    </row>
    <row r="88" spans="1:18" ht="120" x14ac:dyDescent="0.25">
      <c r="A88" s="146">
        <v>41</v>
      </c>
      <c r="B88" s="149" t="s">
        <v>314</v>
      </c>
      <c r="C88" s="150" t="s">
        <v>315</v>
      </c>
      <c r="D88" s="151" t="s">
        <v>122</v>
      </c>
      <c r="E88" s="156">
        <v>1</v>
      </c>
      <c r="F88" s="153" t="s">
        <v>316</v>
      </c>
      <c r="G88" s="154"/>
      <c r="H88" s="154"/>
      <c r="I88" s="154"/>
      <c r="J88" s="154">
        <v>308</v>
      </c>
      <c r="K88" s="154"/>
      <c r="L88" s="154"/>
      <c r="M88" s="154"/>
      <c r="N88" s="154"/>
      <c r="O88" s="154"/>
      <c r="P88" s="154"/>
      <c r="Q88" s="154"/>
      <c r="R88" s="111"/>
    </row>
    <row r="89" spans="1:18" ht="291" x14ac:dyDescent="0.25">
      <c r="A89" s="146">
        <v>42</v>
      </c>
      <c r="B89" s="149" t="s">
        <v>317</v>
      </c>
      <c r="C89" s="150" t="s">
        <v>318</v>
      </c>
      <c r="D89" s="151" t="s">
        <v>91</v>
      </c>
      <c r="E89" s="152" t="s">
        <v>319</v>
      </c>
      <c r="F89" s="153">
        <v>14895.21</v>
      </c>
      <c r="G89" s="153">
        <v>2310.62</v>
      </c>
      <c r="H89" s="153">
        <v>635.5</v>
      </c>
      <c r="I89" s="153">
        <v>27.49</v>
      </c>
      <c r="J89" s="154">
        <v>968</v>
      </c>
      <c r="K89" s="154">
        <v>150</v>
      </c>
      <c r="L89" s="154">
        <v>41</v>
      </c>
      <c r="M89" s="154">
        <v>2</v>
      </c>
      <c r="N89" s="154">
        <v>187.55</v>
      </c>
      <c r="O89" s="154">
        <v>12.19</v>
      </c>
      <c r="P89" s="154">
        <v>1.76</v>
      </c>
      <c r="Q89" s="154">
        <v>0.11</v>
      </c>
      <c r="R89" s="111"/>
    </row>
    <row r="90" spans="1:18" ht="156" x14ac:dyDescent="0.25">
      <c r="A90" s="146">
        <v>43</v>
      </c>
      <c r="B90" s="149" t="s">
        <v>311</v>
      </c>
      <c r="C90" s="150" t="s">
        <v>320</v>
      </c>
      <c r="D90" s="151" t="s">
        <v>122</v>
      </c>
      <c r="E90" s="156">
        <v>4</v>
      </c>
      <c r="F90" s="153" t="s">
        <v>321</v>
      </c>
      <c r="G90" s="154"/>
      <c r="H90" s="154"/>
      <c r="I90" s="154"/>
      <c r="J90" s="154">
        <v>5157</v>
      </c>
      <c r="K90" s="154"/>
      <c r="L90" s="154"/>
      <c r="M90" s="154"/>
      <c r="N90" s="154"/>
      <c r="O90" s="154"/>
      <c r="P90" s="154"/>
      <c r="Q90" s="154"/>
      <c r="R90" s="111"/>
    </row>
    <row r="91" spans="1:18" ht="108" x14ac:dyDescent="0.25">
      <c r="A91" s="146">
        <v>44</v>
      </c>
      <c r="B91" s="149" t="s">
        <v>136</v>
      </c>
      <c r="C91" s="150" t="s">
        <v>137</v>
      </c>
      <c r="D91" s="151" t="s">
        <v>138</v>
      </c>
      <c r="E91" s="152" t="s">
        <v>322</v>
      </c>
      <c r="F91" s="153">
        <v>4353.28</v>
      </c>
      <c r="G91" s="153">
        <v>254.49</v>
      </c>
      <c r="H91" s="153">
        <v>17.989999999999998</v>
      </c>
      <c r="I91" s="153">
        <v>0.62</v>
      </c>
      <c r="J91" s="154">
        <v>244</v>
      </c>
      <c r="K91" s="154">
        <v>14</v>
      </c>
      <c r="L91" s="154">
        <v>1</v>
      </c>
      <c r="M91" s="154"/>
      <c r="N91" s="154">
        <v>21.19</v>
      </c>
      <c r="O91" s="154">
        <v>1.19</v>
      </c>
      <c r="P91" s="154">
        <v>0.04</v>
      </c>
      <c r="Q91" s="154"/>
      <c r="R91" s="111"/>
    </row>
    <row r="92" spans="1:18" ht="48" x14ac:dyDescent="0.25">
      <c r="A92" s="146">
        <v>45</v>
      </c>
      <c r="B92" s="149" t="s">
        <v>311</v>
      </c>
      <c r="C92" s="150" t="s">
        <v>323</v>
      </c>
      <c r="D92" s="151" t="s">
        <v>140</v>
      </c>
      <c r="E92" s="156">
        <v>5.6</v>
      </c>
      <c r="F92" s="153" t="s">
        <v>324</v>
      </c>
      <c r="G92" s="154"/>
      <c r="H92" s="154"/>
      <c r="I92" s="154"/>
      <c r="J92" s="154">
        <v>200</v>
      </c>
      <c r="K92" s="154"/>
      <c r="L92" s="154"/>
      <c r="M92" s="154"/>
      <c r="N92" s="154"/>
      <c r="O92" s="154"/>
      <c r="P92" s="154"/>
      <c r="Q92" s="154"/>
      <c r="R92" s="111"/>
    </row>
    <row r="93" spans="1:18" x14ac:dyDescent="0.25">
      <c r="A93" s="323" t="s">
        <v>325</v>
      </c>
      <c r="B93" s="311"/>
      <c r="C93" s="311"/>
      <c r="D93" s="311"/>
      <c r="E93" s="311"/>
      <c r="F93" s="311"/>
      <c r="G93" s="311"/>
      <c r="H93" s="311"/>
      <c r="I93" s="311"/>
      <c r="J93" s="311"/>
      <c r="K93" s="311"/>
      <c r="L93" s="311"/>
      <c r="M93" s="311"/>
      <c r="N93" s="311"/>
      <c r="O93" s="311"/>
      <c r="P93" s="311"/>
      <c r="Q93" s="311"/>
      <c r="R93" s="111"/>
    </row>
    <row r="94" spans="1:18" ht="209.25" x14ac:dyDescent="0.25">
      <c r="A94" s="146">
        <v>46</v>
      </c>
      <c r="B94" s="149" t="s">
        <v>326</v>
      </c>
      <c r="C94" s="150" t="s">
        <v>327</v>
      </c>
      <c r="D94" s="151" t="s">
        <v>309</v>
      </c>
      <c r="E94" s="152" t="s">
        <v>328</v>
      </c>
      <c r="F94" s="153">
        <v>6606.92</v>
      </c>
      <c r="G94" s="153">
        <v>1349.38</v>
      </c>
      <c r="H94" s="153">
        <v>2984.53</v>
      </c>
      <c r="I94" s="153">
        <v>206.57</v>
      </c>
      <c r="J94" s="154">
        <v>132</v>
      </c>
      <c r="K94" s="154">
        <v>27</v>
      </c>
      <c r="L94" s="154">
        <v>60</v>
      </c>
      <c r="M94" s="154">
        <v>4</v>
      </c>
      <c r="N94" s="154">
        <v>104.28</v>
      </c>
      <c r="O94" s="154">
        <v>2.09</v>
      </c>
      <c r="P94" s="154">
        <v>11.35</v>
      </c>
      <c r="Q94" s="154">
        <v>0.23</v>
      </c>
      <c r="R94" s="111"/>
    </row>
    <row r="95" spans="1:18" ht="84" x14ac:dyDescent="0.25">
      <c r="A95" s="146">
        <v>47</v>
      </c>
      <c r="B95" s="149" t="s">
        <v>311</v>
      </c>
      <c r="C95" s="150" t="s">
        <v>329</v>
      </c>
      <c r="D95" s="151" t="s">
        <v>122</v>
      </c>
      <c r="E95" s="156">
        <v>1</v>
      </c>
      <c r="F95" s="153" t="s">
        <v>330</v>
      </c>
      <c r="G95" s="154"/>
      <c r="H95" s="154"/>
      <c r="I95" s="154"/>
      <c r="J95" s="154">
        <v>3089</v>
      </c>
      <c r="K95" s="154"/>
      <c r="L95" s="154"/>
      <c r="M95" s="154"/>
      <c r="N95" s="154"/>
      <c r="O95" s="154"/>
      <c r="P95" s="154"/>
      <c r="Q95" s="154"/>
      <c r="R95" s="111"/>
    </row>
    <row r="96" spans="1:18" x14ac:dyDescent="0.25">
      <c r="A96" s="323" t="s">
        <v>219</v>
      </c>
      <c r="B96" s="311"/>
      <c r="C96" s="311"/>
      <c r="D96" s="311"/>
      <c r="E96" s="311"/>
      <c r="F96" s="311"/>
      <c r="G96" s="311"/>
      <c r="H96" s="311"/>
      <c r="I96" s="311"/>
      <c r="J96" s="153">
        <v>15300</v>
      </c>
      <c r="K96" s="153">
        <v>410</v>
      </c>
      <c r="L96" s="153">
        <v>159</v>
      </c>
      <c r="M96" s="153">
        <v>9</v>
      </c>
      <c r="N96" s="154"/>
      <c r="O96" s="153">
        <v>33.229999999999997</v>
      </c>
      <c r="P96" s="154"/>
      <c r="Q96" s="153">
        <v>0.52</v>
      </c>
      <c r="R96" s="111"/>
    </row>
    <row r="97" spans="1:18" x14ac:dyDescent="0.25">
      <c r="A97" s="323" t="s">
        <v>220</v>
      </c>
      <c r="B97" s="311"/>
      <c r="C97" s="311"/>
      <c r="D97" s="311"/>
      <c r="E97" s="311"/>
      <c r="F97" s="311"/>
      <c r="G97" s="311"/>
      <c r="H97" s="311"/>
      <c r="I97" s="311"/>
      <c r="J97" s="153">
        <v>15913</v>
      </c>
      <c r="K97" s="153">
        <v>664</v>
      </c>
      <c r="L97" s="153">
        <v>269</v>
      </c>
      <c r="M97" s="153">
        <v>15</v>
      </c>
      <c r="N97" s="154"/>
      <c r="O97" s="153">
        <v>51.58</v>
      </c>
      <c r="P97" s="154"/>
      <c r="Q97" s="153">
        <v>0.88</v>
      </c>
      <c r="R97" s="111"/>
    </row>
    <row r="98" spans="1:18" x14ac:dyDescent="0.25">
      <c r="A98" s="323" t="s">
        <v>97</v>
      </c>
      <c r="B98" s="311"/>
      <c r="C98" s="311"/>
      <c r="D98" s="311"/>
      <c r="E98" s="311"/>
      <c r="F98" s="311"/>
      <c r="G98" s="311"/>
      <c r="H98" s="311"/>
      <c r="I98" s="311"/>
      <c r="J98" s="153">
        <v>801</v>
      </c>
      <c r="K98" s="154"/>
      <c r="L98" s="154"/>
      <c r="M98" s="154"/>
      <c r="N98" s="154"/>
      <c r="O98" s="154"/>
      <c r="P98" s="154"/>
      <c r="Q98" s="154"/>
      <c r="R98" s="111"/>
    </row>
    <row r="99" spans="1:18" x14ac:dyDescent="0.25">
      <c r="A99" s="323" t="s">
        <v>98</v>
      </c>
      <c r="B99" s="311"/>
      <c r="C99" s="311"/>
      <c r="D99" s="311"/>
      <c r="E99" s="311"/>
      <c r="F99" s="311"/>
      <c r="G99" s="311"/>
      <c r="H99" s="311"/>
      <c r="I99" s="311"/>
      <c r="J99" s="153">
        <v>428</v>
      </c>
      <c r="K99" s="154"/>
      <c r="L99" s="154"/>
      <c r="M99" s="154"/>
      <c r="N99" s="154"/>
      <c r="O99" s="154"/>
      <c r="P99" s="154"/>
      <c r="Q99" s="154"/>
      <c r="R99" s="111"/>
    </row>
    <row r="100" spans="1:18" x14ac:dyDescent="0.25">
      <c r="A100" s="324" t="s">
        <v>331</v>
      </c>
      <c r="B100" s="311"/>
      <c r="C100" s="311"/>
      <c r="D100" s="311"/>
      <c r="E100" s="311"/>
      <c r="F100" s="311"/>
      <c r="G100" s="311"/>
      <c r="H100" s="311"/>
      <c r="I100" s="311"/>
      <c r="J100" s="155">
        <v>17142</v>
      </c>
      <c r="K100" s="154"/>
      <c r="L100" s="154"/>
      <c r="M100" s="154"/>
      <c r="N100" s="154"/>
      <c r="O100" s="155">
        <v>51.58</v>
      </c>
      <c r="P100" s="154"/>
      <c r="Q100" s="155">
        <v>0.88</v>
      </c>
      <c r="R100" s="111"/>
    </row>
    <row r="101" spans="1:18" x14ac:dyDescent="0.25">
      <c r="A101" s="329" t="s">
        <v>332</v>
      </c>
      <c r="B101" s="311"/>
      <c r="C101" s="311"/>
      <c r="D101" s="311"/>
      <c r="E101" s="311"/>
      <c r="F101" s="311"/>
      <c r="G101" s="311"/>
      <c r="H101" s="311"/>
      <c r="I101" s="311"/>
      <c r="J101" s="311"/>
      <c r="K101" s="311"/>
      <c r="L101" s="311"/>
      <c r="M101" s="311"/>
      <c r="N101" s="311"/>
      <c r="O101" s="311"/>
      <c r="P101" s="311"/>
      <c r="Q101" s="311"/>
      <c r="R101" s="111"/>
    </row>
    <row r="102" spans="1:18" x14ac:dyDescent="0.25">
      <c r="A102" s="323" t="s">
        <v>333</v>
      </c>
      <c r="B102" s="311"/>
      <c r="C102" s="311"/>
      <c r="D102" s="311"/>
      <c r="E102" s="311"/>
      <c r="F102" s="311"/>
      <c r="G102" s="311"/>
      <c r="H102" s="311"/>
      <c r="I102" s="311"/>
      <c r="J102" s="311"/>
      <c r="K102" s="311"/>
      <c r="L102" s="311"/>
      <c r="M102" s="311"/>
      <c r="N102" s="311"/>
      <c r="O102" s="311"/>
      <c r="P102" s="311"/>
      <c r="Q102" s="311"/>
      <c r="R102" s="111"/>
    </row>
    <row r="103" spans="1:18" ht="156" x14ac:dyDescent="0.25">
      <c r="A103" s="146">
        <v>48</v>
      </c>
      <c r="B103" s="149" t="s">
        <v>334</v>
      </c>
      <c r="C103" s="150" t="s">
        <v>335</v>
      </c>
      <c r="D103" s="151" t="s">
        <v>152</v>
      </c>
      <c r="E103" s="152" t="s">
        <v>336</v>
      </c>
      <c r="F103" s="153">
        <v>9175.33</v>
      </c>
      <c r="G103" s="153">
        <v>1357.6</v>
      </c>
      <c r="H103" s="153">
        <v>545.92999999999995</v>
      </c>
      <c r="I103" s="153">
        <v>11.87</v>
      </c>
      <c r="J103" s="154">
        <v>3321</v>
      </c>
      <c r="K103" s="154">
        <v>491</v>
      </c>
      <c r="L103" s="154">
        <v>198</v>
      </c>
      <c r="M103" s="154">
        <v>4</v>
      </c>
      <c r="N103" s="154">
        <v>102.46</v>
      </c>
      <c r="O103" s="154">
        <v>37.090000000000003</v>
      </c>
      <c r="P103" s="154">
        <v>0.76</v>
      </c>
      <c r="Q103" s="154">
        <v>0.28000000000000003</v>
      </c>
      <c r="R103" s="111"/>
    </row>
    <row r="104" spans="1:18" x14ac:dyDescent="0.25">
      <c r="A104" s="323" t="s">
        <v>337</v>
      </c>
      <c r="B104" s="311"/>
      <c r="C104" s="311"/>
      <c r="D104" s="311"/>
      <c r="E104" s="311"/>
      <c r="F104" s="311"/>
      <c r="G104" s="311"/>
      <c r="H104" s="311"/>
      <c r="I104" s="311"/>
      <c r="J104" s="311"/>
      <c r="K104" s="311"/>
      <c r="L104" s="311"/>
      <c r="M104" s="311"/>
      <c r="N104" s="311"/>
      <c r="O104" s="311"/>
      <c r="P104" s="311"/>
      <c r="Q104" s="311"/>
      <c r="R104" s="111"/>
    </row>
    <row r="105" spans="1:18" ht="204" x14ac:dyDescent="0.25">
      <c r="A105" s="146">
        <v>49</v>
      </c>
      <c r="B105" s="149" t="s">
        <v>338</v>
      </c>
      <c r="C105" s="150" t="s">
        <v>339</v>
      </c>
      <c r="D105" s="151" t="s">
        <v>340</v>
      </c>
      <c r="E105" s="152" t="s">
        <v>341</v>
      </c>
      <c r="F105" s="153">
        <v>2722.42</v>
      </c>
      <c r="G105" s="153">
        <v>1137.3800000000001</v>
      </c>
      <c r="H105" s="153">
        <v>182.31</v>
      </c>
      <c r="I105" s="153">
        <v>78.56</v>
      </c>
      <c r="J105" s="154">
        <v>1821</v>
      </c>
      <c r="K105" s="154">
        <v>761</v>
      </c>
      <c r="L105" s="154">
        <v>122</v>
      </c>
      <c r="M105" s="154">
        <v>53</v>
      </c>
      <c r="N105" s="154">
        <v>85.84</v>
      </c>
      <c r="O105" s="154">
        <v>57.43</v>
      </c>
      <c r="P105" s="154">
        <v>6.29</v>
      </c>
      <c r="Q105" s="154">
        <v>4.21</v>
      </c>
      <c r="R105" s="111"/>
    </row>
    <row r="106" spans="1:18" ht="207" x14ac:dyDescent="0.25">
      <c r="A106" s="146">
        <v>50</v>
      </c>
      <c r="B106" s="149" t="s">
        <v>342</v>
      </c>
      <c r="C106" s="150" t="s">
        <v>343</v>
      </c>
      <c r="D106" s="151" t="s">
        <v>230</v>
      </c>
      <c r="E106" s="152" t="s">
        <v>341</v>
      </c>
      <c r="F106" s="153">
        <v>1444.59</v>
      </c>
      <c r="G106" s="153">
        <v>541.83000000000004</v>
      </c>
      <c r="H106" s="153">
        <v>17.18</v>
      </c>
      <c r="I106" s="153">
        <v>0.31</v>
      </c>
      <c r="J106" s="154">
        <v>966</v>
      </c>
      <c r="K106" s="154">
        <v>362</v>
      </c>
      <c r="L106" s="154">
        <v>11</v>
      </c>
      <c r="M106" s="154"/>
      <c r="N106" s="154">
        <v>42.9</v>
      </c>
      <c r="O106" s="154">
        <v>28.7</v>
      </c>
      <c r="P106" s="154">
        <v>0.02</v>
      </c>
      <c r="Q106" s="154">
        <v>0.01</v>
      </c>
      <c r="R106" s="111"/>
    </row>
    <row r="107" spans="1:18" ht="48" x14ac:dyDescent="0.25">
      <c r="A107" s="146">
        <v>51</v>
      </c>
      <c r="B107" s="149" t="s">
        <v>344</v>
      </c>
      <c r="C107" s="150" t="s">
        <v>345</v>
      </c>
      <c r="D107" s="151" t="s">
        <v>88</v>
      </c>
      <c r="E107" s="156">
        <v>4.2099999999999999E-2</v>
      </c>
      <c r="F107" s="153">
        <v>11372.12</v>
      </c>
      <c r="G107" s="154"/>
      <c r="H107" s="154"/>
      <c r="I107" s="154"/>
      <c r="J107" s="154">
        <v>479</v>
      </c>
      <c r="K107" s="154"/>
      <c r="L107" s="154"/>
      <c r="M107" s="154"/>
      <c r="N107" s="154"/>
      <c r="O107" s="154"/>
      <c r="P107" s="154"/>
      <c r="Q107" s="154"/>
      <c r="R107" s="111"/>
    </row>
    <row r="108" spans="1:18" x14ac:dyDescent="0.25">
      <c r="A108" s="323" t="s">
        <v>346</v>
      </c>
      <c r="B108" s="311"/>
      <c r="C108" s="311"/>
      <c r="D108" s="311"/>
      <c r="E108" s="311"/>
      <c r="F108" s="311"/>
      <c r="G108" s="311"/>
      <c r="H108" s="311"/>
      <c r="I108" s="311"/>
      <c r="J108" s="311"/>
      <c r="K108" s="311"/>
      <c r="L108" s="311"/>
      <c r="M108" s="311"/>
      <c r="N108" s="311"/>
      <c r="O108" s="311"/>
      <c r="P108" s="311"/>
      <c r="Q108" s="311"/>
      <c r="R108" s="111"/>
    </row>
    <row r="109" spans="1:18" ht="192" x14ac:dyDescent="0.25">
      <c r="A109" s="146">
        <v>52</v>
      </c>
      <c r="B109" s="149" t="s">
        <v>347</v>
      </c>
      <c r="C109" s="150" t="s">
        <v>348</v>
      </c>
      <c r="D109" s="151" t="s">
        <v>230</v>
      </c>
      <c r="E109" s="152" t="s">
        <v>349</v>
      </c>
      <c r="F109" s="153">
        <v>1389.71</v>
      </c>
      <c r="G109" s="153">
        <v>812.38</v>
      </c>
      <c r="H109" s="153">
        <v>1.0900000000000001</v>
      </c>
      <c r="I109" s="154"/>
      <c r="J109" s="154">
        <v>320</v>
      </c>
      <c r="K109" s="154">
        <v>187</v>
      </c>
      <c r="L109" s="154"/>
      <c r="M109" s="154"/>
      <c r="N109" s="154">
        <v>65.94</v>
      </c>
      <c r="O109" s="154">
        <v>15.17</v>
      </c>
      <c r="P109" s="154"/>
      <c r="Q109" s="154"/>
      <c r="R109" s="111"/>
    </row>
    <row r="110" spans="1:18" x14ac:dyDescent="0.25">
      <c r="A110" s="323" t="s">
        <v>219</v>
      </c>
      <c r="B110" s="311"/>
      <c r="C110" s="311"/>
      <c r="D110" s="311"/>
      <c r="E110" s="311"/>
      <c r="F110" s="311"/>
      <c r="G110" s="311"/>
      <c r="H110" s="311"/>
      <c r="I110" s="311"/>
      <c r="J110" s="153">
        <v>6907</v>
      </c>
      <c r="K110" s="153">
        <v>1801</v>
      </c>
      <c r="L110" s="153">
        <v>331</v>
      </c>
      <c r="M110" s="153">
        <v>57</v>
      </c>
      <c r="N110" s="154"/>
      <c r="O110" s="153">
        <v>138.38999999999999</v>
      </c>
      <c r="P110" s="154"/>
      <c r="Q110" s="153">
        <v>4.5</v>
      </c>
      <c r="R110" s="111"/>
    </row>
    <row r="111" spans="1:18" x14ac:dyDescent="0.25">
      <c r="A111" s="323" t="s">
        <v>220</v>
      </c>
      <c r="B111" s="311"/>
      <c r="C111" s="311"/>
      <c r="D111" s="311"/>
      <c r="E111" s="311"/>
      <c r="F111" s="311"/>
      <c r="G111" s="311"/>
      <c r="H111" s="311"/>
      <c r="I111" s="311"/>
      <c r="J111" s="153">
        <v>8173</v>
      </c>
      <c r="K111" s="153">
        <v>2836</v>
      </c>
      <c r="L111" s="153">
        <v>562</v>
      </c>
      <c r="M111" s="153">
        <v>100</v>
      </c>
      <c r="N111" s="154"/>
      <c r="O111" s="153">
        <v>208.75</v>
      </c>
      <c r="P111" s="154"/>
      <c r="Q111" s="153">
        <v>7.6</v>
      </c>
      <c r="R111" s="111"/>
    </row>
    <row r="112" spans="1:18" x14ac:dyDescent="0.25">
      <c r="A112" s="323" t="s">
        <v>97</v>
      </c>
      <c r="B112" s="311"/>
      <c r="C112" s="311"/>
      <c r="D112" s="311"/>
      <c r="E112" s="311"/>
      <c r="F112" s="311"/>
      <c r="G112" s="311"/>
      <c r="H112" s="311"/>
      <c r="I112" s="311"/>
      <c r="J112" s="153">
        <v>3027</v>
      </c>
      <c r="K112" s="154"/>
      <c r="L112" s="154"/>
      <c r="M112" s="154"/>
      <c r="N112" s="154"/>
      <c r="O112" s="154"/>
      <c r="P112" s="154"/>
      <c r="Q112" s="154"/>
      <c r="R112" s="111"/>
    </row>
    <row r="113" spans="1:18" x14ac:dyDescent="0.25">
      <c r="A113" s="323" t="s">
        <v>98</v>
      </c>
      <c r="B113" s="311"/>
      <c r="C113" s="311"/>
      <c r="D113" s="311"/>
      <c r="E113" s="311"/>
      <c r="F113" s="311"/>
      <c r="G113" s="311"/>
      <c r="H113" s="311"/>
      <c r="I113" s="311"/>
      <c r="J113" s="153">
        <v>1604</v>
      </c>
      <c r="K113" s="154"/>
      <c r="L113" s="154"/>
      <c r="M113" s="154"/>
      <c r="N113" s="154"/>
      <c r="O113" s="154"/>
      <c r="P113" s="154"/>
      <c r="Q113" s="154"/>
      <c r="R113" s="111"/>
    </row>
    <row r="114" spans="1:18" x14ac:dyDescent="0.25">
      <c r="A114" s="324" t="s">
        <v>350</v>
      </c>
      <c r="B114" s="311"/>
      <c r="C114" s="311"/>
      <c r="D114" s="311"/>
      <c r="E114" s="311"/>
      <c r="F114" s="311"/>
      <c r="G114" s="311"/>
      <c r="H114" s="311"/>
      <c r="I114" s="311"/>
      <c r="J114" s="155">
        <v>12804</v>
      </c>
      <c r="K114" s="154"/>
      <c r="L114" s="154"/>
      <c r="M114" s="154"/>
      <c r="N114" s="154"/>
      <c r="O114" s="155">
        <v>208.75</v>
      </c>
      <c r="P114" s="154"/>
      <c r="Q114" s="155">
        <v>7.6</v>
      </c>
      <c r="R114" s="111"/>
    </row>
    <row r="115" spans="1:18" x14ac:dyDescent="0.25">
      <c r="A115" s="325" t="s">
        <v>351</v>
      </c>
      <c r="B115" s="315"/>
      <c r="C115" s="315"/>
      <c r="D115" s="315"/>
      <c r="E115" s="315"/>
      <c r="F115" s="315"/>
      <c r="G115" s="315"/>
      <c r="H115" s="315"/>
      <c r="I115" s="315"/>
      <c r="J115" s="315"/>
      <c r="K115" s="315"/>
      <c r="L115" s="315"/>
      <c r="M115" s="315"/>
      <c r="N115" s="315"/>
      <c r="O115" s="315"/>
      <c r="P115" s="315"/>
      <c r="Q115" s="315"/>
      <c r="R115" s="111"/>
    </row>
    <row r="116" spans="1:18" x14ac:dyDescent="0.25">
      <c r="A116" s="323" t="s">
        <v>94</v>
      </c>
      <c r="B116" s="311"/>
      <c r="C116" s="311"/>
      <c r="D116" s="311"/>
      <c r="E116" s="311"/>
      <c r="F116" s="311"/>
      <c r="G116" s="311"/>
      <c r="H116" s="311"/>
      <c r="I116" s="311"/>
      <c r="J116" s="153">
        <v>48492</v>
      </c>
      <c r="K116" s="153">
        <v>4078</v>
      </c>
      <c r="L116" s="153">
        <v>2602</v>
      </c>
      <c r="M116" s="153">
        <v>271</v>
      </c>
      <c r="N116" s="154"/>
      <c r="O116" s="153">
        <v>315.18</v>
      </c>
      <c r="P116" s="154"/>
      <c r="Q116" s="153">
        <v>17.7</v>
      </c>
      <c r="R116" s="111"/>
    </row>
    <row r="117" spans="1:18" x14ac:dyDescent="0.25">
      <c r="A117" s="323" t="s">
        <v>95</v>
      </c>
      <c r="B117" s="311"/>
      <c r="C117" s="311"/>
      <c r="D117" s="311"/>
      <c r="E117" s="311"/>
      <c r="F117" s="311"/>
      <c r="G117" s="311"/>
      <c r="H117" s="311"/>
      <c r="I117" s="311"/>
      <c r="J117" s="153">
        <v>52691</v>
      </c>
      <c r="K117" s="153">
        <v>6392</v>
      </c>
      <c r="L117" s="153">
        <v>4125</v>
      </c>
      <c r="M117" s="153">
        <v>417</v>
      </c>
      <c r="N117" s="154"/>
      <c r="O117" s="153">
        <v>475.01</v>
      </c>
      <c r="P117" s="154"/>
      <c r="Q117" s="153">
        <v>25.93</v>
      </c>
      <c r="R117" s="111"/>
    </row>
    <row r="118" spans="1:18" x14ac:dyDescent="0.25">
      <c r="A118" s="323" t="s">
        <v>96</v>
      </c>
      <c r="B118" s="311"/>
      <c r="C118" s="311"/>
      <c r="D118" s="311"/>
      <c r="E118" s="311"/>
      <c r="F118" s="311"/>
      <c r="G118" s="311"/>
      <c r="H118" s="311"/>
      <c r="I118" s="311"/>
      <c r="J118" s="154"/>
      <c r="K118" s="154"/>
      <c r="L118" s="154"/>
      <c r="M118" s="154"/>
      <c r="N118" s="154"/>
      <c r="O118" s="154"/>
      <c r="P118" s="154"/>
      <c r="Q118" s="154"/>
      <c r="R118" s="111"/>
    </row>
    <row r="119" spans="1:18" x14ac:dyDescent="0.25">
      <c r="A119" s="323" t="s">
        <v>352</v>
      </c>
      <c r="B119" s="311"/>
      <c r="C119" s="311"/>
      <c r="D119" s="311"/>
      <c r="E119" s="311"/>
      <c r="F119" s="311"/>
      <c r="G119" s="311"/>
      <c r="H119" s="311"/>
      <c r="I119" s="311"/>
      <c r="J119" s="153">
        <v>185</v>
      </c>
      <c r="K119" s="153">
        <v>175</v>
      </c>
      <c r="L119" s="153">
        <v>12</v>
      </c>
      <c r="M119" s="153">
        <v>12</v>
      </c>
      <c r="N119" s="154"/>
      <c r="O119" s="154"/>
      <c r="P119" s="154"/>
      <c r="Q119" s="154"/>
      <c r="R119" s="111"/>
    </row>
    <row r="120" spans="1:18" x14ac:dyDescent="0.25">
      <c r="A120" s="323" t="s">
        <v>353</v>
      </c>
      <c r="B120" s="311"/>
      <c r="C120" s="311"/>
      <c r="D120" s="311"/>
      <c r="E120" s="311"/>
      <c r="F120" s="311"/>
      <c r="G120" s="311"/>
      <c r="H120" s="311"/>
      <c r="I120" s="311"/>
      <c r="J120" s="153">
        <v>362</v>
      </c>
      <c r="K120" s="154"/>
      <c r="L120" s="154"/>
      <c r="M120" s="154"/>
      <c r="N120" s="154"/>
      <c r="O120" s="154"/>
      <c r="P120" s="154"/>
      <c r="Q120" s="154"/>
      <c r="R120" s="111"/>
    </row>
    <row r="121" spans="1:18" x14ac:dyDescent="0.25">
      <c r="A121" s="323" t="s">
        <v>354</v>
      </c>
      <c r="B121" s="311"/>
      <c r="C121" s="311"/>
      <c r="D121" s="311"/>
      <c r="E121" s="311"/>
      <c r="F121" s="311"/>
      <c r="G121" s="311"/>
      <c r="H121" s="311"/>
      <c r="I121" s="311"/>
      <c r="J121" s="153">
        <v>1071</v>
      </c>
      <c r="K121" s="153">
        <v>555</v>
      </c>
      <c r="L121" s="153">
        <v>514</v>
      </c>
      <c r="M121" s="153">
        <v>43</v>
      </c>
      <c r="N121" s="154"/>
      <c r="O121" s="153">
        <v>41.386499999999998</v>
      </c>
      <c r="P121" s="154"/>
      <c r="Q121" s="153">
        <v>2.5499999999999998</v>
      </c>
      <c r="R121" s="111"/>
    </row>
    <row r="122" spans="1:18" x14ac:dyDescent="0.25">
      <c r="A122" s="323" t="s">
        <v>355</v>
      </c>
      <c r="B122" s="311"/>
      <c r="C122" s="311"/>
      <c r="D122" s="311"/>
      <c r="E122" s="311"/>
      <c r="F122" s="311"/>
      <c r="G122" s="311"/>
      <c r="H122" s="311"/>
      <c r="I122" s="311"/>
      <c r="J122" s="153">
        <v>2449</v>
      </c>
      <c r="K122" s="153">
        <v>1522</v>
      </c>
      <c r="L122" s="153">
        <v>925</v>
      </c>
      <c r="M122" s="153">
        <v>78</v>
      </c>
      <c r="N122" s="154"/>
      <c r="O122" s="153">
        <v>113.6555</v>
      </c>
      <c r="P122" s="154"/>
      <c r="Q122" s="153">
        <v>4.62</v>
      </c>
      <c r="R122" s="111"/>
    </row>
    <row r="123" spans="1:18" x14ac:dyDescent="0.25">
      <c r="A123" s="323" t="s">
        <v>356</v>
      </c>
      <c r="B123" s="311"/>
      <c r="C123" s="311"/>
      <c r="D123" s="311"/>
      <c r="E123" s="311"/>
      <c r="F123" s="311"/>
      <c r="G123" s="311"/>
      <c r="H123" s="311"/>
      <c r="I123" s="311"/>
      <c r="J123" s="153">
        <v>132</v>
      </c>
      <c r="K123" s="153">
        <v>63</v>
      </c>
      <c r="L123" s="153">
        <v>70</v>
      </c>
      <c r="M123" s="153">
        <v>15</v>
      </c>
      <c r="N123" s="154"/>
      <c r="O123" s="153">
        <v>4.7759999999999998</v>
      </c>
      <c r="P123" s="154"/>
      <c r="Q123" s="153">
        <v>1.0589999999999999</v>
      </c>
      <c r="R123" s="111"/>
    </row>
    <row r="124" spans="1:18" x14ac:dyDescent="0.25">
      <c r="A124" s="323" t="s">
        <v>97</v>
      </c>
      <c r="B124" s="311"/>
      <c r="C124" s="311"/>
      <c r="D124" s="311"/>
      <c r="E124" s="311"/>
      <c r="F124" s="311"/>
      <c r="G124" s="311"/>
      <c r="H124" s="311"/>
      <c r="I124" s="311"/>
      <c r="J124" s="153">
        <v>7050</v>
      </c>
      <c r="K124" s="154"/>
      <c r="L124" s="154"/>
      <c r="M124" s="154"/>
      <c r="N124" s="154"/>
      <c r="O124" s="154"/>
      <c r="P124" s="154"/>
      <c r="Q124" s="154"/>
      <c r="R124" s="111"/>
    </row>
    <row r="125" spans="1:18" x14ac:dyDescent="0.25">
      <c r="A125" s="323" t="s">
        <v>96</v>
      </c>
      <c r="B125" s="311"/>
      <c r="C125" s="311"/>
      <c r="D125" s="311"/>
      <c r="E125" s="311"/>
      <c r="F125" s="311"/>
      <c r="G125" s="311"/>
      <c r="H125" s="311"/>
      <c r="I125" s="311"/>
      <c r="J125" s="154"/>
      <c r="K125" s="154"/>
      <c r="L125" s="154"/>
      <c r="M125" s="154"/>
      <c r="N125" s="154"/>
      <c r="O125" s="154"/>
      <c r="P125" s="154"/>
      <c r="Q125" s="154"/>
      <c r="R125" s="111"/>
    </row>
    <row r="126" spans="1:18" x14ac:dyDescent="0.25">
      <c r="A126" s="323" t="s">
        <v>357</v>
      </c>
      <c r="B126" s="311"/>
      <c r="C126" s="311"/>
      <c r="D126" s="311"/>
      <c r="E126" s="311"/>
      <c r="F126" s="311"/>
      <c r="G126" s="311"/>
      <c r="H126" s="311"/>
      <c r="I126" s="311"/>
      <c r="J126" s="153">
        <v>179</v>
      </c>
      <c r="K126" s="154"/>
      <c r="L126" s="154"/>
      <c r="M126" s="154"/>
      <c r="N126" s="154"/>
      <c r="O126" s="154"/>
      <c r="P126" s="154"/>
      <c r="Q126" s="154"/>
      <c r="R126" s="111"/>
    </row>
    <row r="127" spans="1:18" x14ac:dyDescent="0.25">
      <c r="A127" s="323" t="s">
        <v>358</v>
      </c>
      <c r="B127" s="311"/>
      <c r="C127" s="311"/>
      <c r="D127" s="311"/>
      <c r="E127" s="311"/>
      <c r="F127" s="311"/>
      <c r="G127" s="311"/>
      <c r="H127" s="311"/>
      <c r="I127" s="311"/>
      <c r="J127" s="153">
        <v>1085</v>
      </c>
      <c r="K127" s="154"/>
      <c r="L127" s="154"/>
      <c r="M127" s="154"/>
      <c r="N127" s="154"/>
      <c r="O127" s="154"/>
      <c r="P127" s="154"/>
      <c r="Q127" s="154"/>
      <c r="R127" s="111"/>
    </row>
    <row r="128" spans="1:18" x14ac:dyDescent="0.25">
      <c r="A128" s="323" t="s">
        <v>359</v>
      </c>
      <c r="B128" s="311"/>
      <c r="C128" s="311"/>
      <c r="D128" s="311"/>
      <c r="E128" s="311"/>
      <c r="F128" s="311"/>
      <c r="G128" s="311"/>
      <c r="H128" s="311"/>
      <c r="I128" s="311"/>
      <c r="J128" s="153">
        <v>840</v>
      </c>
      <c r="K128" s="154"/>
      <c r="L128" s="154"/>
      <c r="M128" s="154"/>
      <c r="N128" s="154"/>
      <c r="O128" s="154"/>
      <c r="P128" s="154"/>
      <c r="Q128" s="154"/>
      <c r="R128" s="111"/>
    </row>
    <row r="129" spans="1:18" x14ac:dyDescent="0.25">
      <c r="A129" s="323" t="s">
        <v>360</v>
      </c>
      <c r="B129" s="311"/>
      <c r="C129" s="311"/>
      <c r="D129" s="311"/>
      <c r="E129" s="311"/>
      <c r="F129" s="311"/>
      <c r="G129" s="311"/>
      <c r="H129" s="311"/>
      <c r="I129" s="311"/>
      <c r="J129" s="153">
        <v>2876</v>
      </c>
      <c r="K129" s="154"/>
      <c r="L129" s="154"/>
      <c r="M129" s="154"/>
      <c r="N129" s="154"/>
      <c r="O129" s="154"/>
      <c r="P129" s="154"/>
      <c r="Q129" s="154"/>
      <c r="R129" s="111"/>
    </row>
    <row r="130" spans="1:18" x14ac:dyDescent="0.25">
      <c r="A130" s="323" t="s">
        <v>361</v>
      </c>
      <c r="B130" s="311"/>
      <c r="C130" s="311"/>
      <c r="D130" s="311"/>
      <c r="E130" s="311"/>
      <c r="F130" s="311"/>
      <c r="G130" s="311"/>
      <c r="H130" s="311"/>
      <c r="I130" s="311"/>
      <c r="J130" s="153">
        <v>410</v>
      </c>
      <c r="K130" s="154"/>
      <c r="L130" s="154"/>
      <c r="M130" s="154"/>
      <c r="N130" s="154"/>
      <c r="O130" s="154"/>
      <c r="P130" s="154"/>
      <c r="Q130" s="154"/>
      <c r="R130" s="111"/>
    </row>
    <row r="131" spans="1:18" x14ac:dyDescent="0.25">
      <c r="A131" s="323" t="s">
        <v>362</v>
      </c>
      <c r="B131" s="311"/>
      <c r="C131" s="311"/>
      <c r="D131" s="311"/>
      <c r="E131" s="311"/>
      <c r="F131" s="311"/>
      <c r="G131" s="311"/>
      <c r="H131" s="311"/>
      <c r="I131" s="311"/>
      <c r="J131" s="153">
        <v>801</v>
      </c>
      <c r="K131" s="154"/>
      <c r="L131" s="154"/>
      <c r="M131" s="154"/>
      <c r="N131" s="154"/>
      <c r="O131" s="154"/>
      <c r="P131" s="154"/>
      <c r="Q131" s="154"/>
      <c r="R131" s="111"/>
    </row>
    <row r="132" spans="1:18" x14ac:dyDescent="0.25">
      <c r="A132" s="323" t="s">
        <v>363</v>
      </c>
      <c r="B132" s="311"/>
      <c r="C132" s="311"/>
      <c r="D132" s="311"/>
      <c r="E132" s="311"/>
      <c r="F132" s="311"/>
      <c r="G132" s="311"/>
      <c r="H132" s="311"/>
      <c r="I132" s="311"/>
      <c r="J132" s="153">
        <v>430</v>
      </c>
      <c r="K132" s="154"/>
      <c r="L132" s="154"/>
      <c r="M132" s="154"/>
      <c r="N132" s="154"/>
      <c r="O132" s="154"/>
      <c r="P132" s="154"/>
      <c r="Q132" s="154"/>
      <c r="R132" s="111"/>
    </row>
    <row r="133" spans="1:18" x14ac:dyDescent="0.25">
      <c r="A133" s="323" t="s">
        <v>364</v>
      </c>
      <c r="B133" s="311"/>
      <c r="C133" s="311"/>
      <c r="D133" s="311"/>
      <c r="E133" s="311"/>
      <c r="F133" s="311"/>
      <c r="G133" s="311"/>
      <c r="H133" s="311"/>
      <c r="I133" s="311"/>
      <c r="J133" s="153">
        <v>415</v>
      </c>
      <c r="K133" s="154"/>
      <c r="L133" s="154"/>
      <c r="M133" s="154"/>
      <c r="N133" s="154"/>
      <c r="O133" s="154"/>
      <c r="P133" s="154"/>
      <c r="Q133" s="154"/>
      <c r="R133" s="111"/>
    </row>
    <row r="134" spans="1:18" x14ac:dyDescent="0.25">
      <c r="A134" s="323" t="s">
        <v>365</v>
      </c>
      <c r="B134" s="311"/>
      <c r="C134" s="311"/>
      <c r="D134" s="311"/>
      <c r="E134" s="311"/>
      <c r="F134" s="311"/>
      <c r="G134" s="311"/>
      <c r="H134" s="311"/>
      <c r="I134" s="311"/>
      <c r="J134" s="153">
        <v>14</v>
      </c>
      <c r="K134" s="154"/>
      <c r="L134" s="154"/>
      <c r="M134" s="154"/>
      <c r="N134" s="154"/>
      <c r="O134" s="154"/>
      <c r="P134" s="154"/>
      <c r="Q134" s="154"/>
      <c r="R134" s="111"/>
    </row>
    <row r="135" spans="1:18" x14ac:dyDescent="0.25">
      <c r="A135" s="323" t="s">
        <v>98</v>
      </c>
      <c r="B135" s="311"/>
      <c r="C135" s="311"/>
      <c r="D135" s="311"/>
      <c r="E135" s="311"/>
      <c r="F135" s="311"/>
      <c r="G135" s="311"/>
      <c r="H135" s="311"/>
      <c r="I135" s="311"/>
      <c r="J135" s="153">
        <v>4428</v>
      </c>
      <c r="K135" s="154"/>
      <c r="L135" s="154"/>
      <c r="M135" s="154"/>
      <c r="N135" s="154"/>
      <c r="O135" s="154"/>
      <c r="P135" s="154"/>
      <c r="Q135" s="154"/>
      <c r="R135" s="111"/>
    </row>
    <row r="136" spans="1:18" x14ac:dyDescent="0.25">
      <c r="A136" s="323" t="s">
        <v>96</v>
      </c>
      <c r="B136" s="311"/>
      <c r="C136" s="311"/>
      <c r="D136" s="311"/>
      <c r="E136" s="311"/>
      <c r="F136" s="311"/>
      <c r="G136" s="311"/>
      <c r="H136" s="311"/>
      <c r="I136" s="311"/>
      <c r="J136" s="154"/>
      <c r="K136" s="154"/>
      <c r="L136" s="154"/>
      <c r="M136" s="154"/>
      <c r="N136" s="154"/>
      <c r="O136" s="154"/>
      <c r="P136" s="154"/>
      <c r="Q136" s="154"/>
      <c r="R136" s="111"/>
    </row>
    <row r="137" spans="1:18" x14ac:dyDescent="0.25">
      <c r="A137" s="323" t="s">
        <v>366</v>
      </c>
      <c r="B137" s="311"/>
      <c r="C137" s="311"/>
      <c r="D137" s="311"/>
      <c r="E137" s="311"/>
      <c r="F137" s="311"/>
      <c r="G137" s="311"/>
      <c r="H137" s="311"/>
      <c r="I137" s="311"/>
      <c r="J137" s="153">
        <v>112</v>
      </c>
      <c r="K137" s="154"/>
      <c r="L137" s="154"/>
      <c r="M137" s="154"/>
      <c r="N137" s="154"/>
      <c r="O137" s="154"/>
      <c r="P137" s="154"/>
      <c r="Q137" s="154"/>
      <c r="R137" s="111"/>
    </row>
    <row r="138" spans="1:18" x14ac:dyDescent="0.25">
      <c r="A138" s="323" t="s">
        <v>367</v>
      </c>
      <c r="B138" s="311"/>
      <c r="C138" s="311"/>
      <c r="D138" s="311"/>
      <c r="E138" s="311"/>
      <c r="F138" s="311"/>
      <c r="G138" s="311"/>
      <c r="H138" s="311"/>
      <c r="I138" s="311"/>
      <c r="J138" s="153">
        <v>1492</v>
      </c>
      <c r="K138" s="154"/>
      <c r="L138" s="154"/>
      <c r="M138" s="154"/>
      <c r="N138" s="154"/>
      <c r="O138" s="154"/>
      <c r="P138" s="154"/>
      <c r="Q138" s="154"/>
      <c r="R138" s="111"/>
    </row>
    <row r="139" spans="1:18" x14ac:dyDescent="0.25">
      <c r="A139" s="323" t="s">
        <v>368</v>
      </c>
      <c r="B139" s="311"/>
      <c r="C139" s="311"/>
      <c r="D139" s="311"/>
      <c r="E139" s="311"/>
      <c r="F139" s="311"/>
      <c r="G139" s="311"/>
      <c r="H139" s="311"/>
      <c r="I139" s="311"/>
      <c r="J139" s="153">
        <v>428</v>
      </c>
      <c r="K139" s="154"/>
      <c r="L139" s="154"/>
      <c r="M139" s="154"/>
      <c r="N139" s="154"/>
      <c r="O139" s="154"/>
      <c r="P139" s="154"/>
      <c r="Q139" s="154"/>
      <c r="R139" s="111"/>
    </row>
    <row r="140" spans="1:18" x14ac:dyDescent="0.25">
      <c r="A140" s="323" t="s">
        <v>369</v>
      </c>
      <c r="B140" s="311"/>
      <c r="C140" s="311"/>
      <c r="D140" s="311"/>
      <c r="E140" s="311"/>
      <c r="F140" s="311"/>
      <c r="G140" s="311"/>
      <c r="H140" s="311"/>
      <c r="I140" s="311"/>
      <c r="J140" s="153">
        <v>251</v>
      </c>
      <c r="K140" s="154"/>
      <c r="L140" s="154"/>
      <c r="M140" s="154"/>
      <c r="N140" s="154"/>
      <c r="O140" s="154"/>
      <c r="P140" s="154"/>
      <c r="Q140" s="154"/>
      <c r="R140" s="111"/>
    </row>
    <row r="141" spans="1:18" x14ac:dyDescent="0.25">
      <c r="A141" s="323" t="s">
        <v>370</v>
      </c>
      <c r="B141" s="311"/>
      <c r="C141" s="311"/>
      <c r="D141" s="311"/>
      <c r="E141" s="311"/>
      <c r="F141" s="311"/>
      <c r="G141" s="311"/>
      <c r="H141" s="311"/>
      <c r="I141" s="311"/>
      <c r="J141" s="153">
        <v>892</v>
      </c>
      <c r="K141" s="154"/>
      <c r="L141" s="154"/>
      <c r="M141" s="154"/>
      <c r="N141" s="154"/>
      <c r="O141" s="154"/>
      <c r="P141" s="154"/>
      <c r="Q141" s="154"/>
      <c r="R141" s="111"/>
    </row>
    <row r="142" spans="1:18" x14ac:dyDescent="0.25">
      <c r="A142" s="323" t="s">
        <v>371</v>
      </c>
      <c r="B142" s="311"/>
      <c r="C142" s="311"/>
      <c r="D142" s="311"/>
      <c r="E142" s="311"/>
      <c r="F142" s="311"/>
      <c r="G142" s="311"/>
      <c r="H142" s="311"/>
      <c r="I142" s="311"/>
      <c r="J142" s="153">
        <v>272</v>
      </c>
      <c r="K142" s="154"/>
      <c r="L142" s="154"/>
      <c r="M142" s="154"/>
      <c r="N142" s="154"/>
      <c r="O142" s="154"/>
      <c r="P142" s="154"/>
      <c r="Q142" s="154"/>
      <c r="R142" s="111"/>
    </row>
    <row r="143" spans="1:18" x14ac:dyDescent="0.25">
      <c r="A143" s="323" t="s">
        <v>372</v>
      </c>
      <c r="B143" s="311"/>
      <c r="C143" s="311"/>
      <c r="D143" s="311"/>
      <c r="E143" s="311"/>
      <c r="F143" s="311"/>
      <c r="G143" s="311"/>
      <c r="H143" s="311"/>
      <c r="I143" s="311"/>
      <c r="J143" s="153">
        <v>981</v>
      </c>
      <c r="K143" s="154"/>
      <c r="L143" s="154"/>
      <c r="M143" s="154"/>
      <c r="N143" s="154"/>
      <c r="O143" s="154"/>
      <c r="P143" s="154"/>
      <c r="Q143" s="154"/>
      <c r="R143" s="111"/>
    </row>
    <row r="144" spans="1:18" x14ac:dyDescent="0.25">
      <c r="A144" s="324" t="s">
        <v>373</v>
      </c>
      <c r="B144" s="311"/>
      <c r="C144" s="311"/>
      <c r="D144" s="311"/>
      <c r="E144" s="311"/>
      <c r="F144" s="311"/>
      <c r="G144" s="311"/>
      <c r="H144" s="311"/>
      <c r="I144" s="311"/>
      <c r="J144" s="155">
        <v>64169</v>
      </c>
      <c r="K144" s="154"/>
      <c r="L144" s="154"/>
      <c r="M144" s="154"/>
      <c r="N144" s="154"/>
      <c r="O144" s="155">
        <v>475.01</v>
      </c>
      <c r="P144" s="154"/>
      <c r="Q144" s="155">
        <v>25.93</v>
      </c>
      <c r="R144" s="111"/>
    </row>
    <row r="145" spans="1:18" x14ac:dyDescent="0.25">
      <c r="A145" s="323" t="s">
        <v>184</v>
      </c>
      <c r="B145" s="311"/>
      <c r="C145" s="311"/>
      <c r="D145" s="311"/>
      <c r="E145" s="311"/>
      <c r="F145" s="311"/>
      <c r="G145" s="311"/>
      <c r="H145" s="311"/>
      <c r="I145" s="311"/>
      <c r="J145" s="153">
        <v>1993</v>
      </c>
      <c r="K145" s="154"/>
      <c r="L145" s="154"/>
      <c r="M145" s="154"/>
      <c r="N145" s="154"/>
      <c r="O145" s="153">
        <v>19.170000000000002</v>
      </c>
      <c r="P145" s="154"/>
      <c r="Q145" s="153">
        <v>8.1199999999999992</v>
      </c>
      <c r="R145" s="111"/>
    </row>
    <row r="146" spans="1:18" x14ac:dyDescent="0.25">
      <c r="A146" s="323" t="s">
        <v>374</v>
      </c>
      <c r="B146" s="311"/>
      <c r="C146" s="311"/>
      <c r="D146" s="311"/>
      <c r="E146" s="311"/>
      <c r="F146" s="311"/>
      <c r="G146" s="311"/>
      <c r="H146" s="311"/>
      <c r="I146" s="311"/>
      <c r="J146" s="153">
        <v>60</v>
      </c>
      <c r="K146" s="154"/>
      <c r="L146" s="154"/>
      <c r="M146" s="154"/>
      <c r="N146" s="154"/>
      <c r="O146" s="154"/>
      <c r="P146" s="154"/>
      <c r="Q146" s="154"/>
      <c r="R146" s="111"/>
    </row>
    <row r="147" spans="1:18" x14ac:dyDescent="0.25">
      <c r="A147" s="323" t="s">
        <v>187</v>
      </c>
      <c r="B147" s="311"/>
      <c r="C147" s="311"/>
      <c r="D147" s="311"/>
      <c r="E147" s="311"/>
      <c r="F147" s="311"/>
      <c r="G147" s="311"/>
      <c r="H147" s="311"/>
      <c r="I147" s="311"/>
      <c r="J147" s="153">
        <v>4834</v>
      </c>
      <c r="K147" s="154"/>
      <c r="L147" s="154"/>
      <c r="M147" s="154"/>
      <c r="N147" s="154"/>
      <c r="O147" s="153">
        <v>76.680000000000007</v>
      </c>
      <c r="P147" s="154"/>
      <c r="Q147" s="153">
        <v>6.34</v>
      </c>
      <c r="R147" s="111"/>
    </row>
    <row r="148" spans="1:18" x14ac:dyDescent="0.25">
      <c r="A148" s="323" t="s">
        <v>375</v>
      </c>
      <c r="B148" s="311"/>
      <c r="C148" s="311"/>
      <c r="D148" s="311"/>
      <c r="E148" s="311"/>
      <c r="F148" s="311"/>
      <c r="G148" s="311"/>
      <c r="H148" s="311"/>
      <c r="I148" s="311"/>
      <c r="J148" s="153">
        <v>1864</v>
      </c>
      <c r="K148" s="154"/>
      <c r="L148" s="154"/>
      <c r="M148" s="154"/>
      <c r="N148" s="154"/>
      <c r="O148" s="154"/>
      <c r="P148" s="154"/>
      <c r="Q148" s="154"/>
      <c r="R148" s="111"/>
    </row>
    <row r="149" spans="1:18" x14ac:dyDescent="0.25">
      <c r="A149" s="323" t="s">
        <v>188</v>
      </c>
      <c r="B149" s="311"/>
      <c r="C149" s="311"/>
      <c r="D149" s="311"/>
      <c r="E149" s="311"/>
      <c r="F149" s="311"/>
      <c r="G149" s="311"/>
      <c r="H149" s="311"/>
      <c r="I149" s="311"/>
      <c r="J149" s="153">
        <v>242</v>
      </c>
      <c r="K149" s="154"/>
      <c r="L149" s="154"/>
      <c r="M149" s="154"/>
      <c r="N149" s="154"/>
      <c r="O149" s="153">
        <v>3.92</v>
      </c>
      <c r="P149" s="154"/>
      <c r="Q149" s="154"/>
      <c r="R149" s="111"/>
    </row>
    <row r="150" spans="1:18" x14ac:dyDescent="0.25">
      <c r="A150" s="323" t="s">
        <v>376</v>
      </c>
      <c r="B150" s="311"/>
      <c r="C150" s="311"/>
      <c r="D150" s="311"/>
      <c r="E150" s="311"/>
      <c r="F150" s="311"/>
      <c r="G150" s="311"/>
      <c r="H150" s="311"/>
      <c r="I150" s="311"/>
      <c r="J150" s="153">
        <v>73</v>
      </c>
      <c r="K150" s="154"/>
      <c r="L150" s="154"/>
      <c r="M150" s="154"/>
      <c r="N150" s="154"/>
      <c r="O150" s="153">
        <v>1.97</v>
      </c>
      <c r="P150" s="154"/>
      <c r="Q150" s="154"/>
      <c r="R150" s="111"/>
    </row>
    <row r="151" spans="1:18" x14ac:dyDescent="0.25">
      <c r="A151" s="323" t="s">
        <v>377</v>
      </c>
      <c r="B151" s="311"/>
      <c r="C151" s="311"/>
      <c r="D151" s="311"/>
      <c r="E151" s="311"/>
      <c r="F151" s="311"/>
      <c r="G151" s="311"/>
      <c r="H151" s="311"/>
      <c r="I151" s="311"/>
      <c r="J151" s="153">
        <v>18462</v>
      </c>
      <c r="K151" s="154"/>
      <c r="L151" s="154"/>
      <c r="M151" s="154"/>
      <c r="N151" s="154"/>
      <c r="O151" s="154"/>
      <c r="P151" s="154"/>
      <c r="Q151" s="154"/>
      <c r="R151" s="111"/>
    </row>
    <row r="152" spans="1:18" x14ac:dyDescent="0.25">
      <c r="A152" s="323" t="s">
        <v>378</v>
      </c>
      <c r="B152" s="311"/>
      <c r="C152" s="311"/>
      <c r="D152" s="311"/>
      <c r="E152" s="311"/>
      <c r="F152" s="311"/>
      <c r="G152" s="311"/>
      <c r="H152" s="311"/>
      <c r="I152" s="311"/>
      <c r="J152" s="153">
        <v>1855</v>
      </c>
      <c r="K152" s="154"/>
      <c r="L152" s="154"/>
      <c r="M152" s="154"/>
      <c r="N152" s="154"/>
      <c r="O152" s="153">
        <v>23.04</v>
      </c>
      <c r="P152" s="154"/>
      <c r="Q152" s="153">
        <v>2.48</v>
      </c>
      <c r="R152" s="111"/>
    </row>
    <row r="153" spans="1:18" x14ac:dyDescent="0.25">
      <c r="A153" s="323" t="s">
        <v>186</v>
      </c>
      <c r="B153" s="311"/>
      <c r="C153" s="311"/>
      <c r="D153" s="311"/>
      <c r="E153" s="311"/>
      <c r="F153" s="311"/>
      <c r="G153" s="311"/>
      <c r="H153" s="311"/>
      <c r="I153" s="311"/>
      <c r="J153" s="153">
        <v>13769</v>
      </c>
      <c r="K153" s="154"/>
      <c r="L153" s="154"/>
      <c r="M153" s="154"/>
      <c r="N153" s="154"/>
      <c r="O153" s="154"/>
      <c r="P153" s="154"/>
      <c r="Q153" s="154"/>
      <c r="R153" s="111"/>
    </row>
    <row r="154" spans="1:18" x14ac:dyDescent="0.25">
      <c r="A154" s="323" t="s">
        <v>185</v>
      </c>
      <c r="B154" s="311"/>
      <c r="C154" s="311"/>
      <c r="D154" s="311"/>
      <c r="E154" s="311"/>
      <c r="F154" s="311"/>
      <c r="G154" s="311"/>
      <c r="H154" s="311"/>
      <c r="I154" s="311"/>
      <c r="J154" s="153">
        <v>41</v>
      </c>
      <c r="K154" s="154"/>
      <c r="L154" s="154"/>
      <c r="M154" s="154"/>
      <c r="N154" s="154"/>
      <c r="O154" s="153">
        <v>0.8</v>
      </c>
      <c r="P154" s="154"/>
      <c r="Q154" s="154"/>
      <c r="R154" s="111"/>
    </row>
    <row r="155" spans="1:18" x14ac:dyDescent="0.25">
      <c r="A155" s="323" t="s">
        <v>379</v>
      </c>
      <c r="B155" s="311"/>
      <c r="C155" s="311"/>
      <c r="D155" s="311"/>
      <c r="E155" s="311"/>
      <c r="F155" s="311"/>
      <c r="G155" s="311"/>
      <c r="H155" s="311"/>
      <c r="I155" s="311"/>
      <c r="J155" s="153">
        <v>2718</v>
      </c>
      <c r="K155" s="154"/>
      <c r="L155" s="154"/>
      <c r="M155" s="154"/>
      <c r="N155" s="154"/>
      <c r="O155" s="153">
        <v>61.6</v>
      </c>
      <c r="P155" s="154"/>
      <c r="Q155" s="154"/>
      <c r="R155" s="111"/>
    </row>
    <row r="156" spans="1:18" x14ac:dyDescent="0.25">
      <c r="A156" s="323" t="s">
        <v>380</v>
      </c>
      <c r="B156" s="311"/>
      <c r="C156" s="311"/>
      <c r="D156" s="311"/>
      <c r="E156" s="311"/>
      <c r="F156" s="311"/>
      <c r="G156" s="311"/>
      <c r="H156" s="311"/>
      <c r="I156" s="311"/>
      <c r="J156" s="153">
        <v>1487</v>
      </c>
      <c r="K156" s="154"/>
      <c r="L156" s="154"/>
      <c r="M156" s="154"/>
      <c r="N156" s="154"/>
      <c r="O156" s="153">
        <v>27.5</v>
      </c>
      <c r="P156" s="154"/>
      <c r="Q156" s="153">
        <v>0.51</v>
      </c>
      <c r="R156" s="111"/>
    </row>
    <row r="157" spans="1:18" x14ac:dyDescent="0.25">
      <c r="A157" s="323" t="s">
        <v>381</v>
      </c>
      <c r="B157" s="311"/>
      <c r="C157" s="311"/>
      <c r="D157" s="311"/>
      <c r="E157" s="311"/>
      <c r="F157" s="311"/>
      <c r="G157" s="311"/>
      <c r="H157" s="311"/>
      <c r="I157" s="311"/>
      <c r="J157" s="153">
        <v>4446</v>
      </c>
      <c r="K157" s="154"/>
      <c r="L157" s="154"/>
      <c r="M157" s="154"/>
      <c r="N157" s="154"/>
      <c r="O157" s="153">
        <v>51.58</v>
      </c>
      <c r="P157" s="154"/>
      <c r="Q157" s="153">
        <v>0.88</v>
      </c>
      <c r="R157" s="111"/>
    </row>
    <row r="158" spans="1:18" x14ac:dyDescent="0.25">
      <c r="A158" s="323" t="s">
        <v>382</v>
      </c>
      <c r="B158" s="311"/>
      <c r="C158" s="311"/>
      <c r="D158" s="311"/>
      <c r="E158" s="311"/>
      <c r="F158" s="311"/>
      <c r="G158" s="311"/>
      <c r="H158" s="311"/>
      <c r="I158" s="311"/>
      <c r="J158" s="153">
        <v>11677</v>
      </c>
      <c r="K158" s="154"/>
      <c r="L158" s="154"/>
      <c r="M158" s="154"/>
      <c r="N158" s="154"/>
      <c r="O158" s="153">
        <v>191.3</v>
      </c>
      <c r="P158" s="154"/>
      <c r="Q158" s="153">
        <v>7.6</v>
      </c>
      <c r="R158" s="111"/>
    </row>
    <row r="159" spans="1:18" x14ac:dyDescent="0.25">
      <c r="A159" s="323" t="s">
        <v>383</v>
      </c>
      <c r="B159" s="311"/>
      <c r="C159" s="311"/>
      <c r="D159" s="311"/>
      <c r="E159" s="311"/>
      <c r="F159" s="311"/>
      <c r="G159" s="311"/>
      <c r="H159" s="311"/>
      <c r="I159" s="311"/>
      <c r="J159" s="153">
        <v>648</v>
      </c>
      <c r="K159" s="154"/>
      <c r="L159" s="154"/>
      <c r="M159" s="154"/>
      <c r="N159" s="154"/>
      <c r="O159" s="153">
        <v>17.45</v>
      </c>
      <c r="P159" s="154"/>
      <c r="Q159" s="154"/>
      <c r="R159" s="111"/>
    </row>
    <row r="160" spans="1:18" x14ac:dyDescent="0.25">
      <c r="A160" s="323" t="s">
        <v>100</v>
      </c>
      <c r="B160" s="311"/>
      <c r="C160" s="311"/>
      <c r="D160" s="311"/>
      <c r="E160" s="311"/>
      <c r="F160" s="311"/>
      <c r="G160" s="311"/>
      <c r="H160" s="311"/>
      <c r="I160" s="311"/>
      <c r="J160" s="153">
        <v>64169</v>
      </c>
      <c r="K160" s="154"/>
      <c r="L160" s="154"/>
      <c r="M160" s="154"/>
      <c r="N160" s="154"/>
      <c r="O160" s="153">
        <v>475.01</v>
      </c>
      <c r="P160" s="154"/>
      <c r="Q160" s="153">
        <v>25.93</v>
      </c>
      <c r="R160" s="111"/>
    </row>
    <row r="161" spans="1:18" x14ac:dyDescent="0.25">
      <c r="A161" s="323" t="s">
        <v>101</v>
      </c>
      <c r="B161" s="311"/>
      <c r="C161" s="311"/>
      <c r="D161" s="311"/>
      <c r="E161" s="311"/>
      <c r="F161" s="311"/>
      <c r="G161" s="311"/>
      <c r="H161" s="311"/>
      <c r="I161" s="311"/>
      <c r="J161" s="154"/>
      <c r="K161" s="154"/>
      <c r="L161" s="154"/>
      <c r="M161" s="154"/>
      <c r="N161" s="154"/>
      <c r="O161" s="154"/>
      <c r="P161" s="154"/>
      <c r="Q161" s="154"/>
      <c r="R161" s="111"/>
    </row>
    <row r="162" spans="1:18" x14ac:dyDescent="0.25">
      <c r="A162" s="323" t="s">
        <v>102</v>
      </c>
      <c r="B162" s="311"/>
      <c r="C162" s="311"/>
      <c r="D162" s="311"/>
      <c r="E162" s="311"/>
      <c r="F162" s="311"/>
      <c r="G162" s="311"/>
      <c r="H162" s="311"/>
      <c r="I162" s="311"/>
      <c r="J162" s="153">
        <v>42174</v>
      </c>
      <c r="K162" s="154"/>
      <c r="L162" s="154"/>
      <c r="M162" s="154"/>
      <c r="N162" s="154"/>
      <c r="O162" s="154"/>
      <c r="P162" s="154"/>
      <c r="Q162" s="154"/>
      <c r="R162" s="111"/>
    </row>
    <row r="163" spans="1:18" x14ac:dyDescent="0.25">
      <c r="A163" s="323" t="s">
        <v>103</v>
      </c>
      <c r="B163" s="311"/>
      <c r="C163" s="311"/>
      <c r="D163" s="311"/>
      <c r="E163" s="311"/>
      <c r="F163" s="311"/>
      <c r="G163" s="311"/>
      <c r="H163" s="311"/>
      <c r="I163" s="311"/>
      <c r="J163" s="153">
        <f>4125-M117</f>
        <v>3708</v>
      </c>
      <c r="K163" s="154"/>
      <c r="L163" s="154"/>
      <c r="M163" s="154"/>
      <c r="N163" s="154"/>
      <c r="O163" s="154"/>
      <c r="P163" s="154"/>
      <c r="Q163" s="154"/>
      <c r="R163" s="111"/>
    </row>
    <row r="164" spans="1:18" x14ac:dyDescent="0.25">
      <c r="A164" s="323" t="s">
        <v>104</v>
      </c>
      <c r="B164" s="311"/>
      <c r="C164" s="311"/>
      <c r="D164" s="311"/>
      <c r="E164" s="311"/>
      <c r="F164" s="311"/>
      <c r="G164" s="311"/>
      <c r="H164" s="311"/>
      <c r="I164" s="311"/>
      <c r="J164" s="153">
        <v>6809</v>
      </c>
      <c r="K164" s="154"/>
      <c r="L164" s="154"/>
      <c r="M164" s="154"/>
      <c r="N164" s="154"/>
      <c r="O164" s="154"/>
      <c r="P164" s="154"/>
      <c r="Q164" s="154"/>
      <c r="R164" s="111"/>
    </row>
    <row r="165" spans="1:18" x14ac:dyDescent="0.25">
      <c r="A165" s="323" t="s">
        <v>105</v>
      </c>
      <c r="B165" s="311"/>
      <c r="C165" s="311"/>
      <c r="D165" s="311"/>
      <c r="E165" s="311"/>
      <c r="F165" s="311"/>
      <c r="G165" s="311"/>
      <c r="H165" s="311"/>
      <c r="I165" s="311"/>
      <c r="J165" s="153">
        <v>7050</v>
      </c>
      <c r="K165" s="154"/>
      <c r="L165" s="154"/>
      <c r="M165" s="154"/>
      <c r="N165" s="154"/>
      <c r="O165" s="154"/>
      <c r="P165" s="154"/>
      <c r="Q165" s="154"/>
      <c r="R165" s="111"/>
    </row>
    <row r="166" spans="1:18" x14ac:dyDescent="0.25">
      <c r="A166" s="323" t="s">
        <v>106</v>
      </c>
      <c r="B166" s="311"/>
      <c r="C166" s="311"/>
      <c r="D166" s="311"/>
      <c r="E166" s="311"/>
      <c r="F166" s="311"/>
      <c r="G166" s="311"/>
      <c r="H166" s="311"/>
      <c r="I166" s="311"/>
      <c r="J166" s="153">
        <v>4428</v>
      </c>
      <c r="K166" s="154"/>
      <c r="L166" s="154"/>
      <c r="M166" s="154"/>
      <c r="N166" s="154"/>
      <c r="O166" s="154"/>
      <c r="P166" s="154"/>
      <c r="Q166" s="154"/>
      <c r="R166" s="111"/>
    </row>
    <row r="167" spans="1:18" x14ac:dyDescent="0.25">
      <c r="A167" s="324" t="s">
        <v>107</v>
      </c>
      <c r="B167" s="311"/>
      <c r="C167" s="311"/>
      <c r="D167" s="311"/>
      <c r="E167" s="311"/>
      <c r="F167" s="311"/>
      <c r="G167" s="311"/>
      <c r="H167" s="311"/>
      <c r="I167" s="311"/>
      <c r="J167" s="155">
        <v>64169</v>
      </c>
      <c r="K167" s="154"/>
      <c r="L167" s="154"/>
      <c r="M167" s="154"/>
      <c r="N167" s="154"/>
      <c r="O167" s="155">
        <v>475.01</v>
      </c>
      <c r="P167" s="154"/>
      <c r="Q167" s="155">
        <v>25.93</v>
      </c>
      <c r="R167" s="111"/>
    </row>
    <row r="168" spans="1:18" x14ac:dyDescent="0.25">
      <c r="A168" s="139"/>
      <c r="B168" s="140"/>
      <c r="C168" s="141"/>
      <c r="D168" s="142"/>
      <c r="E168" s="143"/>
      <c r="F168" s="157"/>
      <c r="G168" s="157"/>
      <c r="H168" s="157"/>
      <c r="I168" s="157"/>
      <c r="J168" s="157"/>
      <c r="K168" s="157"/>
      <c r="L168" s="157"/>
      <c r="M168" s="157"/>
      <c r="N168" s="157"/>
      <c r="O168" s="157"/>
      <c r="P168" s="157"/>
      <c r="Q168" s="157"/>
      <c r="R168" s="111"/>
    </row>
    <row r="169" spans="1:18" x14ac:dyDescent="0.25">
      <c r="A169" s="139"/>
      <c r="B169" s="140"/>
      <c r="C169" s="141"/>
      <c r="D169" s="142"/>
      <c r="E169" s="143"/>
      <c r="F169" s="157"/>
      <c r="G169" s="157"/>
      <c r="H169" s="157"/>
      <c r="I169" s="157"/>
      <c r="J169" s="157"/>
      <c r="K169" s="157"/>
      <c r="L169" s="157"/>
      <c r="M169" s="157"/>
      <c r="N169" s="157"/>
      <c r="O169" s="157"/>
      <c r="P169" s="157"/>
      <c r="Q169" s="157"/>
      <c r="R169" s="111"/>
    </row>
    <row r="170" spans="1:18" x14ac:dyDescent="0.25">
      <c r="A170" s="139"/>
      <c r="B170" s="158" t="s">
        <v>384</v>
      </c>
      <c r="C170" s="159"/>
      <c r="D170" s="159"/>
      <c r="E170" s="159"/>
      <c r="F170" s="160"/>
      <c r="G170" s="160"/>
      <c r="H170" s="160"/>
      <c r="I170" s="160"/>
      <c r="J170" s="160"/>
      <c r="K170" s="160"/>
      <c r="L170" s="160"/>
      <c r="M170" s="160"/>
      <c r="N170" s="157"/>
      <c r="O170" s="157"/>
      <c r="P170" s="157"/>
      <c r="Q170" s="157"/>
      <c r="R170" s="111"/>
    </row>
    <row r="171" spans="1:18" x14ac:dyDescent="0.25">
      <c r="A171" s="139"/>
      <c r="B171" s="161" t="s">
        <v>385</v>
      </c>
      <c r="C171" s="162"/>
      <c r="D171" s="162"/>
      <c r="E171" s="162"/>
      <c r="F171" s="163"/>
      <c r="G171" s="163"/>
      <c r="H171" s="163"/>
      <c r="I171" s="163"/>
      <c r="J171" s="163"/>
      <c r="K171" s="163"/>
      <c r="L171" s="160"/>
      <c r="M171" s="160"/>
      <c r="N171" s="157"/>
      <c r="O171" s="157"/>
      <c r="P171" s="157"/>
      <c r="Q171" s="157"/>
      <c r="R171" s="111"/>
    </row>
    <row r="172" spans="1:18" x14ac:dyDescent="0.25">
      <c r="A172" s="139"/>
      <c r="B172" s="161" t="s">
        <v>386</v>
      </c>
      <c r="C172" s="162"/>
      <c r="D172" s="162"/>
      <c r="E172" s="162"/>
      <c r="F172" s="163"/>
      <c r="G172" s="163"/>
      <c r="H172" s="163"/>
      <c r="I172" s="163"/>
      <c r="J172" s="163"/>
      <c r="K172" s="163"/>
      <c r="L172" s="160"/>
      <c r="M172" s="160"/>
      <c r="N172" s="157"/>
      <c r="O172" s="157"/>
      <c r="P172" s="157"/>
      <c r="Q172" s="157"/>
      <c r="R172" s="111"/>
    </row>
    <row r="173" spans="1:18" x14ac:dyDescent="0.25">
      <c r="A173" s="139"/>
      <c r="B173" s="164"/>
      <c r="C173" s="164"/>
      <c r="D173" s="164"/>
      <c r="E173" s="164"/>
      <c r="F173" s="164"/>
      <c r="G173" s="164"/>
      <c r="H173" s="164"/>
      <c r="I173" s="164"/>
      <c r="J173" s="164"/>
      <c r="K173" s="164"/>
      <c r="L173" s="164"/>
      <c r="M173" s="164"/>
      <c r="N173" s="157"/>
      <c r="O173" s="157"/>
      <c r="P173" s="157"/>
      <c r="Q173" s="157"/>
      <c r="R173" s="111"/>
    </row>
    <row r="174" spans="1:18" x14ac:dyDescent="0.25">
      <c r="A174" s="139"/>
      <c r="B174" s="165" t="s">
        <v>387</v>
      </c>
      <c r="C174" s="165"/>
      <c r="D174" s="165"/>
      <c r="E174" s="160"/>
      <c r="F174" s="166" t="s">
        <v>388</v>
      </c>
      <c r="G174" s="166"/>
      <c r="H174" s="166"/>
      <c r="I174" s="166"/>
      <c r="J174" s="166"/>
      <c r="K174" s="166"/>
      <c r="L174" s="166"/>
      <c r="M174" s="166"/>
      <c r="N174" s="157"/>
      <c r="O174" s="157"/>
      <c r="P174" s="157"/>
      <c r="Q174" s="157"/>
      <c r="R174" s="111"/>
    </row>
    <row r="175" spans="1:18" x14ac:dyDescent="0.25">
      <c r="A175" s="139"/>
      <c r="B175" s="167"/>
      <c r="C175" s="168"/>
      <c r="D175" s="169"/>
      <c r="E175" s="160"/>
      <c r="F175" s="330" t="s">
        <v>389</v>
      </c>
      <c r="G175" s="330"/>
      <c r="H175" s="170"/>
      <c r="I175" s="165"/>
      <c r="J175" s="165"/>
      <c r="K175" s="165"/>
      <c r="L175" s="165"/>
      <c r="M175" s="165"/>
      <c r="N175" s="157"/>
      <c r="O175" s="157"/>
      <c r="P175" s="157"/>
      <c r="Q175" s="157"/>
      <c r="R175" s="111"/>
    </row>
    <row r="176" spans="1:18" x14ac:dyDescent="0.25">
      <c r="A176" s="139"/>
      <c r="B176" s="140"/>
      <c r="C176" s="141"/>
      <c r="D176" s="142"/>
      <c r="E176" s="143"/>
      <c r="F176" s="157"/>
      <c r="G176" s="157"/>
      <c r="H176" s="157"/>
      <c r="I176" s="157"/>
      <c r="J176" s="157"/>
      <c r="K176" s="157"/>
      <c r="L176" s="157"/>
      <c r="M176" s="157"/>
      <c r="N176" s="157"/>
      <c r="O176" s="157"/>
      <c r="P176" s="157"/>
      <c r="Q176" s="157"/>
      <c r="R176" s="111"/>
    </row>
    <row r="177" spans="1:18" x14ac:dyDescent="0.25">
      <c r="A177" s="139"/>
      <c r="B177" s="140"/>
      <c r="C177" s="141"/>
      <c r="D177" s="142"/>
      <c r="E177" s="143"/>
      <c r="F177" s="157"/>
      <c r="G177" s="157"/>
      <c r="H177" s="157"/>
      <c r="I177" s="157"/>
      <c r="J177" s="157"/>
      <c r="K177" s="157"/>
      <c r="L177" s="157"/>
      <c r="M177" s="157"/>
      <c r="N177" s="157"/>
      <c r="O177" s="157"/>
      <c r="P177" s="157"/>
      <c r="Q177" s="157"/>
      <c r="R177" s="111"/>
    </row>
    <row r="178" spans="1:18" x14ac:dyDescent="0.25">
      <c r="A178" s="139"/>
      <c r="B178" s="140"/>
      <c r="C178" s="141"/>
      <c r="D178" s="142"/>
      <c r="E178" s="143"/>
      <c r="F178" s="157"/>
      <c r="G178" s="157"/>
      <c r="H178" s="157"/>
      <c r="I178" s="157"/>
      <c r="J178" s="157"/>
      <c r="K178" s="157"/>
      <c r="L178" s="157"/>
      <c r="M178" s="157"/>
      <c r="N178" s="157"/>
      <c r="O178" s="157"/>
      <c r="P178" s="157"/>
      <c r="Q178" s="157"/>
      <c r="R178" s="111"/>
    </row>
    <row r="179" spans="1:18" x14ac:dyDescent="0.25">
      <c r="A179" s="139"/>
      <c r="B179" s="140"/>
      <c r="C179" s="141"/>
      <c r="D179" s="142"/>
      <c r="E179" s="143"/>
      <c r="F179" s="157"/>
      <c r="G179" s="157"/>
      <c r="H179" s="157"/>
      <c r="I179" s="157"/>
      <c r="J179" s="157"/>
      <c r="K179" s="157"/>
      <c r="L179" s="157"/>
      <c r="M179" s="157"/>
      <c r="N179" s="157"/>
      <c r="O179" s="157"/>
      <c r="P179" s="157"/>
      <c r="Q179" s="157"/>
      <c r="R179" s="111"/>
    </row>
    <row r="180" spans="1:18" x14ac:dyDescent="0.25">
      <c r="A180" s="139"/>
      <c r="B180" s="140"/>
      <c r="C180" s="141"/>
      <c r="D180" s="142"/>
      <c r="E180" s="143"/>
      <c r="F180" s="157"/>
      <c r="G180" s="157"/>
      <c r="H180" s="157"/>
      <c r="I180" s="157"/>
      <c r="J180" s="157"/>
      <c r="K180" s="157"/>
      <c r="L180" s="157"/>
      <c r="M180" s="157"/>
      <c r="N180" s="157"/>
      <c r="O180" s="157"/>
      <c r="P180" s="157"/>
      <c r="Q180" s="157"/>
      <c r="R180" s="111"/>
    </row>
    <row r="181" spans="1:18" x14ac:dyDescent="0.25">
      <c r="A181" s="139"/>
      <c r="B181" s="140"/>
      <c r="C181" s="141"/>
      <c r="D181" s="142"/>
      <c r="E181" s="143"/>
      <c r="F181" s="157"/>
      <c r="G181" s="157"/>
      <c r="H181" s="157"/>
      <c r="I181" s="157"/>
      <c r="J181" s="157"/>
      <c r="K181" s="157"/>
      <c r="L181" s="157"/>
      <c r="M181" s="157"/>
      <c r="N181" s="157"/>
      <c r="O181" s="157"/>
      <c r="P181" s="157"/>
      <c r="Q181" s="157"/>
      <c r="R181" s="111"/>
    </row>
    <row r="182" spans="1:18" x14ac:dyDescent="0.25">
      <c r="A182" s="139"/>
      <c r="B182" s="140"/>
      <c r="C182" s="141"/>
      <c r="D182" s="142"/>
      <c r="E182" s="143"/>
      <c r="F182" s="157"/>
      <c r="G182" s="157"/>
      <c r="H182" s="157"/>
      <c r="I182" s="157"/>
      <c r="J182" s="157"/>
      <c r="K182" s="157"/>
      <c r="L182" s="157"/>
      <c r="M182" s="157"/>
      <c r="N182" s="157"/>
      <c r="O182" s="157"/>
      <c r="P182" s="157"/>
      <c r="Q182" s="157"/>
      <c r="R182" s="111"/>
    </row>
    <row r="183" spans="1:18" x14ac:dyDescent="0.25">
      <c r="A183" s="139"/>
      <c r="B183" s="140"/>
      <c r="C183" s="141"/>
      <c r="D183" s="142"/>
      <c r="E183" s="143"/>
      <c r="F183" s="157"/>
      <c r="G183" s="157"/>
      <c r="H183" s="157"/>
      <c r="I183" s="157"/>
      <c r="J183" s="157"/>
      <c r="K183" s="157"/>
      <c r="L183" s="157"/>
      <c r="M183" s="157"/>
      <c r="N183" s="157"/>
      <c r="O183" s="157"/>
      <c r="P183" s="157"/>
      <c r="Q183" s="157"/>
      <c r="R183" s="111"/>
    </row>
    <row r="184" spans="1:18" x14ac:dyDescent="0.25">
      <c r="A184" s="139"/>
      <c r="B184" s="140"/>
      <c r="C184" s="141"/>
      <c r="D184" s="142"/>
      <c r="E184" s="143"/>
      <c r="F184" s="157"/>
      <c r="G184" s="157"/>
      <c r="H184" s="157"/>
      <c r="I184" s="157"/>
      <c r="J184" s="157"/>
      <c r="K184" s="157"/>
      <c r="L184" s="157"/>
      <c r="M184" s="157"/>
      <c r="N184" s="157"/>
      <c r="O184" s="157"/>
      <c r="P184" s="157"/>
      <c r="Q184" s="157"/>
      <c r="R184" s="111"/>
    </row>
  </sheetData>
  <mergeCells count="112">
    <mergeCell ref="A166:I166"/>
    <mergeCell ref="A167:I167"/>
    <mergeCell ref="F175:G175"/>
    <mergeCell ref="A160:I160"/>
    <mergeCell ref="A161:I161"/>
    <mergeCell ref="A162:I162"/>
    <mergeCell ref="A163:I163"/>
    <mergeCell ref="A164:I164"/>
    <mergeCell ref="A165:I165"/>
    <mergeCell ref="A154:I154"/>
    <mergeCell ref="A155:I155"/>
    <mergeCell ref="A156:I156"/>
    <mergeCell ref="A157:I157"/>
    <mergeCell ref="A158:I158"/>
    <mergeCell ref="A159:I159"/>
    <mergeCell ref="A148:I148"/>
    <mergeCell ref="A149:I149"/>
    <mergeCell ref="A150:I150"/>
    <mergeCell ref="A151:I151"/>
    <mergeCell ref="A152:I152"/>
    <mergeCell ref="A153:I153"/>
    <mergeCell ref="A142:I142"/>
    <mergeCell ref="A143:I143"/>
    <mergeCell ref="A144:I144"/>
    <mergeCell ref="A145:I145"/>
    <mergeCell ref="A146:I146"/>
    <mergeCell ref="A147:I147"/>
    <mergeCell ref="A136:I136"/>
    <mergeCell ref="A137:I137"/>
    <mergeCell ref="A138:I138"/>
    <mergeCell ref="A139:I139"/>
    <mergeCell ref="A140:I140"/>
    <mergeCell ref="A141:I141"/>
    <mergeCell ref="A130:I130"/>
    <mergeCell ref="A131:I131"/>
    <mergeCell ref="A132:I132"/>
    <mergeCell ref="A133:I133"/>
    <mergeCell ref="A134:I134"/>
    <mergeCell ref="A135:I135"/>
    <mergeCell ref="A124:I124"/>
    <mergeCell ref="A125:I125"/>
    <mergeCell ref="A126:I126"/>
    <mergeCell ref="A127:I127"/>
    <mergeCell ref="A128:I128"/>
    <mergeCell ref="A129:I129"/>
    <mergeCell ref="A118:I118"/>
    <mergeCell ref="A119:I119"/>
    <mergeCell ref="A120:I120"/>
    <mergeCell ref="A121:I121"/>
    <mergeCell ref="A122:I122"/>
    <mergeCell ref="A123:I123"/>
    <mergeCell ref="A112:I112"/>
    <mergeCell ref="A113:I113"/>
    <mergeCell ref="A114:I114"/>
    <mergeCell ref="A115:Q115"/>
    <mergeCell ref="A116:I116"/>
    <mergeCell ref="A117:I117"/>
    <mergeCell ref="A101:Q101"/>
    <mergeCell ref="A102:Q102"/>
    <mergeCell ref="A104:Q104"/>
    <mergeCell ref="A108:Q108"/>
    <mergeCell ref="A110:I110"/>
    <mergeCell ref="A111:I111"/>
    <mergeCell ref="A93:Q93"/>
    <mergeCell ref="A96:I96"/>
    <mergeCell ref="A97:I97"/>
    <mergeCell ref="A98:I98"/>
    <mergeCell ref="A99:I99"/>
    <mergeCell ref="A100:I100"/>
    <mergeCell ref="A80:I80"/>
    <mergeCell ref="A81:I81"/>
    <mergeCell ref="A82:I82"/>
    <mergeCell ref="A83:I83"/>
    <mergeCell ref="A84:Q84"/>
    <mergeCell ref="A85:Q85"/>
    <mergeCell ref="A59:I59"/>
    <mergeCell ref="A60:I60"/>
    <mergeCell ref="A61:Q61"/>
    <mergeCell ref="A62:Q62"/>
    <mergeCell ref="A71:Q71"/>
    <mergeCell ref="A79:I79"/>
    <mergeCell ref="A36:Q36"/>
    <mergeCell ref="A52:Q52"/>
    <mergeCell ref="A56:I56"/>
    <mergeCell ref="A57:I57"/>
    <mergeCell ref="A58:I58"/>
    <mergeCell ref="A24:Q24"/>
    <mergeCell ref="A30:I30"/>
    <mergeCell ref="A31:I31"/>
    <mergeCell ref="A32:I32"/>
    <mergeCell ref="A33:I33"/>
    <mergeCell ref="A34:I34"/>
    <mergeCell ref="N20:N22"/>
    <mergeCell ref="O20:O22"/>
    <mergeCell ref="P20:P22"/>
    <mergeCell ref="Q20:Q22"/>
    <mergeCell ref="F21:F22"/>
    <mergeCell ref="G21:I21"/>
    <mergeCell ref="J21:J22"/>
    <mergeCell ref="K21:M21"/>
    <mergeCell ref="A35:Q35"/>
    <mergeCell ref="E1:I1"/>
    <mergeCell ref="J14:K14"/>
    <mergeCell ref="J15:K15"/>
    <mergeCell ref="J16:K16"/>
    <mergeCell ref="A20:A22"/>
    <mergeCell ref="B20:B22"/>
    <mergeCell ref="C20:C22"/>
    <mergeCell ref="D20:D22"/>
    <mergeCell ref="E20:E22"/>
    <mergeCell ref="F20:I20"/>
    <mergeCell ref="J20:M2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6"/>
  <sheetViews>
    <sheetView workbookViewId="0">
      <selection activeCell="J15" sqref="J15:K15"/>
    </sheetView>
  </sheetViews>
  <sheetFormatPr defaultRowHeight="15" x14ac:dyDescent="0.25"/>
  <sheetData>
    <row r="1" spans="1:19" x14ac:dyDescent="0.25">
      <c r="A1" s="49" t="s">
        <v>390</v>
      </c>
      <c r="B1" s="50"/>
      <c r="C1" s="51"/>
      <c r="D1" s="171"/>
      <c r="E1" s="316" t="s">
        <v>0</v>
      </c>
      <c r="F1" s="316"/>
      <c r="G1" s="316"/>
      <c r="H1" s="316"/>
      <c r="I1" s="316"/>
      <c r="J1" s="53"/>
      <c r="K1" s="53"/>
      <c r="L1" s="53"/>
      <c r="M1" s="49" t="s">
        <v>52</v>
      </c>
      <c r="N1" s="53"/>
      <c r="O1" s="53"/>
      <c r="P1" s="53"/>
      <c r="Q1" s="111"/>
      <c r="R1" s="111"/>
      <c r="S1" s="111"/>
    </row>
    <row r="2" spans="1:19" x14ac:dyDescent="0.25">
      <c r="A2" s="55"/>
      <c r="B2" s="50"/>
      <c r="C2" s="51"/>
      <c r="D2" s="52"/>
      <c r="E2" s="52"/>
      <c r="F2" s="53"/>
      <c r="G2" s="172" t="s">
        <v>53</v>
      </c>
      <c r="H2" s="53"/>
      <c r="I2" s="53"/>
      <c r="J2" s="53"/>
      <c r="K2" s="53"/>
      <c r="L2" s="53"/>
      <c r="M2" s="55" t="s">
        <v>391</v>
      </c>
      <c r="N2" s="53"/>
      <c r="O2" s="53"/>
      <c r="P2" s="53"/>
      <c r="Q2" s="111"/>
      <c r="R2" s="111"/>
      <c r="S2" s="111"/>
    </row>
    <row r="3" spans="1:19" x14ac:dyDescent="0.25">
      <c r="A3" s="55"/>
      <c r="B3" s="50"/>
      <c r="C3" s="51"/>
      <c r="D3" s="52"/>
      <c r="E3" s="52"/>
      <c r="F3" s="53"/>
      <c r="G3" s="172"/>
      <c r="H3" s="53"/>
      <c r="I3" s="53"/>
      <c r="J3" s="53"/>
      <c r="K3" s="53"/>
      <c r="L3" s="55"/>
      <c r="M3" s="55" t="s">
        <v>392</v>
      </c>
      <c r="N3" s="53"/>
      <c r="O3" s="53"/>
      <c r="P3" s="53"/>
      <c r="Q3" s="111"/>
      <c r="R3" s="111"/>
      <c r="S3" s="111"/>
    </row>
    <row r="4" spans="1:19" x14ac:dyDescent="0.25">
      <c r="A4" s="55" t="s">
        <v>55</v>
      </c>
      <c r="B4" s="50"/>
      <c r="C4" s="51"/>
      <c r="D4" s="52"/>
      <c r="E4" s="52"/>
      <c r="F4" s="53"/>
      <c r="G4" s="53"/>
      <c r="H4" s="53"/>
      <c r="I4" s="53"/>
      <c r="J4" s="53"/>
      <c r="K4" s="53"/>
      <c r="L4" s="53"/>
      <c r="M4" s="55" t="s">
        <v>55</v>
      </c>
      <c r="N4" s="53"/>
      <c r="O4" s="53"/>
      <c r="P4" s="53"/>
      <c r="Q4" s="111"/>
      <c r="R4" s="111"/>
      <c r="S4" s="111"/>
    </row>
    <row r="5" spans="1:19" x14ac:dyDescent="0.25">
      <c r="A5" s="55" t="s">
        <v>194</v>
      </c>
      <c r="B5" s="50"/>
      <c r="C5" s="51"/>
      <c r="D5" s="52"/>
      <c r="E5" s="52"/>
      <c r="F5" s="53"/>
      <c r="G5" s="53"/>
      <c r="H5" s="53"/>
      <c r="I5" s="53"/>
      <c r="J5" s="53"/>
      <c r="K5" s="53"/>
      <c r="L5" s="53"/>
      <c r="M5" s="55" t="s">
        <v>195</v>
      </c>
      <c r="N5" s="53"/>
      <c r="O5" s="53"/>
      <c r="P5" s="53"/>
      <c r="Q5" s="111"/>
      <c r="R5" s="111"/>
      <c r="S5" s="111"/>
    </row>
    <row r="6" spans="1:19" x14ac:dyDescent="0.25">
      <c r="A6" s="57"/>
      <c r="B6" s="50"/>
      <c r="C6" s="52"/>
      <c r="D6" s="54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111"/>
      <c r="R6" s="111"/>
      <c r="S6" s="111"/>
    </row>
    <row r="7" spans="1:19" x14ac:dyDescent="0.25">
      <c r="A7" s="118"/>
      <c r="B7" s="119"/>
      <c r="C7" s="121"/>
      <c r="D7" s="111"/>
      <c r="E7" s="110"/>
      <c r="F7" s="110"/>
      <c r="G7" s="122" t="s">
        <v>393</v>
      </c>
      <c r="H7" s="122"/>
      <c r="I7" s="122"/>
      <c r="J7" s="110"/>
      <c r="K7" s="110"/>
      <c r="L7" s="110"/>
      <c r="M7" s="110"/>
      <c r="N7" s="110"/>
      <c r="O7" s="110"/>
      <c r="P7" s="110"/>
      <c r="Q7" s="111"/>
      <c r="R7" s="111"/>
      <c r="S7" s="111"/>
    </row>
    <row r="8" spans="1:19" x14ac:dyDescent="0.25">
      <c r="A8" s="118"/>
      <c r="B8" s="119"/>
      <c r="C8" s="121"/>
      <c r="D8" s="111"/>
      <c r="E8" s="110"/>
      <c r="F8" s="110"/>
      <c r="G8" s="118" t="s">
        <v>59</v>
      </c>
      <c r="H8" s="118"/>
      <c r="I8" s="118"/>
      <c r="J8" s="110"/>
      <c r="K8" s="110"/>
      <c r="L8" s="110"/>
      <c r="M8" s="110"/>
      <c r="N8" s="110"/>
      <c r="O8" s="110"/>
      <c r="P8" s="110"/>
      <c r="Q8" s="111"/>
      <c r="R8" s="111"/>
      <c r="S8" s="111"/>
    </row>
    <row r="9" spans="1:19" x14ac:dyDescent="0.25">
      <c r="A9" s="118"/>
      <c r="B9" s="119"/>
      <c r="C9" s="121"/>
      <c r="D9" s="111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1"/>
      <c r="R9" s="111"/>
      <c r="S9" s="111"/>
    </row>
    <row r="10" spans="1:19" x14ac:dyDescent="0.25">
      <c r="A10" s="118"/>
      <c r="B10" s="119"/>
      <c r="C10" s="123" t="s">
        <v>60</v>
      </c>
      <c r="D10" s="173" t="s">
        <v>394</v>
      </c>
      <c r="E10" s="126"/>
      <c r="F10" s="126"/>
      <c r="G10" s="127"/>
      <c r="H10" s="126"/>
      <c r="I10" s="126"/>
      <c r="J10" s="126"/>
      <c r="K10" s="126"/>
      <c r="L10" s="126"/>
      <c r="M10" s="110"/>
      <c r="N10" s="110"/>
      <c r="O10" s="110"/>
      <c r="P10" s="110"/>
      <c r="Q10" s="111"/>
      <c r="R10" s="111"/>
      <c r="S10" s="111"/>
    </row>
    <row r="11" spans="1:19" x14ac:dyDescent="0.25">
      <c r="A11" s="118"/>
      <c r="B11" s="119"/>
      <c r="C11" s="123"/>
      <c r="D11" s="174" t="s">
        <v>395</v>
      </c>
      <c r="E11" s="110"/>
      <c r="F11" s="110"/>
      <c r="G11" s="118"/>
      <c r="H11" s="110"/>
      <c r="I11" s="110"/>
      <c r="J11" s="110"/>
      <c r="K11" s="110"/>
      <c r="L11" s="110"/>
      <c r="M11" s="110"/>
      <c r="N11" s="110"/>
      <c r="O11" s="110"/>
      <c r="P11" s="110"/>
      <c r="Q11" s="111"/>
      <c r="R11" s="111"/>
      <c r="S11" s="111"/>
    </row>
    <row r="12" spans="1:19" x14ac:dyDescent="0.25">
      <c r="A12" s="118"/>
      <c r="B12" s="119"/>
      <c r="C12" s="121"/>
      <c r="D12" s="175"/>
      <c r="E12" s="176"/>
      <c r="F12" s="176"/>
      <c r="G12" s="177" t="s">
        <v>61</v>
      </c>
      <c r="H12" s="177"/>
      <c r="I12" s="177"/>
      <c r="J12" s="176"/>
      <c r="K12" s="178"/>
      <c r="L12" s="110"/>
      <c r="M12" s="110"/>
      <c r="N12" s="110"/>
      <c r="O12" s="110"/>
      <c r="P12" s="110"/>
      <c r="Q12" s="111"/>
      <c r="R12" s="111"/>
      <c r="S12" s="111"/>
    </row>
    <row r="13" spans="1:19" x14ac:dyDescent="0.25">
      <c r="A13" s="132"/>
      <c r="B13" s="133"/>
      <c r="C13" s="121"/>
      <c r="D13" s="111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1"/>
      <c r="R13" s="111"/>
      <c r="S13" s="111"/>
    </row>
    <row r="14" spans="1:19" x14ac:dyDescent="0.25">
      <c r="A14" s="118"/>
      <c r="B14" s="119"/>
      <c r="C14" s="121"/>
      <c r="D14" s="134" t="s">
        <v>396</v>
      </c>
      <c r="E14" s="110"/>
      <c r="F14" s="110"/>
      <c r="G14" s="110"/>
      <c r="H14" s="134"/>
      <c r="I14" s="134"/>
      <c r="J14" s="134"/>
      <c r="K14" s="110"/>
      <c r="L14" s="110"/>
      <c r="M14" s="110"/>
      <c r="N14" s="110"/>
      <c r="O14" s="110"/>
      <c r="P14" s="110"/>
      <c r="Q14" s="110"/>
      <c r="R14" s="111"/>
      <c r="S14" s="111"/>
    </row>
    <row r="15" spans="1:19" x14ac:dyDescent="0.25">
      <c r="A15" s="118"/>
      <c r="B15" s="119"/>
      <c r="C15" s="121"/>
      <c r="D15" s="134" t="s">
        <v>397</v>
      </c>
      <c r="E15" s="110"/>
      <c r="F15" s="110"/>
      <c r="G15" s="110"/>
      <c r="H15" s="134"/>
      <c r="I15" s="134"/>
      <c r="J15" s="317" t="s">
        <v>398</v>
      </c>
      <c r="K15" s="303"/>
      <c r="L15" s="136" t="s">
        <v>63</v>
      </c>
      <c r="M15" s="110"/>
      <c r="N15" s="110"/>
      <c r="O15" s="110"/>
      <c r="P15" s="110"/>
      <c r="Q15" s="111"/>
      <c r="R15" s="111"/>
      <c r="S15" s="111"/>
    </row>
    <row r="16" spans="1:19" x14ac:dyDescent="0.25">
      <c r="A16" s="118"/>
      <c r="B16" s="119"/>
      <c r="C16" s="121"/>
      <c r="D16" s="134" t="s">
        <v>399</v>
      </c>
      <c r="E16" s="110"/>
      <c r="F16" s="110"/>
      <c r="G16" s="110"/>
      <c r="H16" s="134"/>
      <c r="I16" s="134"/>
      <c r="J16" s="317" t="s">
        <v>400</v>
      </c>
      <c r="K16" s="303"/>
      <c r="L16" s="136" t="s">
        <v>63</v>
      </c>
      <c r="M16" s="110"/>
      <c r="N16" s="110"/>
      <c r="O16" s="110"/>
      <c r="P16" s="110"/>
      <c r="Q16" s="111"/>
      <c r="R16" s="111"/>
      <c r="S16" s="111"/>
    </row>
    <row r="17" spans="1:19" x14ac:dyDescent="0.25">
      <c r="A17" s="118"/>
      <c r="B17" s="119"/>
      <c r="C17" s="121"/>
      <c r="D17" s="134" t="s">
        <v>401</v>
      </c>
      <c r="E17" s="110"/>
      <c r="F17" s="110"/>
      <c r="G17" s="110"/>
      <c r="H17" s="134"/>
      <c r="I17" s="134"/>
      <c r="J17" s="317" t="s">
        <v>402</v>
      </c>
      <c r="K17" s="303"/>
      <c r="L17" s="136" t="s">
        <v>63</v>
      </c>
      <c r="M17" s="110"/>
      <c r="N17" s="110"/>
      <c r="O17" s="110"/>
      <c r="P17" s="110"/>
      <c r="Q17" s="111"/>
      <c r="R17" s="111"/>
      <c r="S17" s="111"/>
    </row>
    <row r="18" spans="1:19" x14ac:dyDescent="0.25">
      <c r="A18" s="118"/>
      <c r="B18" s="119"/>
      <c r="C18" s="121"/>
      <c r="D18" s="134" t="s">
        <v>403</v>
      </c>
      <c r="E18" s="110"/>
      <c r="F18" s="110"/>
      <c r="G18" s="110"/>
      <c r="H18" s="134"/>
      <c r="I18" s="134"/>
      <c r="J18" s="317" t="s">
        <v>404</v>
      </c>
      <c r="K18" s="303"/>
      <c r="L18" s="136" t="s">
        <v>63</v>
      </c>
      <c r="M18" s="110"/>
      <c r="N18" s="110"/>
      <c r="O18" s="110"/>
      <c r="P18" s="110"/>
      <c r="Q18" s="111"/>
      <c r="R18" s="111"/>
      <c r="S18" s="111"/>
    </row>
    <row r="19" spans="1:19" x14ac:dyDescent="0.25">
      <c r="A19" s="118"/>
      <c r="B19" s="119"/>
      <c r="C19" s="121"/>
      <c r="D19" s="134" t="s">
        <v>65</v>
      </c>
      <c r="E19" s="110"/>
      <c r="F19" s="110"/>
      <c r="G19" s="110"/>
      <c r="H19" s="134"/>
      <c r="I19" s="134"/>
      <c r="J19" s="317" t="s">
        <v>405</v>
      </c>
      <c r="K19" s="303"/>
      <c r="L19" s="136" t="s">
        <v>66</v>
      </c>
      <c r="M19" s="110"/>
      <c r="N19" s="110"/>
      <c r="O19" s="110"/>
      <c r="P19" s="110"/>
      <c r="Q19" s="111"/>
      <c r="R19" s="111"/>
      <c r="S19" s="111"/>
    </row>
    <row r="20" spans="1:19" x14ac:dyDescent="0.25">
      <c r="A20" s="118"/>
      <c r="B20" s="119"/>
      <c r="C20" s="121"/>
      <c r="D20" s="68" t="s">
        <v>406</v>
      </c>
      <c r="E20" s="110"/>
      <c r="F20" s="110"/>
      <c r="G20" s="110"/>
      <c r="H20" s="110"/>
      <c r="I20" s="110"/>
      <c r="J20" s="110"/>
      <c r="K20" s="110">
        <f>K93/1000</f>
        <v>2.2589999999999999</v>
      </c>
      <c r="L20" s="136" t="s">
        <v>63</v>
      </c>
      <c r="M20" s="110"/>
      <c r="N20" s="110"/>
      <c r="O20" s="110"/>
      <c r="P20" s="110"/>
      <c r="Q20" s="111"/>
      <c r="R20" s="111"/>
      <c r="S20" s="111"/>
    </row>
    <row r="21" spans="1:19" x14ac:dyDescent="0.25">
      <c r="A21" s="118"/>
      <c r="B21" s="119"/>
      <c r="C21" s="120"/>
      <c r="D21" s="70" t="s">
        <v>67</v>
      </c>
      <c r="E21" s="118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1"/>
      <c r="R21" s="111"/>
      <c r="S21" s="111"/>
    </row>
    <row r="22" spans="1:19" x14ac:dyDescent="0.25">
      <c r="A22" s="118"/>
      <c r="B22" s="119"/>
      <c r="C22" s="120"/>
      <c r="D22" s="121"/>
      <c r="E22" s="118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1"/>
      <c r="R22" s="111"/>
      <c r="S22" s="111"/>
    </row>
    <row r="23" spans="1:19" x14ac:dyDescent="0.25">
      <c r="A23" s="320" t="s">
        <v>68</v>
      </c>
      <c r="B23" s="318" t="s">
        <v>204</v>
      </c>
      <c r="C23" s="320" t="s">
        <v>70</v>
      </c>
      <c r="D23" s="320" t="s">
        <v>71</v>
      </c>
      <c r="E23" s="320" t="s">
        <v>72</v>
      </c>
      <c r="F23" s="320" t="s">
        <v>73</v>
      </c>
      <c r="G23" s="322"/>
      <c r="H23" s="322"/>
      <c r="I23" s="322"/>
      <c r="J23" s="320" t="s">
        <v>74</v>
      </c>
      <c r="K23" s="331"/>
      <c r="L23" s="331"/>
      <c r="M23" s="331"/>
      <c r="N23" s="331"/>
      <c r="O23" s="320" t="s">
        <v>75</v>
      </c>
      <c r="P23" s="320" t="s">
        <v>76</v>
      </c>
      <c r="Q23" s="332" t="s">
        <v>407</v>
      </c>
      <c r="R23" s="111"/>
      <c r="S23" s="111"/>
    </row>
    <row r="24" spans="1:19" x14ac:dyDescent="0.25">
      <c r="A24" s="322"/>
      <c r="B24" s="319"/>
      <c r="C24" s="321"/>
      <c r="D24" s="320"/>
      <c r="E24" s="320"/>
      <c r="F24" s="320" t="s">
        <v>1</v>
      </c>
      <c r="G24" s="320" t="s">
        <v>79</v>
      </c>
      <c r="H24" s="322"/>
      <c r="I24" s="322"/>
      <c r="J24" s="320" t="s">
        <v>408</v>
      </c>
      <c r="K24" s="320" t="s">
        <v>1</v>
      </c>
      <c r="L24" s="320" t="s">
        <v>79</v>
      </c>
      <c r="M24" s="322"/>
      <c r="N24" s="322"/>
      <c r="O24" s="320"/>
      <c r="P24" s="320"/>
      <c r="Q24" s="332"/>
      <c r="R24" s="111"/>
      <c r="S24" s="111"/>
    </row>
    <row r="25" spans="1:19" x14ac:dyDescent="0.25">
      <c r="A25" s="322"/>
      <c r="B25" s="319"/>
      <c r="C25" s="321"/>
      <c r="D25" s="320"/>
      <c r="E25" s="320"/>
      <c r="F25" s="322"/>
      <c r="G25" s="145" t="s">
        <v>80</v>
      </c>
      <c r="H25" s="145" t="s">
        <v>81</v>
      </c>
      <c r="I25" s="145" t="s">
        <v>82</v>
      </c>
      <c r="J25" s="321"/>
      <c r="K25" s="322"/>
      <c r="L25" s="145" t="s">
        <v>80</v>
      </c>
      <c r="M25" s="145" t="s">
        <v>81</v>
      </c>
      <c r="N25" s="145" t="s">
        <v>82</v>
      </c>
      <c r="O25" s="320"/>
      <c r="P25" s="320"/>
      <c r="Q25" s="332"/>
      <c r="R25" s="111"/>
      <c r="S25" s="111"/>
    </row>
    <row r="26" spans="1:19" x14ac:dyDescent="0.25">
      <c r="A26" s="146">
        <v>1</v>
      </c>
      <c r="B26" s="147">
        <v>2</v>
      </c>
      <c r="C26" s="145">
        <v>3</v>
      </c>
      <c r="D26" s="145">
        <v>4</v>
      </c>
      <c r="E26" s="151">
        <v>5</v>
      </c>
      <c r="F26" s="148">
        <v>6</v>
      </c>
      <c r="G26" s="148">
        <v>7</v>
      </c>
      <c r="H26" s="148">
        <v>8</v>
      </c>
      <c r="I26" s="148">
        <v>9</v>
      </c>
      <c r="J26" s="148">
        <v>10</v>
      </c>
      <c r="K26" s="148">
        <v>11</v>
      </c>
      <c r="L26" s="148">
        <v>12</v>
      </c>
      <c r="M26" s="148">
        <v>13</v>
      </c>
      <c r="N26" s="148">
        <v>14</v>
      </c>
      <c r="O26" s="148">
        <v>15</v>
      </c>
      <c r="P26" s="148">
        <v>16</v>
      </c>
      <c r="Q26" s="148">
        <v>17</v>
      </c>
      <c r="R26" s="111"/>
      <c r="S26" s="111"/>
    </row>
    <row r="27" spans="1:19" x14ac:dyDescent="0.25">
      <c r="A27" s="329" t="s">
        <v>409</v>
      </c>
      <c r="B27" s="311"/>
      <c r="C27" s="311"/>
      <c r="D27" s="311"/>
      <c r="E27" s="311"/>
      <c r="F27" s="311"/>
      <c r="G27" s="311"/>
      <c r="H27" s="311"/>
      <c r="I27" s="311"/>
      <c r="J27" s="311"/>
      <c r="K27" s="311"/>
      <c r="L27" s="311"/>
      <c r="M27" s="311"/>
      <c r="N27" s="311"/>
      <c r="O27" s="311"/>
      <c r="P27" s="311"/>
      <c r="Q27" s="311"/>
      <c r="R27" s="111"/>
      <c r="S27" s="111"/>
    </row>
    <row r="28" spans="1:19" ht="60" x14ac:dyDescent="0.25">
      <c r="A28" s="146">
        <v>1</v>
      </c>
      <c r="B28" s="149" t="s">
        <v>410</v>
      </c>
      <c r="C28" s="150" t="s">
        <v>411</v>
      </c>
      <c r="D28" s="151" t="s">
        <v>140</v>
      </c>
      <c r="E28" s="156">
        <v>90</v>
      </c>
      <c r="F28" s="153" t="s">
        <v>412</v>
      </c>
      <c r="G28" s="154"/>
      <c r="H28" s="154"/>
      <c r="I28" s="154"/>
      <c r="J28" s="154"/>
      <c r="K28" s="154">
        <v>131</v>
      </c>
      <c r="L28" s="154"/>
      <c r="M28" s="154"/>
      <c r="N28" s="154"/>
      <c r="O28" s="154"/>
      <c r="P28" s="154"/>
      <c r="Q28" s="154"/>
      <c r="R28" s="111"/>
      <c r="S28" s="111"/>
    </row>
    <row r="29" spans="1:19" ht="84" x14ac:dyDescent="0.25">
      <c r="A29" s="146">
        <v>2</v>
      </c>
      <c r="B29" s="149" t="s">
        <v>410</v>
      </c>
      <c r="C29" s="150" t="s">
        <v>413</v>
      </c>
      <c r="D29" s="151" t="s">
        <v>414</v>
      </c>
      <c r="E29" s="156">
        <v>2</v>
      </c>
      <c r="F29" s="153" t="s">
        <v>415</v>
      </c>
      <c r="G29" s="154"/>
      <c r="H29" s="154"/>
      <c r="I29" s="154"/>
      <c r="J29" s="154"/>
      <c r="K29" s="154">
        <v>70</v>
      </c>
      <c r="L29" s="154"/>
      <c r="M29" s="154"/>
      <c r="N29" s="154"/>
      <c r="O29" s="154"/>
      <c r="P29" s="154"/>
      <c r="Q29" s="154"/>
      <c r="R29" s="111"/>
      <c r="S29" s="111"/>
    </row>
    <row r="30" spans="1:19" ht="384.75" x14ac:dyDescent="0.25">
      <c r="A30" s="146">
        <v>3</v>
      </c>
      <c r="B30" s="149" t="s">
        <v>416</v>
      </c>
      <c r="C30" s="150" t="s">
        <v>417</v>
      </c>
      <c r="D30" s="151" t="s">
        <v>117</v>
      </c>
      <c r="E30" s="152" t="s">
        <v>418</v>
      </c>
      <c r="F30" s="153">
        <v>1888.97</v>
      </c>
      <c r="G30" s="153">
        <v>331.12</v>
      </c>
      <c r="H30" s="153">
        <v>611.58000000000004</v>
      </c>
      <c r="I30" s="153">
        <v>248.83</v>
      </c>
      <c r="J30" s="154"/>
      <c r="K30" s="154">
        <v>793</v>
      </c>
      <c r="L30" s="154">
        <v>139</v>
      </c>
      <c r="M30" s="154">
        <v>257</v>
      </c>
      <c r="N30" s="154">
        <v>105</v>
      </c>
      <c r="O30" s="154">
        <v>24.99</v>
      </c>
      <c r="P30" s="154">
        <v>10.5</v>
      </c>
      <c r="Q30" s="154"/>
      <c r="R30" s="111"/>
      <c r="S30" s="111"/>
    </row>
    <row r="31" spans="1:19" ht="72" x14ac:dyDescent="0.25">
      <c r="A31" s="179" t="s">
        <v>419</v>
      </c>
      <c r="B31" s="180" t="s">
        <v>420</v>
      </c>
      <c r="C31" s="181" t="s">
        <v>421</v>
      </c>
      <c r="D31" s="179" t="s">
        <v>292</v>
      </c>
      <c r="E31" s="182" t="s">
        <v>422</v>
      </c>
      <c r="F31" s="183">
        <v>9.0399999999999991</v>
      </c>
      <c r="G31" s="154"/>
      <c r="H31" s="154"/>
      <c r="I31" s="154"/>
      <c r="J31" s="154"/>
      <c r="K31" s="184">
        <v>50.88</v>
      </c>
      <c r="L31" s="154"/>
      <c r="M31" s="154"/>
      <c r="N31" s="154"/>
      <c r="O31" s="154"/>
      <c r="P31" s="154"/>
      <c r="Q31" s="154"/>
      <c r="R31" s="111"/>
      <c r="S31" s="111"/>
    </row>
    <row r="32" spans="1:19" ht="24" x14ac:dyDescent="0.25">
      <c r="A32" s="179" t="s">
        <v>419</v>
      </c>
      <c r="B32" s="180" t="s">
        <v>423</v>
      </c>
      <c r="C32" s="181" t="s">
        <v>424</v>
      </c>
      <c r="D32" s="179" t="s">
        <v>292</v>
      </c>
      <c r="E32" s="182" t="s">
        <v>425</v>
      </c>
      <c r="F32" s="183">
        <v>65.8</v>
      </c>
      <c r="G32" s="154"/>
      <c r="H32" s="154"/>
      <c r="I32" s="154"/>
      <c r="J32" s="154"/>
      <c r="K32" s="184">
        <v>185.16</v>
      </c>
      <c r="L32" s="154"/>
      <c r="M32" s="154"/>
      <c r="N32" s="154"/>
      <c r="O32" s="154"/>
      <c r="P32" s="154"/>
      <c r="Q32" s="154"/>
      <c r="R32" s="111"/>
      <c r="S32" s="111"/>
    </row>
    <row r="33" spans="1:19" ht="261.75" x14ac:dyDescent="0.25">
      <c r="A33" s="146">
        <v>4</v>
      </c>
      <c r="B33" s="149" t="s">
        <v>426</v>
      </c>
      <c r="C33" s="150" t="s">
        <v>427</v>
      </c>
      <c r="D33" s="151" t="s">
        <v>117</v>
      </c>
      <c r="E33" s="152" t="s">
        <v>428</v>
      </c>
      <c r="F33" s="153">
        <v>191.56</v>
      </c>
      <c r="G33" s="153">
        <v>48.97</v>
      </c>
      <c r="H33" s="153">
        <v>56.09</v>
      </c>
      <c r="I33" s="153">
        <v>24.55</v>
      </c>
      <c r="J33" s="154"/>
      <c r="K33" s="154">
        <v>46</v>
      </c>
      <c r="L33" s="154">
        <v>12</v>
      </c>
      <c r="M33" s="154">
        <v>13</v>
      </c>
      <c r="N33" s="154">
        <v>6</v>
      </c>
      <c r="O33" s="154">
        <v>3.6960000000000002</v>
      </c>
      <c r="P33" s="154">
        <v>0.89</v>
      </c>
      <c r="Q33" s="154"/>
      <c r="R33" s="111"/>
      <c r="S33" s="111"/>
    </row>
    <row r="34" spans="1:19" ht="180" x14ac:dyDescent="0.25">
      <c r="A34" s="146">
        <v>5</v>
      </c>
      <c r="B34" s="149" t="s">
        <v>429</v>
      </c>
      <c r="C34" s="150" t="s">
        <v>430</v>
      </c>
      <c r="D34" s="151" t="s">
        <v>431</v>
      </c>
      <c r="E34" s="152" t="s">
        <v>432</v>
      </c>
      <c r="F34" s="153" t="s">
        <v>433</v>
      </c>
      <c r="G34" s="154"/>
      <c r="H34" s="154"/>
      <c r="I34" s="154"/>
      <c r="J34" s="154"/>
      <c r="K34" s="154">
        <v>214</v>
      </c>
      <c r="L34" s="154"/>
      <c r="M34" s="154"/>
      <c r="N34" s="154"/>
      <c r="O34" s="154"/>
      <c r="P34" s="154"/>
      <c r="Q34" s="154"/>
      <c r="R34" s="111"/>
      <c r="S34" s="111"/>
    </row>
    <row r="35" spans="1:19" ht="48" x14ac:dyDescent="0.25">
      <c r="A35" s="146">
        <v>6</v>
      </c>
      <c r="B35" s="149" t="s">
        <v>434</v>
      </c>
      <c r="C35" s="150" t="s">
        <v>435</v>
      </c>
      <c r="D35" s="151" t="s">
        <v>117</v>
      </c>
      <c r="E35" s="152" t="s">
        <v>436</v>
      </c>
      <c r="F35" s="153">
        <v>189.23</v>
      </c>
      <c r="G35" s="153">
        <v>46.64</v>
      </c>
      <c r="H35" s="153">
        <v>56.09</v>
      </c>
      <c r="I35" s="153">
        <v>24.55</v>
      </c>
      <c r="J35" s="154"/>
      <c r="K35" s="154">
        <v>11</v>
      </c>
      <c r="L35" s="154">
        <v>3</v>
      </c>
      <c r="M35" s="154">
        <v>3</v>
      </c>
      <c r="N35" s="154">
        <v>1</v>
      </c>
      <c r="O35" s="154">
        <v>3.52</v>
      </c>
      <c r="P35" s="154">
        <v>0.21</v>
      </c>
      <c r="Q35" s="154"/>
      <c r="R35" s="111"/>
      <c r="S35" s="111"/>
    </row>
    <row r="36" spans="1:19" ht="393.75" x14ac:dyDescent="0.25">
      <c r="A36" s="146">
        <v>7</v>
      </c>
      <c r="B36" s="149" t="s">
        <v>437</v>
      </c>
      <c r="C36" s="150" t="s">
        <v>438</v>
      </c>
      <c r="D36" s="151" t="s">
        <v>117</v>
      </c>
      <c r="E36" s="152" t="s">
        <v>439</v>
      </c>
      <c r="F36" s="153">
        <v>681.06</v>
      </c>
      <c r="G36" s="153">
        <v>93.78</v>
      </c>
      <c r="H36" s="153">
        <v>5.85</v>
      </c>
      <c r="I36" s="153">
        <v>0.36</v>
      </c>
      <c r="J36" s="154"/>
      <c r="K36" s="154">
        <v>211</v>
      </c>
      <c r="L36" s="154">
        <v>29</v>
      </c>
      <c r="M36" s="154">
        <v>2</v>
      </c>
      <c r="N36" s="154"/>
      <c r="O36" s="154">
        <v>7.077</v>
      </c>
      <c r="P36" s="154">
        <v>2.19</v>
      </c>
      <c r="Q36" s="154"/>
      <c r="R36" s="111"/>
      <c r="S36" s="111"/>
    </row>
    <row r="37" spans="1:19" ht="409.5" x14ac:dyDescent="0.25">
      <c r="A37" s="146">
        <v>8</v>
      </c>
      <c r="B37" s="149" t="s">
        <v>440</v>
      </c>
      <c r="C37" s="150" t="s">
        <v>441</v>
      </c>
      <c r="D37" s="151" t="s">
        <v>117</v>
      </c>
      <c r="E37" s="152" t="s">
        <v>439</v>
      </c>
      <c r="F37" s="153">
        <v>249.62</v>
      </c>
      <c r="G37" s="153">
        <v>31.86</v>
      </c>
      <c r="H37" s="153">
        <v>2.92</v>
      </c>
      <c r="I37" s="153">
        <v>0.18</v>
      </c>
      <c r="J37" s="154"/>
      <c r="K37" s="154">
        <v>77</v>
      </c>
      <c r="L37" s="154">
        <v>10</v>
      </c>
      <c r="M37" s="154">
        <v>1</v>
      </c>
      <c r="N37" s="154"/>
      <c r="O37" s="154">
        <v>2.4045000000000001</v>
      </c>
      <c r="P37" s="154">
        <v>0.75</v>
      </c>
      <c r="Q37" s="154"/>
      <c r="R37" s="111"/>
      <c r="S37" s="111"/>
    </row>
    <row r="38" spans="1:19" ht="279" x14ac:dyDescent="0.25">
      <c r="A38" s="146">
        <v>9</v>
      </c>
      <c r="B38" s="149" t="s">
        <v>442</v>
      </c>
      <c r="C38" s="150" t="s">
        <v>443</v>
      </c>
      <c r="D38" s="151" t="s">
        <v>444</v>
      </c>
      <c r="E38" s="152" t="s">
        <v>445</v>
      </c>
      <c r="F38" s="153">
        <v>1481.01</v>
      </c>
      <c r="G38" s="153">
        <v>281.02999999999997</v>
      </c>
      <c r="H38" s="153">
        <v>64.3</v>
      </c>
      <c r="I38" s="153">
        <v>4</v>
      </c>
      <c r="J38" s="154"/>
      <c r="K38" s="154">
        <v>178</v>
      </c>
      <c r="L38" s="154">
        <v>34</v>
      </c>
      <c r="M38" s="154">
        <v>8</v>
      </c>
      <c r="N38" s="154"/>
      <c r="O38" s="154">
        <v>21.21</v>
      </c>
      <c r="P38" s="154">
        <v>2.5499999999999998</v>
      </c>
      <c r="Q38" s="154"/>
      <c r="R38" s="111"/>
      <c r="S38" s="111"/>
    </row>
    <row r="39" spans="1:19" ht="72" x14ac:dyDescent="0.25">
      <c r="A39" s="179" t="s">
        <v>419</v>
      </c>
      <c r="B39" s="180" t="s">
        <v>446</v>
      </c>
      <c r="C39" s="181" t="s">
        <v>447</v>
      </c>
      <c r="D39" s="179" t="s">
        <v>135</v>
      </c>
      <c r="E39" s="182" t="s">
        <v>448</v>
      </c>
      <c r="F39" s="183">
        <v>92.85</v>
      </c>
      <c r="G39" s="154"/>
      <c r="H39" s="154"/>
      <c r="I39" s="154"/>
      <c r="J39" s="154"/>
      <c r="K39" s="184">
        <v>3.57</v>
      </c>
      <c r="L39" s="154"/>
      <c r="M39" s="154"/>
      <c r="N39" s="154"/>
      <c r="O39" s="154"/>
      <c r="P39" s="154"/>
      <c r="Q39" s="154"/>
      <c r="R39" s="111"/>
      <c r="S39" s="111"/>
    </row>
    <row r="40" spans="1:19" ht="120" x14ac:dyDescent="0.25">
      <c r="A40" s="146">
        <v>10</v>
      </c>
      <c r="B40" s="149" t="s">
        <v>449</v>
      </c>
      <c r="C40" s="150" t="s">
        <v>450</v>
      </c>
      <c r="D40" s="151" t="s">
        <v>431</v>
      </c>
      <c r="E40" s="152" t="s">
        <v>451</v>
      </c>
      <c r="F40" s="153" t="s">
        <v>452</v>
      </c>
      <c r="G40" s="154"/>
      <c r="H40" s="154"/>
      <c r="I40" s="154"/>
      <c r="J40" s="154"/>
      <c r="K40" s="154">
        <v>59</v>
      </c>
      <c r="L40" s="154"/>
      <c r="M40" s="154"/>
      <c r="N40" s="154"/>
      <c r="O40" s="154"/>
      <c r="P40" s="154"/>
      <c r="Q40" s="154"/>
      <c r="R40" s="111"/>
      <c r="S40" s="111"/>
    </row>
    <row r="41" spans="1:19" ht="48" x14ac:dyDescent="0.25">
      <c r="A41" s="146">
        <v>11</v>
      </c>
      <c r="B41" s="149" t="s">
        <v>434</v>
      </c>
      <c r="C41" s="150" t="s">
        <v>435</v>
      </c>
      <c r="D41" s="151" t="s">
        <v>117</v>
      </c>
      <c r="E41" s="152" t="s">
        <v>436</v>
      </c>
      <c r="F41" s="153">
        <v>189.23</v>
      </c>
      <c r="G41" s="153">
        <v>46.64</v>
      </c>
      <c r="H41" s="153">
        <v>56.09</v>
      </c>
      <c r="I41" s="153">
        <v>24.55</v>
      </c>
      <c r="J41" s="154"/>
      <c r="K41" s="154">
        <v>11</v>
      </c>
      <c r="L41" s="154">
        <v>3</v>
      </c>
      <c r="M41" s="154">
        <v>3</v>
      </c>
      <c r="N41" s="154">
        <v>1</v>
      </c>
      <c r="O41" s="154">
        <v>3.52</v>
      </c>
      <c r="P41" s="154">
        <v>0.21</v>
      </c>
      <c r="Q41" s="154"/>
      <c r="R41" s="111"/>
      <c r="S41" s="111"/>
    </row>
    <row r="42" spans="1:19" ht="405.75" x14ac:dyDescent="0.25">
      <c r="A42" s="146">
        <v>12</v>
      </c>
      <c r="B42" s="149" t="s">
        <v>453</v>
      </c>
      <c r="C42" s="150" t="s">
        <v>454</v>
      </c>
      <c r="D42" s="151" t="s">
        <v>117</v>
      </c>
      <c r="E42" s="152" t="s">
        <v>455</v>
      </c>
      <c r="F42" s="153">
        <v>661.77</v>
      </c>
      <c r="G42" s="153">
        <v>78.05</v>
      </c>
      <c r="H42" s="153">
        <v>2.92</v>
      </c>
      <c r="I42" s="153">
        <v>0.18</v>
      </c>
      <c r="J42" s="154"/>
      <c r="K42" s="154">
        <v>271</v>
      </c>
      <c r="L42" s="154">
        <v>32</v>
      </c>
      <c r="M42" s="154">
        <v>1</v>
      </c>
      <c r="N42" s="154"/>
      <c r="O42" s="154">
        <v>5.8905000000000003</v>
      </c>
      <c r="P42" s="154">
        <v>2.42</v>
      </c>
      <c r="Q42" s="154"/>
      <c r="R42" s="111"/>
      <c r="S42" s="111"/>
    </row>
    <row r="43" spans="1:19" ht="409.5" x14ac:dyDescent="0.25">
      <c r="A43" s="146">
        <v>13</v>
      </c>
      <c r="B43" s="149" t="s">
        <v>440</v>
      </c>
      <c r="C43" s="150" t="s">
        <v>441</v>
      </c>
      <c r="D43" s="151" t="s">
        <v>117</v>
      </c>
      <c r="E43" s="152" t="s">
        <v>455</v>
      </c>
      <c r="F43" s="153">
        <v>249.62</v>
      </c>
      <c r="G43" s="153">
        <v>31.86</v>
      </c>
      <c r="H43" s="153">
        <v>2.92</v>
      </c>
      <c r="I43" s="153">
        <v>0.18</v>
      </c>
      <c r="J43" s="154"/>
      <c r="K43" s="154">
        <v>102</v>
      </c>
      <c r="L43" s="154">
        <v>13</v>
      </c>
      <c r="M43" s="154">
        <v>1</v>
      </c>
      <c r="N43" s="154"/>
      <c r="O43" s="154">
        <v>2.4045000000000001</v>
      </c>
      <c r="P43" s="154">
        <v>0.99</v>
      </c>
      <c r="Q43" s="154"/>
      <c r="R43" s="111"/>
      <c r="S43" s="111"/>
    </row>
    <row r="44" spans="1:19" ht="279" x14ac:dyDescent="0.25">
      <c r="A44" s="146">
        <v>14</v>
      </c>
      <c r="B44" s="149" t="s">
        <v>442</v>
      </c>
      <c r="C44" s="150" t="s">
        <v>443</v>
      </c>
      <c r="D44" s="151" t="s">
        <v>444</v>
      </c>
      <c r="E44" s="152" t="s">
        <v>445</v>
      </c>
      <c r="F44" s="153">
        <v>1481.01</v>
      </c>
      <c r="G44" s="153">
        <v>281.02999999999997</v>
      </c>
      <c r="H44" s="153">
        <v>64.3</v>
      </c>
      <c r="I44" s="153">
        <v>4</v>
      </c>
      <c r="J44" s="154"/>
      <c r="K44" s="154">
        <v>178</v>
      </c>
      <c r="L44" s="154">
        <v>34</v>
      </c>
      <c r="M44" s="154">
        <v>8</v>
      </c>
      <c r="N44" s="154"/>
      <c r="O44" s="154">
        <v>21.21</v>
      </c>
      <c r="P44" s="154">
        <v>2.5499999999999998</v>
      </c>
      <c r="Q44" s="154"/>
      <c r="R44" s="111"/>
      <c r="S44" s="111"/>
    </row>
    <row r="45" spans="1:19" ht="72" x14ac:dyDescent="0.25">
      <c r="A45" s="179" t="s">
        <v>419</v>
      </c>
      <c r="B45" s="180" t="s">
        <v>446</v>
      </c>
      <c r="C45" s="181" t="s">
        <v>447</v>
      </c>
      <c r="D45" s="179" t="s">
        <v>135</v>
      </c>
      <c r="E45" s="182" t="s">
        <v>448</v>
      </c>
      <c r="F45" s="183">
        <v>92.85</v>
      </c>
      <c r="G45" s="154"/>
      <c r="H45" s="154"/>
      <c r="I45" s="154"/>
      <c r="J45" s="154"/>
      <c r="K45" s="184">
        <v>3.57</v>
      </c>
      <c r="L45" s="154"/>
      <c r="M45" s="154"/>
      <c r="N45" s="154"/>
      <c r="O45" s="154"/>
      <c r="P45" s="154"/>
      <c r="Q45" s="154"/>
      <c r="R45" s="111"/>
      <c r="S45" s="111"/>
    </row>
    <row r="46" spans="1:19" ht="108" x14ac:dyDescent="0.25">
      <c r="A46" s="146">
        <v>15</v>
      </c>
      <c r="B46" s="149" t="s">
        <v>410</v>
      </c>
      <c r="C46" s="150" t="s">
        <v>456</v>
      </c>
      <c r="D46" s="151" t="s">
        <v>122</v>
      </c>
      <c r="E46" s="156">
        <v>2</v>
      </c>
      <c r="F46" s="153" t="s">
        <v>457</v>
      </c>
      <c r="G46" s="154"/>
      <c r="H46" s="154"/>
      <c r="I46" s="154"/>
      <c r="J46" s="154"/>
      <c r="K46" s="154">
        <v>32</v>
      </c>
      <c r="L46" s="154"/>
      <c r="M46" s="154"/>
      <c r="N46" s="154"/>
      <c r="O46" s="154"/>
      <c r="P46" s="154"/>
      <c r="Q46" s="154"/>
      <c r="R46" s="111"/>
      <c r="S46" s="111"/>
    </row>
    <row r="47" spans="1:19" ht="84" x14ac:dyDescent="0.25">
      <c r="A47" s="146">
        <v>16</v>
      </c>
      <c r="B47" s="149" t="s">
        <v>458</v>
      </c>
      <c r="C47" s="150" t="s">
        <v>459</v>
      </c>
      <c r="D47" s="151" t="s">
        <v>460</v>
      </c>
      <c r="E47" s="156">
        <v>2</v>
      </c>
      <c r="F47" s="153">
        <v>13</v>
      </c>
      <c r="G47" s="153">
        <v>12.01</v>
      </c>
      <c r="H47" s="154"/>
      <c r="I47" s="154"/>
      <c r="J47" s="154"/>
      <c r="K47" s="154">
        <v>26</v>
      </c>
      <c r="L47" s="154">
        <v>24</v>
      </c>
      <c r="M47" s="154"/>
      <c r="N47" s="154"/>
      <c r="O47" s="154">
        <v>1</v>
      </c>
      <c r="P47" s="154">
        <v>2</v>
      </c>
      <c r="Q47" s="153">
        <v>2.0000000000000001E-4</v>
      </c>
      <c r="R47" s="111"/>
      <c r="S47" s="111"/>
    </row>
    <row r="48" spans="1:19" ht="84" x14ac:dyDescent="0.25">
      <c r="A48" s="146">
        <v>17</v>
      </c>
      <c r="B48" s="149" t="s">
        <v>461</v>
      </c>
      <c r="C48" s="150" t="s">
        <v>462</v>
      </c>
      <c r="D48" s="151" t="s">
        <v>463</v>
      </c>
      <c r="E48" s="152" t="s">
        <v>464</v>
      </c>
      <c r="F48" s="153">
        <v>74.06</v>
      </c>
      <c r="G48" s="153">
        <v>69.11</v>
      </c>
      <c r="H48" s="154"/>
      <c r="I48" s="154"/>
      <c r="J48" s="154"/>
      <c r="K48" s="154">
        <v>30</v>
      </c>
      <c r="L48" s="154">
        <v>28</v>
      </c>
      <c r="M48" s="154"/>
      <c r="N48" s="154"/>
      <c r="O48" s="154">
        <v>5.0999999999999996</v>
      </c>
      <c r="P48" s="154">
        <v>2.04</v>
      </c>
      <c r="Q48" s="154"/>
      <c r="R48" s="111"/>
      <c r="S48" s="111"/>
    </row>
    <row r="49" spans="1:19" ht="204" x14ac:dyDescent="0.25">
      <c r="A49" s="146">
        <v>18</v>
      </c>
      <c r="B49" s="149" t="s">
        <v>465</v>
      </c>
      <c r="C49" s="150" t="s">
        <v>466</v>
      </c>
      <c r="D49" s="151" t="s">
        <v>467</v>
      </c>
      <c r="E49" s="152" t="s">
        <v>468</v>
      </c>
      <c r="F49" s="153">
        <v>188.66</v>
      </c>
      <c r="G49" s="153">
        <v>176.15</v>
      </c>
      <c r="H49" s="154"/>
      <c r="I49" s="154"/>
      <c r="J49" s="154"/>
      <c r="K49" s="154">
        <v>8</v>
      </c>
      <c r="L49" s="154">
        <v>7</v>
      </c>
      <c r="M49" s="154"/>
      <c r="N49" s="154"/>
      <c r="O49" s="154">
        <v>13</v>
      </c>
      <c r="P49" s="154">
        <v>0.52</v>
      </c>
      <c r="Q49" s="154"/>
      <c r="R49" s="111"/>
      <c r="S49" s="111"/>
    </row>
    <row r="50" spans="1:19" ht="84" x14ac:dyDescent="0.25">
      <c r="A50" s="146">
        <v>19</v>
      </c>
      <c r="B50" s="149" t="s">
        <v>410</v>
      </c>
      <c r="C50" s="150" t="s">
        <v>469</v>
      </c>
      <c r="D50" s="151" t="s">
        <v>122</v>
      </c>
      <c r="E50" s="156">
        <v>2</v>
      </c>
      <c r="F50" s="153" t="s">
        <v>470</v>
      </c>
      <c r="G50" s="154"/>
      <c r="H50" s="154"/>
      <c r="I50" s="154"/>
      <c r="J50" s="154"/>
      <c r="K50" s="154">
        <v>27</v>
      </c>
      <c r="L50" s="154"/>
      <c r="M50" s="154"/>
      <c r="N50" s="154"/>
      <c r="O50" s="154"/>
      <c r="P50" s="154"/>
      <c r="Q50" s="154"/>
      <c r="R50" s="111"/>
      <c r="S50" s="111"/>
    </row>
    <row r="51" spans="1:19" ht="60" x14ac:dyDescent="0.25">
      <c r="A51" s="146">
        <v>20</v>
      </c>
      <c r="B51" s="149" t="s">
        <v>458</v>
      </c>
      <c r="C51" s="150" t="s">
        <v>471</v>
      </c>
      <c r="D51" s="151" t="s">
        <v>460</v>
      </c>
      <c r="E51" s="156">
        <v>2</v>
      </c>
      <c r="F51" s="153">
        <v>13</v>
      </c>
      <c r="G51" s="153">
        <v>12.01</v>
      </c>
      <c r="H51" s="154"/>
      <c r="I51" s="154"/>
      <c r="J51" s="154"/>
      <c r="K51" s="154">
        <v>26</v>
      </c>
      <c r="L51" s="154">
        <v>24</v>
      </c>
      <c r="M51" s="154"/>
      <c r="N51" s="154"/>
      <c r="O51" s="154">
        <v>1</v>
      </c>
      <c r="P51" s="154">
        <v>2</v>
      </c>
      <c r="Q51" s="153">
        <v>2.0000000000000001E-4</v>
      </c>
      <c r="R51" s="111"/>
      <c r="S51" s="111"/>
    </row>
    <row r="52" spans="1:19" ht="132" x14ac:dyDescent="0.25">
      <c r="A52" s="146">
        <v>21</v>
      </c>
      <c r="B52" s="149" t="s">
        <v>472</v>
      </c>
      <c r="C52" s="150" t="s">
        <v>473</v>
      </c>
      <c r="D52" s="151" t="s">
        <v>463</v>
      </c>
      <c r="E52" s="152" t="s">
        <v>464</v>
      </c>
      <c r="F52" s="153">
        <v>90.69</v>
      </c>
      <c r="G52" s="153">
        <v>84.01</v>
      </c>
      <c r="H52" s="154"/>
      <c r="I52" s="154"/>
      <c r="J52" s="154"/>
      <c r="K52" s="154">
        <v>36</v>
      </c>
      <c r="L52" s="154">
        <v>34</v>
      </c>
      <c r="M52" s="154"/>
      <c r="N52" s="154"/>
      <c r="O52" s="154">
        <v>6.2</v>
      </c>
      <c r="P52" s="154">
        <v>2.48</v>
      </c>
      <c r="Q52" s="154"/>
      <c r="R52" s="111"/>
      <c r="S52" s="111"/>
    </row>
    <row r="53" spans="1:19" ht="204" x14ac:dyDescent="0.25">
      <c r="A53" s="146">
        <v>22</v>
      </c>
      <c r="B53" s="149" t="s">
        <v>465</v>
      </c>
      <c r="C53" s="150" t="s">
        <v>466</v>
      </c>
      <c r="D53" s="151" t="s">
        <v>467</v>
      </c>
      <c r="E53" s="152" t="s">
        <v>468</v>
      </c>
      <c r="F53" s="153">
        <v>188.66</v>
      </c>
      <c r="G53" s="153">
        <v>176.15</v>
      </c>
      <c r="H53" s="154"/>
      <c r="I53" s="154"/>
      <c r="J53" s="154"/>
      <c r="K53" s="154">
        <v>8</v>
      </c>
      <c r="L53" s="154">
        <v>7</v>
      </c>
      <c r="M53" s="154"/>
      <c r="N53" s="154"/>
      <c r="O53" s="154">
        <v>13</v>
      </c>
      <c r="P53" s="154">
        <v>0.52</v>
      </c>
      <c r="Q53" s="154"/>
      <c r="R53" s="111"/>
      <c r="S53" s="111"/>
    </row>
    <row r="54" spans="1:19" ht="84" x14ac:dyDescent="0.25">
      <c r="A54" s="146">
        <v>23</v>
      </c>
      <c r="B54" s="149" t="s">
        <v>474</v>
      </c>
      <c r="C54" s="150" t="s">
        <v>475</v>
      </c>
      <c r="D54" s="151" t="s">
        <v>476</v>
      </c>
      <c r="E54" s="152" t="s">
        <v>477</v>
      </c>
      <c r="F54" s="153">
        <v>65.900000000000006</v>
      </c>
      <c r="G54" s="153">
        <v>64.040000000000006</v>
      </c>
      <c r="H54" s="154"/>
      <c r="I54" s="154"/>
      <c r="J54" s="154"/>
      <c r="K54" s="154">
        <v>13</v>
      </c>
      <c r="L54" s="154">
        <v>13</v>
      </c>
      <c r="M54" s="154"/>
      <c r="N54" s="154"/>
      <c r="O54" s="154">
        <v>4.0999999999999996</v>
      </c>
      <c r="P54" s="154">
        <v>0.82</v>
      </c>
      <c r="Q54" s="154"/>
      <c r="R54" s="111"/>
      <c r="S54" s="111"/>
    </row>
    <row r="55" spans="1:19" ht="72" x14ac:dyDescent="0.25">
      <c r="A55" s="146">
        <v>24</v>
      </c>
      <c r="B55" s="149" t="s">
        <v>410</v>
      </c>
      <c r="C55" s="150" t="s">
        <v>478</v>
      </c>
      <c r="D55" s="151" t="s">
        <v>122</v>
      </c>
      <c r="E55" s="156">
        <v>3</v>
      </c>
      <c r="F55" s="153" t="s">
        <v>479</v>
      </c>
      <c r="G55" s="154"/>
      <c r="H55" s="154"/>
      <c r="I55" s="154"/>
      <c r="J55" s="154"/>
      <c r="K55" s="154">
        <v>20</v>
      </c>
      <c r="L55" s="154"/>
      <c r="M55" s="154"/>
      <c r="N55" s="154"/>
      <c r="O55" s="154"/>
      <c r="P55" s="154"/>
      <c r="Q55" s="154"/>
      <c r="R55" s="111"/>
      <c r="S55" s="111"/>
    </row>
    <row r="56" spans="1:19" ht="48" x14ac:dyDescent="0.25">
      <c r="A56" s="146">
        <v>25</v>
      </c>
      <c r="B56" s="149" t="s">
        <v>410</v>
      </c>
      <c r="C56" s="150" t="s">
        <v>480</v>
      </c>
      <c r="D56" s="151" t="s">
        <v>122</v>
      </c>
      <c r="E56" s="156">
        <v>2</v>
      </c>
      <c r="F56" s="153" t="s">
        <v>481</v>
      </c>
      <c r="G56" s="154"/>
      <c r="H56" s="154"/>
      <c r="I56" s="154"/>
      <c r="J56" s="154"/>
      <c r="K56" s="154">
        <v>3</v>
      </c>
      <c r="L56" s="154"/>
      <c r="M56" s="154"/>
      <c r="N56" s="154"/>
      <c r="O56" s="154"/>
      <c r="P56" s="154"/>
      <c r="Q56" s="154"/>
      <c r="R56" s="111"/>
      <c r="S56" s="111"/>
    </row>
    <row r="57" spans="1:19" ht="132" x14ac:dyDescent="0.25">
      <c r="A57" s="146">
        <v>26</v>
      </c>
      <c r="B57" s="149" t="s">
        <v>482</v>
      </c>
      <c r="C57" s="150" t="s">
        <v>483</v>
      </c>
      <c r="D57" s="151" t="s">
        <v>135</v>
      </c>
      <c r="E57" s="152" t="s">
        <v>484</v>
      </c>
      <c r="F57" s="153">
        <v>82.85</v>
      </c>
      <c r="G57" s="153">
        <v>78.98</v>
      </c>
      <c r="H57" s="154"/>
      <c r="I57" s="154"/>
      <c r="J57" s="154"/>
      <c r="K57" s="154">
        <v>4</v>
      </c>
      <c r="L57" s="154">
        <v>4</v>
      </c>
      <c r="M57" s="154"/>
      <c r="N57" s="154"/>
      <c r="O57" s="154">
        <v>6.18</v>
      </c>
      <c r="P57" s="154">
        <v>0.31</v>
      </c>
      <c r="Q57" s="153">
        <v>5.0000000000000001E-4</v>
      </c>
      <c r="R57" s="111"/>
      <c r="S57" s="111"/>
    </row>
    <row r="58" spans="1:19" ht="144" x14ac:dyDescent="0.25">
      <c r="A58" s="146">
        <v>27</v>
      </c>
      <c r="B58" s="149" t="s">
        <v>485</v>
      </c>
      <c r="C58" s="150" t="s">
        <v>486</v>
      </c>
      <c r="D58" s="151" t="s">
        <v>135</v>
      </c>
      <c r="E58" s="152" t="s">
        <v>487</v>
      </c>
      <c r="F58" s="153">
        <v>2719.16</v>
      </c>
      <c r="G58" s="153">
        <v>657.74</v>
      </c>
      <c r="H58" s="153">
        <v>2061.42</v>
      </c>
      <c r="I58" s="153">
        <v>228.36</v>
      </c>
      <c r="J58" s="154"/>
      <c r="K58" s="154">
        <v>27</v>
      </c>
      <c r="L58" s="154">
        <v>7</v>
      </c>
      <c r="M58" s="154">
        <v>20</v>
      </c>
      <c r="N58" s="154">
        <v>2</v>
      </c>
      <c r="O58" s="154">
        <v>50.83</v>
      </c>
      <c r="P58" s="154">
        <v>0.51</v>
      </c>
      <c r="Q58" s="154"/>
      <c r="R58" s="111"/>
      <c r="S58" s="111"/>
    </row>
    <row r="59" spans="1:19" ht="144" x14ac:dyDescent="0.25">
      <c r="A59" s="146">
        <v>28</v>
      </c>
      <c r="B59" s="149" t="s">
        <v>488</v>
      </c>
      <c r="C59" s="150" t="s">
        <v>489</v>
      </c>
      <c r="D59" s="151" t="s">
        <v>135</v>
      </c>
      <c r="E59" s="152" t="s">
        <v>490</v>
      </c>
      <c r="F59" s="153">
        <v>3944.42</v>
      </c>
      <c r="G59" s="153">
        <v>967.91</v>
      </c>
      <c r="H59" s="153">
        <v>2976.51</v>
      </c>
      <c r="I59" s="153">
        <v>329.74</v>
      </c>
      <c r="J59" s="154"/>
      <c r="K59" s="154">
        <v>79</v>
      </c>
      <c r="L59" s="154">
        <v>19</v>
      </c>
      <c r="M59" s="154">
        <v>60</v>
      </c>
      <c r="N59" s="154">
        <v>7</v>
      </c>
      <c r="O59" s="154">
        <v>74.8</v>
      </c>
      <c r="P59" s="154">
        <v>1.5</v>
      </c>
      <c r="Q59" s="154"/>
      <c r="R59" s="111"/>
      <c r="S59" s="111"/>
    </row>
    <row r="60" spans="1:19" ht="291" x14ac:dyDescent="0.25">
      <c r="A60" s="146">
        <v>29</v>
      </c>
      <c r="B60" s="149" t="s">
        <v>491</v>
      </c>
      <c r="C60" s="150" t="s">
        <v>492</v>
      </c>
      <c r="D60" s="151" t="s">
        <v>460</v>
      </c>
      <c r="E60" s="156">
        <v>3</v>
      </c>
      <c r="F60" s="153">
        <v>67.260000000000005</v>
      </c>
      <c r="G60" s="153">
        <v>49.85</v>
      </c>
      <c r="H60" s="153">
        <v>2.92</v>
      </c>
      <c r="I60" s="153">
        <v>0.18</v>
      </c>
      <c r="J60" s="154"/>
      <c r="K60" s="154">
        <v>202</v>
      </c>
      <c r="L60" s="154">
        <v>150</v>
      </c>
      <c r="M60" s="154">
        <v>9</v>
      </c>
      <c r="N60" s="154">
        <v>1</v>
      </c>
      <c r="O60" s="154">
        <v>3.3704999999999998</v>
      </c>
      <c r="P60" s="154">
        <v>10.11</v>
      </c>
      <c r="Q60" s="154"/>
      <c r="R60" s="111"/>
      <c r="S60" s="111"/>
    </row>
    <row r="61" spans="1:19" ht="48" x14ac:dyDescent="0.25">
      <c r="A61" s="179" t="s">
        <v>419</v>
      </c>
      <c r="B61" s="180" t="s">
        <v>493</v>
      </c>
      <c r="C61" s="181" t="s">
        <v>494</v>
      </c>
      <c r="D61" s="179" t="s">
        <v>495</v>
      </c>
      <c r="E61" s="182" t="s">
        <v>496</v>
      </c>
      <c r="F61" s="183">
        <v>155.83000000000001</v>
      </c>
      <c r="G61" s="154"/>
      <c r="H61" s="183">
        <v>155.83000000000001</v>
      </c>
      <c r="I61" s="183">
        <v>18.2</v>
      </c>
      <c r="J61" s="154"/>
      <c r="K61" s="184">
        <v>1304.3</v>
      </c>
      <c r="L61" s="154"/>
      <c r="M61" s="184">
        <v>1304.3</v>
      </c>
      <c r="N61" s="184">
        <v>152.33000000000001</v>
      </c>
      <c r="O61" s="154"/>
      <c r="P61" s="154"/>
      <c r="Q61" s="154"/>
      <c r="R61" s="111"/>
      <c r="S61" s="111"/>
    </row>
    <row r="62" spans="1:19" ht="228" x14ac:dyDescent="0.25">
      <c r="A62" s="146">
        <v>30</v>
      </c>
      <c r="B62" s="149" t="s">
        <v>497</v>
      </c>
      <c r="C62" s="150" t="s">
        <v>498</v>
      </c>
      <c r="D62" s="151" t="s">
        <v>140</v>
      </c>
      <c r="E62" s="156">
        <v>0.5</v>
      </c>
      <c r="F62" s="153">
        <v>40.83</v>
      </c>
      <c r="G62" s="154"/>
      <c r="H62" s="154"/>
      <c r="I62" s="154"/>
      <c r="J62" s="154"/>
      <c r="K62" s="154">
        <v>20</v>
      </c>
      <c r="L62" s="154"/>
      <c r="M62" s="154"/>
      <c r="N62" s="154"/>
      <c r="O62" s="154"/>
      <c r="P62" s="154"/>
      <c r="Q62" s="154"/>
      <c r="R62" s="111"/>
      <c r="S62" s="111"/>
    </row>
    <row r="63" spans="1:19" ht="285.75" x14ac:dyDescent="0.25">
      <c r="A63" s="146">
        <v>31</v>
      </c>
      <c r="B63" s="149" t="s">
        <v>499</v>
      </c>
      <c r="C63" s="150" t="s">
        <v>500</v>
      </c>
      <c r="D63" s="151" t="s">
        <v>501</v>
      </c>
      <c r="E63" s="156">
        <v>3</v>
      </c>
      <c r="F63" s="153">
        <v>22.9</v>
      </c>
      <c r="G63" s="153">
        <v>6.69</v>
      </c>
      <c r="H63" s="154"/>
      <c r="I63" s="154"/>
      <c r="J63" s="154"/>
      <c r="K63" s="154">
        <v>69</v>
      </c>
      <c r="L63" s="154">
        <v>20</v>
      </c>
      <c r="M63" s="154"/>
      <c r="N63" s="154"/>
      <c r="O63" s="154">
        <v>0.49349999999999999</v>
      </c>
      <c r="P63" s="154">
        <v>1.48</v>
      </c>
      <c r="Q63" s="154"/>
      <c r="R63" s="111"/>
      <c r="S63" s="111"/>
    </row>
    <row r="64" spans="1:19" ht="84" x14ac:dyDescent="0.25">
      <c r="A64" s="146">
        <v>32</v>
      </c>
      <c r="B64" s="149" t="s">
        <v>502</v>
      </c>
      <c r="C64" s="150" t="s">
        <v>503</v>
      </c>
      <c r="D64" s="151" t="s">
        <v>122</v>
      </c>
      <c r="E64" s="156">
        <v>1</v>
      </c>
      <c r="F64" s="153" t="s">
        <v>504</v>
      </c>
      <c r="G64" s="154"/>
      <c r="H64" s="154"/>
      <c r="I64" s="154"/>
      <c r="J64" s="154"/>
      <c r="K64" s="154">
        <v>280</v>
      </c>
      <c r="L64" s="154"/>
      <c r="M64" s="154"/>
      <c r="N64" s="154"/>
      <c r="O64" s="154"/>
      <c r="P64" s="154"/>
      <c r="Q64" s="154"/>
      <c r="R64" s="111"/>
      <c r="S64" s="111"/>
    </row>
    <row r="65" spans="1:19" ht="132" x14ac:dyDescent="0.25">
      <c r="A65" s="146">
        <v>33</v>
      </c>
      <c r="B65" s="149" t="s">
        <v>505</v>
      </c>
      <c r="C65" s="150" t="s">
        <v>506</v>
      </c>
      <c r="D65" s="151" t="s">
        <v>84</v>
      </c>
      <c r="E65" s="152" t="s">
        <v>507</v>
      </c>
      <c r="F65" s="153">
        <v>1343.1</v>
      </c>
      <c r="G65" s="153">
        <v>944.71</v>
      </c>
      <c r="H65" s="153">
        <v>2.02</v>
      </c>
      <c r="I65" s="153">
        <v>0.78</v>
      </c>
      <c r="J65" s="154"/>
      <c r="K65" s="154">
        <v>40</v>
      </c>
      <c r="L65" s="154">
        <v>28</v>
      </c>
      <c r="M65" s="154"/>
      <c r="N65" s="154"/>
      <c r="O65" s="154">
        <v>78.66</v>
      </c>
      <c r="P65" s="154">
        <v>2.36</v>
      </c>
      <c r="Q65" s="154"/>
      <c r="R65" s="111"/>
      <c r="S65" s="111"/>
    </row>
    <row r="66" spans="1:19" x14ac:dyDescent="0.25">
      <c r="A66" s="324" t="s">
        <v>508</v>
      </c>
      <c r="B66" s="311"/>
      <c r="C66" s="311"/>
      <c r="D66" s="311"/>
      <c r="E66" s="311"/>
      <c r="F66" s="311"/>
      <c r="G66" s="311"/>
      <c r="H66" s="311"/>
      <c r="I66" s="311"/>
      <c r="J66" s="311"/>
      <c r="K66" s="155">
        <v>5426</v>
      </c>
      <c r="L66" s="154"/>
      <c r="M66" s="154"/>
      <c r="N66" s="154"/>
      <c r="O66" s="154"/>
      <c r="P66" s="155">
        <v>65.849999999999994</v>
      </c>
      <c r="Q66" s="154"/>
      <c r="R66" s="111"/>
      <c r="S66" s="111"/>
    </row>
    <row r="67" spans="1:19" x14ac:dyDescent="0.25">
      <c r="A67" s="325" t="s">
        <v>351</v>
      </c>
      <c r="B67" s="315"/>
      <c r="C67" s="315"/>
      <c r="D67" s="315"/>
      <c r="E67" s="315"/>
      <c r="F67" s="315"/>
      <c r="G67" s="315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111"/>
      <c r="S67" s="111"/>
    </row>
    <row r="68" spans="1:19" x14ac:dyDescent="0.25">
      <c r="A68" s="323" t="s">
        <v>94</v>
      </c>
      <c r="B68" s="311"/>
      <c r="C68" s="311"/>
      <c r="D68" s="311"/>
      <c r="E68" s="311"/>
      <c r="F68" s="311"/>
      <c r="G68" s="311"/>
      <c r="H68" s="311"/>
      <c r="I68" s="311"/>
      <c r="J68" s="311"/>
      <c r="K68" s="153">
        <v>3302</v>
      </c>
      <c r="L68" s="153">
        <v>674</v>
      </c>
      <c r="M68" s="153">
        <v>386</v>
      </c>
      <c r="N68" s="153">
        <v>123</v>
      </c>
      <c r="O68" s="154"/>
      <c r="P68" s="153">
        <v>49.91</v>
      </c>
      <c r="Q68" s="154"/>
      <c r="R68" s="111"/>
      <c r="S68" s="111"/>
    </row>
    <row r="69" spans="1:19" x14ac:dyDescent="0.25">
      <c r="A69" s="323" t="s">
        <v>95</v>
      </c>
      <c r="B69" s="311"/>
      <c r="C69" s="311"/>
      <c r="D69" s="311"/>
      <c r="E69" s="311"/>
      <c r="F69" s="311"/>
      <c r="G69" s="311"/>
      <c r="H69" s="311"/>
      <c r="I69" s="311"/>
      <c r="J69" s="311"/>
      <c r="K69" s="153">
        <v>3689</v>
      </c>
      <c r="L69" s="153">
        <v>930</v>
      </c>
      <c r="M69" s="153">
        <v>500</v>
      </c>
      <c r="N69" s="153">
        <v>170</v>
      </c>
      <c r="O69" s="154"/>
      <c r="P69" s="153">
        <v>65.849999999999994</v>
      </c>
      <c r="Q69" s="154"/>
      <c r="R69" s="111"/>
      <c r="S69" s="111"/>
    </row>
    <row r="70" spans="1:19" x14ac:dyDescent="0.25">
      <c r="A70" s="323" t="s">
        <v>96</v>
      </c>
      <c r="B70" s="311"/>
      <c r="C70" s="311"/>
      <c r="D70" s="311"/>
      <c r="E70" s="311"/>
      <c r="F70" s="311"/>
      <c r="G70" s="311"/>
      <c r="H70" s="311"/>
      <c r="I70" s="311"/>
      <c r="J70" s="311"/>
      <c r="K70" s="154"/>
      <c r="L70" s="154"/>
      <c r="M70" s="154"/>
      <c r="N70" s="154"/>
      <c r="O70" s="154"/>
      <c r="P70" s="154"/>
      <c r="Q70" s="154"/>
      <c r="R70" s="111"/>
      <c r="S70" s="111"/>
    </row>
    <row r="71" spans="1:19" x14ac:dyDescent="0.25">
      <c r="A71" s="323" t="s">
        <v>509</v>
      </c>
      <c r="B71" s="311"/>
      <c r="C71" s="311"/>
      <c r="D71" s="311"/>
      <c r="E71" s="311"/>
      <c r="F71" s="311"/>
      <c r="G71" s="311"/>
      <c r="H71" s="311"/>
      <c r="I71" s="311"/>
      <c r="J71" s="311"/>
      <c r="K71" s="153">
        <v>34</v>
      </c>
      <c r="L71" s="153">
        <v>29</v>
      </c>
      <c r="M71" s="153">
        <v>5</v>
      </c>
      <c r="N71" s="153">
        <v>5</v>
      </c>
      <c r="O71" s="154"/>
      <c r="P71" s="154"/>
      <c r="Q71" s="154"/>
      <c r="R71" s="111"/>
      <c r="S71" s="111"/>
    </row>
    <row r="72" spans="1:19" x14ac:dyDescent="0.25">
      <c r="A72" s="323" t="s">
        <v>510</v>
      </c>
      <c r="B72" s="311"/>
      <c r="C72" s="311"/>
      <c r="D72" s="311"/>
      <c r="E72" s="311"/>
      <c r="F72" s="311"/>
      <c r="G72" s="311"/>
      <c r="H72" s="311"/>
      <c r="I72" s="311"/>
      <c r="J72" s="311"/>
      <c r="K72" s="153">
        <v>17</v>
      </c>
      <c r="L72" s="154"/>
      <c r="M72" s="154"/>
      <c r="N72" s="154"/>
      <c r="O72" s="154"/>
      <c r="P72" s="154"/>
      <c r="Q72" s="154"/>
      <c r="R72" s="111"/>
      <c r="S72" s="111"/>
    </row>
    <row r="73" spans="1:19" x14ac:dyDescent="0.25">
      <c r="A73" s="323" t="s">
        <v>511</v>
      </c>
      <c r="B73" s="311"/>
      <c r="C73" s="311"/>
      <c r="D73" s="311"/>
      <c r="E73" s="311"/>
      <c r="F73" s="311"/>
      <c r="G73" s="311"/>
      <c r="H73" s="311"/>
      <c r="I73" s="311"/>
      <c r="J73" s="311"/>
      <c r="K73" s="153">
        <v>336</v>
      </c>
      <c r="L73" s="153">
        <v>226</v>
      </c>
      <c r="M73" s="153">
        <v>109</v>
      </c>
      <c r="N73" s="153">
        <v>42</v>
      </c>
      <c r="O73" s="154"/>
      <c r="P73" s="153">
        <v>15.939</v>
      </c>
      <c r="Q73" s="154"/>
      <c r="R73" s="111"/>
      <c r="S73" s="111"/>
    </row>
    <row r="74" spans="1:19" x14ac:dyDescent="0.25">
      <c r="A74" s="323" t="s">
        <v>97</v>
      </c>
      <c r="B74" s="311"/>
      <c r="C74" s="311"/>
      <c r="D74" s="311"/>
      <c r="E74" s="311"/>
      <c r="F74" s="311"/>
      <c r="G74" s="311"/>
      <c r="H74" s="311"/>
      <c r="I74" s="311"/>
      <c r="J74" s="311"/>
      <c r="K74" s="153">
        <v>1030</v>
      </c>
      <c r="L74" s="154"/>
      <c r="M74" s="154"/>
      <c r="N74" s="154"/>
      <c r="O74" s="154"/>
      <c r="P74" s="154"/>
      <c r="Q74" s="154"/>
      <c r="R74" s="111"/>
      <c r="S74" s="111"/>
    </row>
    <row r="75" spans="1:19" x14ac:dyDescent="0.25">
      <c r="A75" s="323" t="s">
        <v>96</v>
      </c>
      <c r="B75" s="311"/>
      <c r="C75" s="311"/>
      <c r="D75" s="311"/>
      <c r="E75" s="311"/>
      <c r="F75" s="311"/>
      <c r="G75" s="311"/>
      <c r="H75" s="311"/>
      <c r="I75" s="311"/>
      <c r="J75" s="311"/>
      <c r="K75" s="154"/>
      <c r="L75" s="154"/>
      <c r="M75" s="154"/>
      <c r="N75" s="154"/>
      <c r="O75" s="154"/>
      <c r="P75" s="154"/>
      <c r="Q75" s="154"/>
      <c r="R75" s="111"/>
      <c r="S75" s="111"/>
    </row>
    <row r="76" spans="1:19" x14ac:dyDescent="0.25">
      <c r="A76" s="323" t="s">
        <v>512</v>
      </c>
      <c r="B76" s="311"/>
      <c r="C76" s="311"/>
      <c r="D76" s="311"/>
      <c r="E76" s="311"/>
      <c r="F76" s="311"/>
      <c r="G76" s="311"/>
      <c r="H76" s="311"/>
      <c r="I76" s="311"/>
      <c r="J76" s="311"/>
      <c r="K76" s="153">
        <v>23</v>
      </c>
      <c r="L76" s="154"/>
      <c r="M76" s="154"/>
      <c r="N76" s="154"/>
      <c r="O76" s="154"/>
      <c r="P76" s="154"/>
      <c r="Q76" s="154"/>
      <c r="R76" s="111"/>
      <c r="S76" s="111"/>
    </row>
    <row r="77" spans="1:19" x14ac:dyDescent="0.25">
      <c r="A77" s="323" t="s">
        <v>513</v>
      </c>
      <c r="B77" s="311"/>
      <c r="C77" s="311"/>
      <c r="D77" s="311"/>
      <c r="E77" s="311"/>
      <c r="F77" s="311"/>
      <c r="G77" s="311"/>
      <c r="H77" s="311"/>
      <c r="I77" s="311"/>
      <c r="J77" s="311"/>
      <c r="K77" s="153">
        <v>84</v>
      </c>
      <c r="L77" s="154"/>
      <c r="M77" s="154"/>
      <c r="N77" s="154"/>
      <c r="O77" s="154"/>
      <c r="P77" s="154"/>
      <c r="Q77" s="154"/>
      <c r="R77" s="111"/>
      <c r="S77" s="111"/>
    </row>
    <row r="78" spans="1:19" x14ac:dyDescent="0.25">
      <c r="A78" s="323" t="s">
        <v>514</v>
      </c>
      <c r="B78" s="311"/>
      <c r="C78" s="311"/>
      <c r="D78" s="311"/>
      <c r="E78" s="311"/>
      <c r="F78" s="311"/>
      <c r="G78" s="311"/>
      <c r="H78" s="311"/>
      <c r="I78" s="311"/>
      <c r="J78" s="311"/>
      <c r="K78" s="153">
        <v>63</v>
      </c>
      <c r="L78" s="154"/>
      <c r="M78" s="154"/>
      <c r="N78" s="154"/>
      <c r="O78" s="154"/>
      <c r="P78" s="154"/>
      <c r="Q78" s="154"/>
      <c r="R78" s="111"/>
      <c r="S78" s="111"/>
    </row>
    <row r="79" spans="1:19" x14ac:dyDescent="0.25">
      <c r="A79" s="323" t="s">
        <v>515</v>
      </c>
      <c r="B79" s="311"/>
      <c r="C79" s="311"/>
      <c r="D79" s="311"/>
      <c r="E79" s="311"/>
      <c r="F79" s="311"/>
      <c r="G79" s="311"/>
      <c r="H79" s="311"/>
      <c r="I79" s="311"/>
      <c r="J79" s="311"/>
      <c r="K79" s="153">
        <v>794</v>
      </c>
      <c r="L79" s="154"/>
      <c r="M79" s="154"/>
      <c r="N79" s="154"/>
      <c r="O79" s="154"/>
      <c r="P79" s="154"/>
      <c r="Q79" s="154"/>
      <c r="R79" s="111"/>
      <c r="S79" s="111"/>
    </row>
    <row r="80" spans="1:19" x14ac:dyDescent="0.25">
      <c r="A80" s="323" t="s">
        <v>516</v>
      </c>
      <c r="B80" s="311"/>
      <c r="C80" s="311"/>
      <c r="D80" s="311"/>
      <c r="E80" s="311"/>
      <c r="F80" s="311"/>
      <c r="G80" s="311"/>
      <c r="H80" s="311"/>
      <c r="I80" s="311"/>
      <c r="J80" s="311"/>
      <c r="K80" s="153">
        <v>26</v>
      </c>
      <c r="L80" s="154"/>
      <c r="M80" s="154"/>
      <c r="N80" s="154"/>
      <c r="O80" s="154"/>
      <c r="P80" s="154"/>
      <c r="Q80" s="154"/>
      <c r="R80" s="111"/>
      <c r="S80" s="111"/>
    </row>
    <row r="81" spans="1:19" x14ac:dyDescent="0.25">
      <c r="A81" s="323" t="s">
        <v>517</v>
      </c>
      <c r="B81" s="311"/>
      <c r="C81" s="311"/>
      <c r="D81" s="311"/>
      <c r="E81" s="311"/>
      <c r="F81" s="311"/>
      <c r="G81" s="311"/>
      <c r="H81" s="311"/>
      <c r="I81" s="311"/>
      <c r="J81" s="311"/>
      <c r="K81" s="153">
        <v>40</v>
      </c>
      <c r="L81" s="154"/>
      <c r="M81" s="154"/>
      <c r="N81" s="154"/>
      <c r="O81" s="154"/>
      <c r="P81" s="154"/>
      <c r="Q81" s="154"/>
      <c r="R81" s="111"/>
      <c r="S81" s="111"/>
    </row>
    <row r="82" spans="1:19" x14ac:dyDescent="0.25">
      <c r="A82" s="323" t="s">
        <v>98</v>
      </c>
      <c r="B82" s="311"/>
      <c r="C82" s="311"/>
      <c r="D82" s="311"/>
      <c r="E82" s="311"/>
      <c r="F82" s="311"/>
      <c r="G82" s="311"/>
      <c r="H82" s="311"/>
      <c r="I82" s="311"/>
      <c r="J82" s="311"/>
      <c r="K82" s="153">
        <v>707</v>
      </c>
      <c r="L82" s="154"/>
      <c r="M82" s="154"/>
      <c r="N82" s="154"/>
      <c r="O82" s="154"/>
      <c r="P82" s="154"/>
      <c r="Q82" s="154"/>
      <c r="R82" s="111"/>
      <c r="S82" s="111"/>
    </row>
    <row r="83" spans="1:19" x14ac:dyDescent="0.25">
      <c r="A83" s="323" t="s">
        <v>96</v>
      </c>
      <c r="B83" s="311"/>
      <c r="C83" s="311"/>
      <c r="D83" s="311"/>
      <c r="E83" s="311"/>
      <c r="F83" s="311"/>
      <c r="G83" s="311"/>
      <c r="H83" s="311"/>
      <c r="I83" s="311"/>
      <c r="J83" s="311"/>
      <c r="K83" s="154"/>
      <c r="L83" s="154"/>
      <c r="M83" s="154"/>
      <c r="N83" s="154"/>
      <c r="O83" s="154"/>
      <c r="P83" s="154"/>
      <c r="Q83" s="154"/>
      <c r="R83" s="111"/>
      <c r="S83" s="111"/>
    </row>
    <row r="84" spans="1:19" x14ac:dyDescent="0.25">
      <c r="A84" s="323" t="s">
        <v>518</v>
      </c>
      <c r="B84" s="311"/>
      <c r="C84" s="311"/>
      <c r="D84" s="311"/>
      <c r="E84" s="311"/>
      <c r="F84" s="311"/>
      <c r="G84" s="311"/>
      <c r="H84" s="311"/>
      <c r="I84" s="311"/>
      <c r="J84" s="311"/>
      <c r="K84" s="153">
        <v>15</v>
      </c>
      <c r="L84" s="154"/>
      <c r="M84" s="154"/>
      <c r="N84" s="154"/>
      <c r="O84" s="154"/>
      <c r="P84" s="154"/>
      <c r="Q84" s="154"/>
      <c r="R84" s="111"/>
      <c r="S84" s="111"/>
    </row>
    <row r="85" spans="1:19" x14ac:dyDescent="0.25">
      <c r="A85" s="323" t="s">
        <v>519</v>
      </c>
      <c r="B85" s="311"/>
      <c r="C85" s="311"/>
      <c r="D85" s="311"/>
      <c r="E85" s="311"/>
      <c r="F85" s="311"/>
      <c r="G85" s="311"/>
      <c r="H85" s="311"/>
      <c r="I85" s="311"/>
      <c r="J85" s="311"/>
      <c r="K85" s="153">
        <v>63</v>
      </c>
      <c r="L85" s="154"/>
      <c r="M85" s="154"/>
      <c r="N85" s="154"/>
      <c r="O85" s="154"/>
      <c r="P85" s="154"/>
      <c r="Q85" s="154"/>
      <c r="R85" s="111"/>
      <c r="S85" s="111"/>
    </row>
    <row r="86" spans="1:19" x14ac:dyDescent="0.25">
      <c r="A86" s="323" t="s">
        <v>520</v>
      </c>
      <c r="B86" s="311"/>
      <c r="C86" s="311"/>
      <c r="D86" s="311"/>
      <c r="E86" s="311"/>
      <c r="F86" s="311"/>
      <c r="G86" s="311"/>
      <c r="H86" s="311"/>
      <c r="I86" s="311"/>
      <c r="J86" s="311"/>
      <c r="K86" s="153">
        <v>604</v>
      </c>
      <c r="L86" s="154"/>
      <c r="M86" s="154"/>
      <c r="N86" s="154"/>
      <c r="O86" s="154"/>
      <c r="P86" s="154"/>
      <c r="Q86" s="154"/>
      <c r="R86" s="111"/>
      <c r="S86" s="111"/>
    </row>
    <row r="87" spans="1:19" x14ac:dyDescent="0.25">
      <c r="A87" s="323" t="s">
        <v>521</v>
      </c>
      <c r="B87" s="311"/>
      <c r="C87" s="311"/>
      <c r="D87" s="311"/>
      <c r="E87" s="311"/>
      <c r="F87" s="311"/>
      <c r="G87" s="311"/>
      <c r="H87" s="311"/>
      <c r="I87" s="311"/>
      <c r="J87" s="311"/>
      <c r="K87" s="153">
        <v>25</v>
      </c>
      <c r="L87" s="154"/>
      <c r="M87" s="154"/>
      <c r="N87" s="154"/>
      <c r="O87" s="154"/>
      <c r="P87" s="154"/>
      <c r="Q87" s="154"/>
      <c r="R87" s="111"/>
      <c r="S87" s="111"/>
    </row>
    <row r="88" spans="1:19" x14ac:dyDescent="0.25">
      <c r="A88" s="324" t="s">
        <v>373</v>
      </c>
      <c r="B88" s="311"/>
      <c r="C88" s="311"/>
      <c r="D88" s="311"/>
      <c r="E88" s="311"/>
      <c r="F88" s="311"/>
      <c r="G88" s="311"/>
      <c r="H88" s="311"/>
      <c r="I88" s="311"/>
      <c r="J88" s="311"/>
      <c r="K88" s="155">
        <v>5426</v>
      </c>
      <c r="L88" s="154"/>
      <c r="M88" s="154"/>
      <c r="N88" s="154"/>
      <c r="O88" s="154"/>
      <c r="P88" s="155">
        <v>65.849999999999994</v>
      </c>
      <c r="Q88" s="154"/>
      <c r="R88" s="111"/>
      <c r="S88" s="111"/>
    </row>
    <row r="89" spans="1:19" x14ac:dyDescent="0.25">
      <c r="A89" s="323" t="s">
        <v>522</v>
      </c>
      <c r="B89" s="311"/>
      <c r="C89" s="311"/>
      <c r="D89" s="311"/>
      <c r="E89" s="311"/>
      <c r="F89" s="311"/>
      <c r="G89" s="311"/>
      <c r="H89" s="311"/>
      <c r="I89" s="311"/>
      <c r="J89" s="311"/>
      <c r="K89" s="153">
        <v>251</v>
      </c>
      <c r="L89" s="154"/>
      <c r="M89" s="154"/>
      <c r="N89" s="154"/>
      <c r="O89" s="154"/>
      <c r="P89" s="153">
        <v>4.37</v>
      </c>
      <c r="Q89" s="154"/>
      <c r="R89" s="111"/>
      <c r="S89" s="111"/>
    </row>
    <row r="90" spans="1:19" x14ac:dyDescent="0.25">
      <c r="A90" s="323" t="s">
        <v>523</v>
      </c>
      <c r="B90" s="311"/>
      <c r="C90" s="311"/>
      <c r="D90" s="311"/>
      <c r="E90" s="311"/>
      <c r="F90" s="311"/>
      <c r="G90" s="311"/>
      <c r="H90" s="311"/>
      <c r="I90" s="311"/>
      <c r="J90" s="311"/>
      <c r="K90" s="153">
        <v>5175</v>
      </c>
      <c r="L90" s="154"/>
      <c r="M90" s="154"/>
      <c r="N90" s="154"/>
      <c r="O90" s="154"/>
      <c r="P90" s="153">
        <v>61.48</v>
      </c>
      <c r="Q90" s="154"/>
      <c r="R90" s="111"/>
      <c r="S90" s="111"/>
    </row>
    <row r="91" spans="1:19" x14ac:dyDescent="0.25">
      <c r="A91" s="323" t="s">
        <v>100</v>
      </c>
      <c r="B91" s="311"/>
      <c r="C91" s="311"/>
      <c r="D91" s="311"/>
      <c r="E91" s="311"/>
      <c r="F91" s="311"/>
      <c r="G91" s="311"/>
      <c r="H91" s="311"/>
      <c r="I91" s="311"/>
      <c r="J91" s="311"/>
      <c r="K91" s="153">
        <v>5426</v>
      </c>
      <c r="L91" s="154"/>
      <c r="M91" s="154"/>
      <c r="N91" s="154"/>
      <c r="O91" s="154"/>
      <c r="P91" s="153">
        <v>65.849999999999994</v>
      </c>
      <c r="Q91" s="154"/>
      <c r="R91" s="111"/>
      <c r="S91" s="111"/>
    </row>
    <row r="92" spans="1:19" x14ac:dyDescent="0.25">
      <c r="A92" s="323" t="s">
        <v>101</v>
      </c>
      <c r="B92" s="311"/>
      <c r="C92" s="311"/>
      <c r="D92" s="311"/>
      <c r="E92" s="311"/>
      <c r="F92" s="311"/>
      <c r="G92" s="311"/>
      <c r="H92" s="311"/>
      <c r="I92" s="311"/>
      <c r="J92" s="311"/>
      <c r="K92" s="154"/>
      <c r="L92" s="154"/>
      <c r="M92" s="154"/>
      <c r="N92" s="154"/>
      <c r="O92" s="154"/>
      <c r="P92" s="154"/>
      <c r="Q92" s="154"/>
      <c r="R92" s="111"/>
      <c r="S92" s="111"/>
    </row>
    <row r="93" spans="1:19" x14ac:dyDescent="0.25">
      <c r="A93" s="323" t="s">
        <v>102</v>
      </c>
      <c r="B93" s="311"/>
      <c r="C93" s="311"/>
      <c r="D93" s="311"/>
      <c r="E93" s="311"/>
      <c r="F93" s="311"/>
      <c r="G93" s="311"/>
      <c r="H93" s="311"/>
      <c r="I93" s="311"/>
      <c r="J93" s="311"/>
      <c r="K93" s="153">
        <v>2259</v>
      </c>
      <c r="L93" s="154"/>
      <c r="M93" s="154"/>
      <c r="N93" s="154"/>
      <c r="O93" s="154"/>
      <c r="P93" s="154"/>
      <c r="Q93" s="154"/>
      <c r="R93" s="111"/>
      <c r="S93" s="111"/>
    </row>
    <row r="94" spans="1:19" x14ac:dyDescent="0.25">
      <c r="A94" s="323" t="s">
        <v>103</v>
      </c>
      <c r="B94" s="311"/>
      <c r="C94" s="311"/>
      <c r="D94" s="311"/>
      <c r="E94" s="311"/>
      <c r="F94" s="311"/>
      <c r="G94" s="311"/>
      <c r="H94" s="311"/>
      <c r="I94" s="311"/>
      <c r="J94" s="311"/>
      <c r="K94" s="153">
        <f>500-N69</f>
        <v>330</v>
      </c>
      <c r="L94" s="154"/>
      <c r="M94" s="154"/>
      <c r="N94" s="154"/>
      <c r="O94" s="154"/>
      <c r="P94" s="154"/>
      <c r="Q94" s="154"/>
      <c r="R94" s="111"/>
      <c r="S94" s="111"/>
    </row>
    <row r="95" spans="1:19" x14ac:dyDescent="0.25">
      <c r="A95" s="323" t="s">
        <v>104</v>
      </c>
      <c r="B95" s="311"/>
      <c r="C95" s="311"/>
      <c r="D95" s="311"/>
      <c r="E95" s="311"/>
      <c r="F95" s="311"/>
      <c r="G95" s="311"/>
      <c r="H95" s="311"/>
      <c r="I95" s="311"/>
      <c r="J95" s="311"/>
      <c r="K95" s="153">
        <v>1100</v>
      </c>
      <c r="L95" s="154"/>
      <c r="M95" s="154"/>
      <c r="N95" s="154"/>
      <c r="O95" s="154"/>
      <c r="P95" s="154"/>
      <c r="Q95" s="154"/>
      <c r="R95" s="111"/>
      <c r="S95" s="111"/>
    </row>
    <row r="96" spans="1:19" x14ac:dyDescent="0.25">
      <c r="A96" s="323" t="s">
        <v>105</v>
      </c>
      <c r="B96" s="311"/>
      <c r="C96" s="311"/>
      <c r="D96" s="311"/>
      <c r="E96" s="311"/>
      <c r="F96" s="311"/>
      <c r="G96" s="311"/>
      <c r="H96" s="311"/>
      <c r="I96" s="311"/>
      <c r="J96" s="311"/>
      <c r="K96" s="153">
        <v>1030</v>
      </c>
      <c r="L96" s="154"/>
      <c r="M96" s="154"/>
      <c r="N96" s="154"/>
      <c r="O96" s="154"/>
      <c r="P96" s="154"/>
      <c r="Q96" s="154"/>
      <c r="R96" s="111"/>
      <c r="S96" s="111"/>
    </row>
    <row r="97" spans="1:19" x14ac:dyDescent="0.25">
      <c r="A97" s="323" t="s">
        <v>106</v>
      </c>
      <c r="B97" s="311"/>
      <c r="C97" s="311"/>
      <c r="D97" s="311"/>
      <c r="E97" s="311"/>
      <c r="F97" s="311"/>
      <c r="G97" s="311"/>
      <c r="H97" s="311"/>
      <c r="I97" s="311"/>
      <c r="J97" s="311"/>
      <c r="K97" s="153">
        <v>707</v>
      </c>
      <c r="L97" s="154"/>
      <c r="M97" s="154"/>
      <c r="N97" s="154"/>
      <c r="O97" s="154"/>
      <c r="P97" s="154"/>
      <c r="Q97" s="154"/>
      <c r="R97" s="111"/>
      <c r="S97" s="111"/>
    </row>
    <row r="98" spans="1:19" x14ac:dyDescent="0.25">
      <c r="A98" s="324" t="s">
        <v>107</v>
      </c>
      <c r="B98" s="311"/>
      <c r="C98" s="311"/>
      <c r="D98" s="311"/>
      <c r="E98" s="311"/>
      <c r="F98" s="311"/>
      <c r="G98" s="311"/>
      <c r="H98" s="311"/>
      <c r="I98" s="311"/>
      <c r="J98" s="311"/>
      <c r="K98" s="155">
        <f>SUM(K93:K97)</f>
        <v>5426</v>
      </c>
      <c r="L98" s="154"/>
      <c r="M98" s="154"/>
      <c r="N98" s="154"/>
      <c r="O98" s="154"/>
      <c r="P98" s="155">
        <v>65.849999999999994</v>
      </c>
      <c r="Q98" s="154"/>
      <c r="R98" s="111"/>
      <c r="S98" s="111"/>
    </row>
    <row r="99" spans="1:19" x14ac:dyDescent="0.25">
      <c r="E99" s="75"/>
      <c r="F99" s="89"/>
      <c r="G99" s="89"/>
      <c r="H99" s="89"/>
      <c r="I99" s="89"/>
      <c r="J99" s="89"/>
      <c r="K99" s="89"/>
      <c r="L99" s="89"/>
      <c r="M99" s="89"/>
      <c r="N99" s="89"/>
      <c r="O99" s="89"/>
      <c r="P99" s="89"/>
      <c r="Q99" s="89"/>
      <c r="R99" s="111"/>
      <c r="S99" s="111"/>
    </row>
    <row r="100" spans="1:19" x14ac:dyDescent="0.25">
      <c r="A100" s="185"/>
      <c r="B100" s="70" t="s">
        <v>524</v>
      </c>
      <c r="C100" s="70"/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186"/>
      <c r="O100" s="186"/>
      <c r="P100" s="187"/>
      <c r="Q100" s="188"/>
      <c r="R100" s="111"/>
      <c r="S100" s="111"/>
    </row>
    <row r="101" spans="1:19" x14ac:dyDescent="0.25">
      <c r="A101" s="189" t="s">
        <v>525</v>
      </c>
      <c r="B101" s="333" t="s">
        <v>526</v>
      </c>
      <c r="C101" s="333"/>
      <c r="D101" s="333"/>
      <c r="E101" s="333"/>
      <c r="F101" s="333"/>
      <c r="G101" s="333"/>
      <c r="H101" s="333"/>
      <c r="I101" s="333"/>
      <c r="J101" s="333"/>
      <c r="K101" s="333"/>
      <c r="L101" s="333"/>
      <c r="M101" s="333"/>
      <c r="N101" s="333"/>
      <c r="O101" s="333"/>
      <c r="P101" s="333"/>
      <c r="Q101" s="188"/>
      <c r="R101" s="111"/>
      <c r="S101" s="111"/>
    </row>
    <row r="102" spans="1:19" x14ac:dyDescent="0.25">
      <c r="A102" s="185"/>
      <c r="B102" s="70"/>
      <c r="C102" s="70"/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186"/>
      <c r="O102" s="186"/>
      <c r="P102" s="187"/>
      <c r="Q102" s="188"/>
      <c r="R102" s="111"/>
      <c r="S102" s="111"/>
    </row>
    <row r="103" spans="1:19" x14ac:dyDescent="0.25">
      <c r="A103" s="90"/>
      <c r="B103" s="68" t="s">
        <v>108</v>
      </c>
      <c r="C103" s="68"/>
      <c r="D103" s="68"/>
      <c r="E103" s="68"/>
      <c r="F103" s="68"/>
      <c r="G103" s="68"/>
      <c r="H103" s="68"/>
      <c r="I103" s="68" t="s">
        <v>527</v>
      </c>
      <c r="J103" s="68"/>
      <c r="K103" s="68"/>
      <c r="L103" s="68"/>
      <c r="M103" s="68"/>
      <c r="N103" s="91"/>
      <c r="O103" s="91"/>
      <c r="P103" s="91"/>
      <c r="R103" s="111"/>
      <c r="S103" s="111"/>
    </row>
    <row r="104" spans="1:19" x14ac:dyDescent="0.25">
      <c r="A104" s="90"/>
      <c r="B104" s="92"/>
      <c r="C104" s="93"/>
      <c r="D104" s="94"/>
      <c r="E104" s="92"/>
      <c r="F104" s="92"/>
      <c r="G104" s="93"/>
      <c r="H104" s="95"/>
      <c r="I104" s="68" t="s">
        <v>528</v>
      </c>
      <c r="J104" s="68"/>
      <c r="K104" s="68"/>
      <c r="L104" s="68"/>
      <c r="M104" s="68"/>
      <c r="N104" s="91"/>
      <c r="O104" s="91"/>
      <c r="P104" s="91"/>
      <c r="R104" s="111"/>
      <c r="S104" s="111"/>
    </row>
    <row r="105" spans="1:19" x14ac:dyDescent="0.25">
      <c r="E105" s="75"/>
      <c r="F105" s="89"/>
      <c r="G105" s="89"/>
      <c r="H105" s="89"/>
      <c r="I105" s="68"/>
      <c r="J105" s="89"/>
      <c r="K105" s="89"/>
      <c r="L105" s="89"/>
      <c r="M105" s="89"/>
      <c r="N105" s="89"/>
      <c r="O105" s="89"/>
      <c r="P105" s="89"/>
      <c r="Q105" s="89"/>
      <c r="R105" s="111"/>
      <c r="S105" s="111"/>
    </row>
    <row r="106" spans="1:19" x14ac:dyDescent="0.25">
      <c r="A106" s="139"/>
      <c r="B106" s="140"/>
      <c r="C106" s="141"/>
      <c r="D106" s="142"/>
      <c r="E106" s="190"/>
      <c r="F106" s="157"/>
      <c r="G106" s="157"/>
      <c r="H106" s="157"/>
      <c r="I106" s="157"/>
      <c r="J106" s="157"/>
      <c r="K106" s="157"/>
      <c r="L106" s="157"/>
      <c r="M106" s="157"/>
      <c r="N106" s="157"/>
      <c r="O106" s="157"/>
      <c r="P106" s="157"/>
      <c r="Q106" s="157"/>
      <c r="R106" s="111"/>
      <c r="S106" s="111"/>
    </row>
  </sheetData>
  <mergeCells count="56">
    <mergeCell ref="A95:J95"/>
    <mergeCell ref="A96:J96"/>
    <mergeCell ref="A97:J97"/>
    <mergeCell ref="A98:J98"/>
    <mergeCell ref="B101:P101"/>
    <mergeCell ref="A94:J94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82:J82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27:Q27"/>
    <mergeCell ref="A66:J66"/>
    <mergeCell ref="A67:Q67"/>
    <mergeCell ref="A68:J68"/>
    <mergeCell ref="A69:J69"/>
    <mergeCell ref="A70:J70"/>
    <mergeCell ref="J23:N23"/>
    <mergeCell ref="O23:O25"/>
    <mergeCell ref="P23:P25"/>
    <mergeCell ref="Q23:Q25"/>
    <mergeCell ref="F24:F25"/>
    <mergeCell ref="G24:I24"/>
    <mergeCell ref="J24:J25"/>
    <mergeCell ref="K24:K25"/>
    <mergeCell ref="L24:N24"/>
    <mergeCell ref="A23:A25"/>
    <mergeCell ref="B23:B25"/>
    <mergeCell ref="C23:C25"/>
    <mergeCell ref="D23:D25"/>
    <mergeCell ref="E23:E25"/>
    <mergeCell ref="F23:I23"/>
    <mergeCell ref="J19:K19"/>
    <mergeCell ref="E1:I1"/>
    <mergeCell ref="J15:K15"/>
    <mergeCell ref="J16:K16"/>
    <mergeCell ref="J17:K17"/>
    <mergeCell ref="J18:K1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9"/>
  <sheetViews>
    <sheetView workbookViewId="0">
      <selection activeCell="H18" sqref="H18"/>
    </sheetView>
  </sheetViews>
  <sheetFormatPr defaultRowHeight="15" x14ac:dyDescent="0.25"/>
  <sheetData>
    <row r="1" spans="1:18" x14ac:dyDescent="0.25">
      <c r="A1" s="49" t="s">
        <v>51</v>
      </c>
      <c r="B1" s="50"/>
      <c r="C1" s="51"/>
      <c r="D1" s="171"/>
      <c r="E1" s="316" t="s">
        <v>0</v>
      </c>
      <c r="F1" s="316"/>
      <c r="G1" s="316"/>
      <c r="H1" s="316"/>
      <c r="I1" s="316"/>
      <c r="J1" s="53"/>
      <c r="K1" s="53"/>
      <c r="L1" s="53"/>
      <c r="M1" s="49" t="s">
        <v>52</v>
      </c>
      <c r="N1" s="53"/>
      <c r="O1" s="53"/>
      <c r="P1" s="53"/>
      <c r="Q1" s="111"/>
      <c r="R1" s="111"/>
    </row>
    <row r="2" spans="1:18" x14ac:dyDescent="0.25">
      <c r="A2" s="55"/>
      <c r="B2" s="50"/>
      <c r="C2" s="51"/>
      <c r="D2" s="52"/>
      <c r="E2" s="52"/>
      <c r="F2" s="53"/>
      <c r="G2" s="172" t="s">
        <v>53</v>
      </c>
      <c r="H2" s="53"/>
      <c r="I2" s="53"/>
      <c r="J2" s="53"/>
      <c r="K2" s="53"/>
      <c r="L2" s="53"/>
      <c r="M2" s="55" t="s">
        <v>391</v>
      </c>
      <c r="N2" s="53"/>
      <c r="O2" s="53"/>
      <c r="P2" s="53"/>
      <c r="Q2" s="111"/>
      <c r="R2" s="111"/>
    </row>
    <row r="3" spans="1:18" x14ac:dyDescent="0.25">
      <c r="A3" s="55"/>
      <c r="B3" s="50"/>
      <c r="C3" s="51"/>
      <c r="D3" s="52"/>
      <c r="E3" s="52"/>
      <c r="F3" s="53"/>
      <c r="G3" s="172"/>
      <c r="H3" s="53"/>
      <c r="I3" s="53"/>
      <c r="J3" s="53"/>
      <c r="K3" s="53"/>
      <c r="L3" s="55"/>
      <c r="M3" s="55" t="s">
        <v>392</v>
      </c>
      <c r="N3" s="53"/>
      <c r="O3" s="53"/>
      <c r="P3" s="53"/>
      <c r="Q3" s="111"/>
      <c r="R3" s="111"/>
    </row>
    <row r="4" spans="1:18" x14ac:dyDescent="0.25">
      <c r="A4" s="55" t="s">
        <v>55</v>
      </c>
      <c r="B4" s="50"/>
      <c r="C4" s="51"/>
      <c r="D4" s="52"/>
      <c r="E4" s="52"/>
      <c r="F4" s="53"/>
      <c r="G4" s="53"/>
      <c r="H4" s="53"/>
      <c r="I4" s="53"/>
      <c r="J4" s="53"/>
      <c r="K4" s="53"/>
      <c r="L4" s="53"/>
      <c r="M4" s="55" t="s">
        <v>55</v>
      </c>
      <c r="N4" s="53"/>
      <c r="O4" s="53"/>
      <c r="P4" s="53"/>
      <c r="Q4" s="111"/>
      <c r="R4" s="111"/>
    </row>
    <row r="5" spans="1:18" x14ac:dyDescent="0.25">
      <c r="A5" s="55" t="s">
        <v>194</v>
      </c>
      <c r="B5" s="50"/>
      <c r="C5" s="51"/>
      <c r="D5" s="52"/>
      <c r="E5" s="52"/>
      <c r="F5" s="53"/>
      <c r="G5" s="53"/>
      <c r="H5" s="53"/>
      <c r="I5" s="53"/>
      <c r="J5" s="53"/>
      <c r="K5" s="53"/>
      <c r="L5" s="53"/>
      <c r="M5" s="55" t="s">
        <v>195</v>
      </c>
      <c r="N5" s="53"/>
      <c r="O5" s="53"/>
      <c r="P5" s="53"/>
      <c r="Q5" s="111"/>
      <c r="R5" s="111"/>
    </row>
    <row r="6" spans="1:18" x14ac:dyDescent="0.25">
      <c r="A6" s="118"/>
      <c r="B6" s="119"/>
      <c r="C6" s="121"/>
      <c r="D6" s="111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1"/>
      <c r="R6" s="111"/>
    </row>
    <row r="7" spans="1:18" x14ac:dyDescent="0.25">
      <c r="A7" s="118"/>
      <c r="B7" s="119"/>
      <c r="C7" s="121"/>
      <c r="D7" s="111"/>
      <c r="E7" s="110"/>
      <c r="F7" s="110"/>
      <c r="G7" s="122" t="s">
        <v>529</v>
      </c>
      <c r="H7" s="122"/>
      <c r="I7" s="122"/>
      <c r="J7" s="110"/>
      <c r="K7" s="110"/>
      <c r="L7" s="110"/>
      <c r="M7" s="110"/>
      <c r="N7" s="110"/>
      <c r="O7" s="110"/>
      <c r="P7" s="110"/>
      <c r="Q7" s="111"/>
      <c r="R7" s="111"/>
    </row>
    <row r="8" spans="1:18" x14ac:dyDescent="0.25">
      <c r="A8" s="118"/>
      <c r="B8" s="119"/>
      <c r="C8" s="121"/>
      <c r="D8" s="111"/>
      <c r="E8" s="110"/>
      <c r="F8" s="110"/>
      <c r="G8" s="118" t="s">
        <v>59</v>
      </c>
      <c r="H8" s="118"/>
      <c r="I8" s="118"/>
      <c r="J8" s="110"/>
      <c r="K8" s="110"/>
      <c r="L8" s="110"/>
      <c r="M8" s="110"/>
      <c r="N8" s="110"/>
      <c r="O8" s="110"/>
      <c r="P8" s="110"/>
      <c r="Q8" s="111"/>
      <c r="R8" s="111"/>
    </row>
    <row r="9" spans="1:18" x14ac:dyDescent="0.25">
      <c r="A9" s="118"/>
      <c r="B9" s="119"/>
      <c r="C9" s="121"/>
      <c r="D9" s="111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1"/>
      <c r="R9" s="111"/>
    </row>
    <row r="10" spans="1:18" x14ac:dyDescent="0.25">
      <c r="A10" s="118"/>
      <c r="B10" s="119"/>
      <c r="C10" s="123" t="s">
        <v>60</v>
      </c>
      <c r="D10" s="173" t="s">
        <v>530</v>
      </c>
      <c r="E10" s="126"/>
      <c r="F10" s="126"/>
      <c r="G10" s="127"/>
      <c r="H10" s="126"/>
      <c r="I10" s="126"/>
      <c r="J10" s="126"/>
      <c r="K10" s="126"/>
      <c r="L10" s="126"/>
      <c r="M10" s="126"/>
      <c r="N10" s="126"/>
      <c r="O10" s="126"/>
      <c r="P10" s="126"/>
      <c r="Q10" s="115"/>
      <c r="R10" s="111"/>
    </row>
    <row r="11" spans="1:18" x14ac:dyDescent="0.25">
      <c r="A11" s="118"/>
      <c r="B11" s="119"/>
      <c r="C11" s="123"/>
      <c r="D11" s="174" t="s">
        <v>531</v>
      </c>
      <c r="E11" s="110"/>
      <c r="F11" s="110"/>
      <c r="G11" s="118"/>
      <c r="H11" s="110"/>
      <c r="I11" s="110"/>
      <c r="J11" s="110"/>
      <c r="K11" s="130"/>
      <c r="L11" s="130"/>
      <c r="M11" s="130"/>
      <c r="N11" s="130"/>
      <c r="O11" s="130"/>
      <c r="P11" s="130"/>
      <c r="Q11" s="111"/>
      <c r="R11" s="111"/>
    </row>
    <row r="12" spans="1:18" x14ac:dyDescent="0.25">
      <c r="A12" s="118"/>
      <c r="B12" s="119"/>
      <c r="C12" s="121"/>
      <c r="D12" s="175"/>
      <c r="E12" s="176"/>
      <c r="F12" s="176"/>
      <c r="G12" s="177" t="s">
        <v>61</v>
      </c>
      <c r="H12" s="177"/>
      <c r="I12" s="177"/>
      <c r="J12" s="176"/>
      <c r="K12" s="178"/>
      <c r="L12" s="110"/>
      <c r="M12" s="110"/>
      <c r="N12" s="110"/>
      <c r="O12" s="110"/>
      <c r="P12" s="110"/>
      <c r="Q12" s="111"/>
      <c r="R12" s="111"/>
    </row>
    <row r="13" spans="1:18" x14ac:dyDescent="0.25">
      <c r="A13" s="132"/>
      <c r="B13" s="133"/>
      <c r="C13" s="121"/>
      <c r="D13" s="111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1"/>
      <c r="R13" s="111"/>
    </row>
    <row r="14" spans="1:18" x14ac:dyDescent="0.25">
      <c r="A14" s="118"/>
      <c r="B14" s="119"/>
      <c r="C14" s="121"/>
      <c r="D14" s="134" t="s">
        <v>532</v>
      </c>
      <c r="E14" s="110"/>
      <c r="F14" s="110"/>
      <c r="G14" s="110"/>
      <c r="H14" s="134"/>
      <c r="I14" s="134"/>
      <c r="J14" s="134"/>
      <c r="K14" s="110"/>
      <c r="L14" s="110"/>
      <c r="M14" s="110"/>
      <c r="N14" s="110"/>
      <c r="O14" s="110"/>
      <c r="P14" s="110"/>
      <c r="Q14" s="110"/>
      <c r="R14" s="111"/>
    </row>
    <row r="15" spans="1:18" x14ac:dyDescent="0.25">
      <c r="A15" s="118"/>
      <c r="B15" s="119"/>
      <c r="C15" s="121"/>
      <c r="D15" s="134" t="s">
        <v>397</v>
      </c>
      <c r="E15" s="110"/>
      <c r="F15" s="110"/>
      <c r="G15" s="110"/>
      <c r="H15" s="134"/>
      <c r="I15" s="134"/>
      <c r="J15" s="317" t="s">
        <v>533</v>
      </c>
      <c r="K15" s="303"/>
      <c r="L15" s="136" t="s">
        <v>63</v>
      </c>
      <c r="M15" s="110"/>
      <c r="N15" s="110"/>
      <c r="O15" s="110"/>
      <c r="P15" s="110"/>
      <c r="Q15" s="111"/>
      <c r="R15" s="111"/>
    </row>
    <row r="16" spans="1:18" x14ac:dyDescent="0.25">
      <c r="A16" s="118"/>
      <c r="B16" s="119"/>
      <c r="C16" s="121"/>
      <c r="D16" s="134" t="s">
        <v>399</v>
      </c>
      <c r="E16" s="110"/>
      <c r="F16" s="110"/>
      <c r="G16" s="110"/>
      <c r="H16" s="134"/>
      <c r="I16" s="134"/>
      <c r="J16" s="317" t="s">
        <v>534</v>
      </c>
      <c r="K16" s="303"/>
      <c r="L16" s="136" t="s">
        <v>63</v>
      </c>
      <c r="M16" s="110"/>
      <c r="N16" s="110"/>
      <c r="O16" s="110"/>
      <c r="P16" s="110"/>
      <c r="Q16" s="111"/>
      <c r="R16" s="111"/>
    </row>
    <row r="17" spans="1:18" x14ac:dyDescent="0.25">
      <c r="A17" s="118"/>
      <c r="B17" s="119"/>
      <c r="C17" s="121"/>
      <c r="D17" s="134" t="s">
        <v>401</v>
      </c>
      <c r="E17" s="110"/>
      <c r="F17" s="110"/>
      <c r="G17" s="110"/>
      <c r="H17" s="134"/>
      <c r="I17" s="134"/>
      <c r="J17" s="317" t="s">
        <v>535</v>
      </c>
      <c r="K17" s="303"/>
      <c r="L17" s="136" t="s">
        <v>63</v>
      </c>
      <c r="M17" s="110"/>
      <c r="N17" s="110"/>
      <c r="O17" s="110"/>
      <c r="P17" s="110"/>
      <c r="Q17" s="111"/>
      <c r="R17" s="111"/>
    </row>
    <row r="18" spans="1:18" x14ac:dyDescent="0.25">
      <c r="A18" s="118"/>
      <c r="B18" s="119"/>
      <c r="C18" s="121"/>
      <c r="D18" s="134" t="s">
        <v>403</v>
      </c>
      <c r="E18" s="110"/>
      <c r="F18" s="110"/>
      <c r="G18" s="110"/>
      <c r="H18" s="134"/>
      <c r="I18" s="134"/>
      <c r="J18" s="317" t="s">
        <v>536</v>
      </c>
      <c r="K18" s="303"/>
      <c r="L18" s="136" t="s">
        <v>63</v>
      </c>
      <c r="M18" s="110"/>
      <c r="N18" s="110"/>
      <c r="O18" s="110"/>
      <c r="P18" s="110"/>
      <c r="Q18" s="111"/>
      <c r="R18" s="111"/>
    </row>
    <row r="19" spans="1:18" x14ac:dyDescent="0.25">
      <c r="A19" s="118"/>
      <c r="B19" s="119"/>
      <c r="C19" s="121"/>
      <c r="D19" s="134" t="s">
        <v>65</v>
      </c>
      <c r="E19" s="110"/>
      <c r="F19" s="110"/>
      <c r="G19" s="110"/>
      <c r="H19" s="134"/>
      <c r="I19" s="134"/>
      <c r="J19" s="317" t="s">
        <v>537</v>
      </c>
      <c r="K19" s="303"/>
      <c r="L19" s="136" t="s">
        <v>66</v>
      </c>
      <c r="M19" s="110"/>
      <c r="N19" s="110"/>
      <c r="O19" s="110"/>
      <c r="P19" s="110"/>
      <c r="Q19" s="111"/>
      <c r="R19" s="111"/>
    </row>
    <row r="20" spans="1:18" x14ac:dyDescent="0.25">
      <c r="A20" s="118"/>
      <c r="B20" s="119"/>
      <c r="C20" s="121"/>
      <c r="D20" s="68" t="s">
        <v>406</v>
      </c>
      <c r="E20" s="110"/>
      <c r="F20" s="110"/>
      <c r="G20" s="110"/>
      <c r="H20" s="110"/>
      <c r="I20" s="110"/>
      <c r="J20" s="110"/>
      <c r="K20" s="110">
        <f>K88/1000</f>
        <v>4.1349999999999998</v>
      </c>
      <c r="L20" s="136" t="s">
        <v>63</v>
      </c>
      <c r="M20" s="110"/>
      <c r="N20" s="110"/>
      <c r="O20" s="110"/>
      <c r="P20" s="110"/>
      <c r="Q20" s="111"/>
      <c r="R20" s="111"/>
    </row>
    <row r="21" spans="1:18" x14ac:dyDescent="0.25">
      <c r="A21" s="118"/>
      <c r="B21" s="119"/>
      <c r="C21" s="120"/>
      <c r="D21" s="70" t="s">
        <v>67</v>
      </c>
      <c r="E21" s="118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1"/>
      <c r="R21" s="111"/>
    </row>
    <row r="22" spans="1:18" x14ac:dyDescent="0.25">
      <c r="A22" s="118"/>
      <c r="B22" s="119"/>
      <c r="C22" s="120"/>
      <c r="D22" s="121"/>
      <c r="E22" s="118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1"/>
      <c r="R22" s="111"/>
    </row>
    <row r="23" spans="1:18" x14ac:dyDescent="0.25">
      <c r="A23" s="320" t="s">
        <v>68</v>
      </c>
      <c r="B23" s="318" t="s">
        <v>204</v>
      </c>
      <c r="C23" s="320" t="s">
        <v>70</v>
      </c>
      <c r="D23" s="320" t="s">
        <v>71</v>
      </c>
      <c r="E23" s="320" t="s">
        <v>72</v>
      </c>
      <c r="F23" s="320" t="s">
        <v>73</v>
      </c>
      <c r="G23" s="322"/>
      <c r="H23" s="322"/>
      <c r="I23" s="322"/>
      <c r="J23" s="320" t="s">
        <v>74</v>
      </c>
      <c r="K23" s="331"/>
      <c r="L23" s="331"/>
      <c r="M23" s="331"/>
      <c r="N23" s="331"/>
      <c r="O23" s="320" t="s">
        <v>75</v>
      </c>
      <c r="P23" s="320" t="s">
        <v>76</v>
      </c>
      <c r="Q23" s="332" t="s">
        <v>407</v>
      </c>
      <c r="R23" s="111"/>
    </row>
    <row r="24" spans="1:18" x14ac:dyDescent="0.25">
      <c r="A24" s="322"/>
      <c r="B24" s="319"/>
      <c r="C24" s="321"/>
      <c r="D24" s="320"/>
      <c r="E24" s="320"/>
      <c r="F24" s="320" t="s">
        <v>1</v>
      </c>
      <c r="G24" s="320" t="s">
        <v>79</v>
      </c>
      <c r="H24" s="322"/>
      <c r="I24" s="322"/>
      <c r="J24" s="320" t="s">
        <v>408</v>
      </c>
      <c r="K24" s="320" t="s">
        <v>1</v>
      </c>
      <c r="L24" s="320" t="s">
        <v>79</v>
      </c>
      <c r="M24" s="322"/>
      <c r="N24" s="322"/>
      <c r="O24" s="320"/>
      <c r="P24" s="320"/>
      <c r="Q24" s="332"/>
      <c r="R24" s="111"/>
    </row>
    <row r="25" spans="1:18" x14ac:dyDescent="0.25">
      <c r="A25" s="322"/>
      <c r="B25" s="319"/>
      <c r="C25" s="321"/>
      <c r="D25" s="320"/>
      <c r="E25" s="320"/>
      <c r="F25" s="322"/>
      <c r="G25" s="145" t="s">
        <v>80</v>
      </c>
      <c r="H25" s="145" t="s">
        <v>81</v>
      </c>
      <c r="I25" s="145" t="s">
        <v>82</v>
      </c>
      <c r="J25" s="321"/>
      <c r="K25" s="322"/>
      <c r="L25" s="145" t="s">
        <v>80</v>
      </c>
      <c r="M25" s="145" t="s">
        <v>81</v>
      </c>
      <c r="N25" s="145" t="s">
        <v>82</v>
      </c>
      <c r="O25" s="320"/>
      <c r="P25" s="320"/>
      <c r="Q25" s="332"/>
      <c r="R25" s="111"/>
    </row>
    <row r="26" spans="1:18" x14ac:dyDescent="0.25">
      <c r="A26" s="146">
        <v>1</v>
      </c>
      <c r="B26" s="147">
        <v>2</v>
      </c>
      <c r="C26" s="145">
        <v>3</v>
      </c>
      <c r="D26" s="145">
        <v>4</v>
      </c>
      <c r="E26" s="151">
        <v>5</v>
      </c>
      <c r="F26" s="148">
        <v>6</v>
      </c>
      <c r="G26" s="148">
        <v>7</v>
      </c>
      <c r="H26" s="148">
        <v>8</v>
      </c>
      <c r="I26" s="148">
        <v>9</v>
      </c>
      <c r="J26" s="148">
        <v>10</v>
      </c>
      <c r="K26" s="148">
        <v>11</v>
      </c>
      <c r="L26" s="148">
        <v>12</v>
      </c>
      <c r="M26" s="148">
        <v>13</v>
      </c>
      <c r="N26" s="148">
        <v>14</v>
      </c>
      <c r="O26" s="148">
        <v>15</v>
      </c>
      <c r="P26" s="148">
        <v>16</v>
      </c>
      <c r="Q26" s="148">
        <v>17</v>
      </c>
      <c r="R26" s="111"/>
    </row>
    <row r="27" spans="1:18" x14ac:dyDescent="0.25">
      <c r="A27" s="329" t="s">
        <v>538</v>
      </c>
      <c r="B27" s="311"/>
      <c r="C27" s="311"/>
      <c r="D27" s="311"/>
      <c r="E27" s="311"/>
      <c r="F27" s="311"/>
      <c r="G27" s="311"/>
      <c r="H27" s="311"/>
      <c r="I27" s="311"/>
      <c r="J27" s="311"/>
      <c r="K27" s="311"/>
      <c r="L27" s="311"/>
      <c r="M27" s="311"/>
      <c r="N27" s="311"/>
      <c r="O27" s="311"/>
      <c r="P27" s="311"/>
      <c r="Q27" s="311"/>
      <c r="R27" s="111"/>
    </row>
    <row r="28" spans="1:18" ht="255" x14ac:dyDescent="0.25">
      <c r="A28" s="146">
        <v>1</v>
      </c>
      <c r="B28" s="149" t="s">
        <v>539</v>
      </c>
      <c r="C28" s="150" t="s">
        <v>540</v>
      </c>
      <c r="D28" s="151" t="s">
        <v>460</v>
      </c>
      <c r="E28" s="156">
        <v>2</v>
      </c>
      <c r="F28" s="153">
        <v>3.83</v>
      </c>
      <c r="G28" s="153">
        <v>3.83</v>
      </c>
      <c r="H28" s="154"/>
      <c r="I28" s="154"/>
      <c r="J28" s="154"/>
      <c r="K28" s="154">
        <v>8</v>
      </c>
      <c r="L28" s="154">
        <v>8</v>
      </c>
      <c r="M28" s="154"/>
      <c r="N28" s="154"/>
      <c r="O28" s="154">
        <v>0.3</v>
      </c>
      <c r="P28" s="154">
        <v>0.6</v>
      </c>
      <c r="Q28" s="154"/>
      <c r="R28" s="111"/>
    </row>
    <row r="29" spans="1:18" ht="274.5" x14ac:dyDescent="0.25">
      <c r="A29" s="146">
        <v>2</v>
      </c>
      <c r="B29" s="149" t="s">
        <v>541</v>
      </c>
      <c r="C29" s="150" t="s">
        <v>542</v>
      </c>
      <c r="D29" s="151" t="s">
        <v>460</v>
      </c>
      <c r="E29" s="156">
        <v>2</v>
      </c>
      <c r="F29" s="153">
        <v>14.41</v>
      </c>
      <c r="G29" s="153">
        <v>14.41</v>
      </c>
      <c r="H29" s="154"/>
      <c r="I29" s="154"/>
      <c r="J29" s="154"/>
      <c r="K29" s="154">
        <v>29</v>
      </c>
      <c r="L29" s="154">
        <v>29</v>
      </c>
      <c r="M29" s="154"/>
      <c r="N29" s="154"/>
      <c r="O29" s="154">
        <v>1.2</v>
      </c>
      <c r="P29" s="154">
        <v>2.4</v>
      </c>
      <c r="Q29" s="154"/>
      <c r="R29" s="111"/>
    </row>
    <row r="30" spans="1:18" ht="120" x14ac:dyDescent="0.25">
      <c r="A30" s="146">
        <v>3</v>
      </c>
      <c r="B30" s="149" t="s">
        <v>543</v>
      </c>
      <c r="C30" s="150" t="s">
        <v>544</v>
      </c>
      <c r="D30" s="151" t="s">
        <v>545</v>
      </c>
      <c r="E30" s="152" t="s">
        <v>445</v>
      </c>
      <c r="F30" s="153">
        <v>33.950000000000003</v>
      </c>
      <c r="G30" s="153">
        <v>33.950000000000003</v>
      </c>
      <c r="H30" s="154"/>
      <c r="I30" s="154"/>
      <c r="J30" s="154"/>
      <c r="K30" s="154">
        <v>4</v>
      </c>
      <c r="L30" s="154">
        <v>4</v>
      </c>
      <c r="M30" s="154"/>
      <c r="N30" s="154"/>
      <c r="O30" s="154">
        <v>2.95</v>
      </c>
      <c r="P30" s="154">
        <v>0.35</v>
      </c>
      <c r="Q30" s="154"/>
      <c r="R30" s="111"/>
    </row>
    <row r="31" spans="1:18" ht="322.5" x14ac:dyDescent="0.25">
      <c r="A31" s="146">
        <v>4</v>
      </c>
      <c r="B31" s="149" t="s">
        <v>546</v>
      </c>
      <c r="C31" s="150" t="s">
        <v>547</v>
      </c>
      <c r="D31" s="151" t="s">
        <v>117</v>
      </c>
      <c r="E31" s="152" t="s">
        <v>445</v>
      </c>
      <c r="F31" s="153">
        <v>210</v>
      </c>
      <c r="G31" s="153">
        <v>137.93</v>
      </c>
      <c r="H31" s="153">
        <v>72.069999999999993</v>
      </c>
      <c r="I31" s="153">
        <v>1.2</v>
      </c>
      <c r="J31" s="154"/>
      <c r="K31" s="154">
        <v>25</v>
      </c>
      <c r="L31" s="154">
        <v>17</v>
      </c>
      <c r="M31" s="154">
        <v>8</v>
      </c>
      <c r="N31" s="154"/>
      <c r="O31" s="154">
        <v>10.41</v>
      </c>
      <c r="P31" s="154">
        <v>1.25</v>
      </c>
      <c r="Q31" s="154"/>
      <c r="R31" s="111"/>
    </row>
    <row r="32" spans="1:18" x14ac:dyDescent="0.25">
      <c r="A32" s="324" t="s">
        <v>548</v>
      </c>
      <c r="B32" s="311"/>
      <c r="C32" s="311"/>
      <c r="D32" s="311"/>
      <c r="E32" s="311"/>
      <c r="F32" s="311"/>
      <c r="G32" s="311"/>
      <c r="H32" s="311"/>
      <c r="I32" s="311"/>
      <c r="J32" s="311"/>
      <c r="K32" s="155">
        <v>220</v>
      </c>
      <c r="L32" s="154"/>
      <c r="M32" s="154"/>
      <c r="N32" s="154"/>
      <c r="O32" s="154"/>
      <c r="P32" s="155">
        <v>6.09</v>
      </c>
      <c r="Q32" s="154"/>
      <c r="R32" s="111"/>
    </row>
    <row r="33" spans="1:18" x14ac:dyDescent="0.25">
      <c r="A33" s="329" t="s">
        <v>549</v>
      </c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1"/>
      <c r="P33" s="311"/>
      <c r="Q33" s="311"/>
      <c r="R33" s="111"/>
    </row>
    <row r="34" spans="1:18" ht="156" x14ac:dyDescent="0.25">
      <c r="A34" s="146">
        <v>5</v>
      </c>
      <c r="B34" s="149" t="s">
        <v>550</v>
      </c>
      <c r="C34" s="150" t="s">
        <v>551</v>
      </c>
      <c r="D34" s="151" t="s">
        <v>431</v>
      </c>
      <c r="E34" s="152" t="s">
        <v>552</v>
      </c>
      <c r="F34" s="153" t="s">
        <v>553</v>
      </c>
      <c r="G34" s="154"/>
      <c r="H34" s="154"/>
      <c r="I34" s="154"/>
      <c r="J34" s="154"/>
      <c r="K34" s="154">
        <v>31</v>
      </c>
      <c r="L34" s="154"/>
      <c r="M34" s="154"/>
      <c r="N34" s="154"/>
      <c r="O34" s="154"/>
      <c r="P34" s="154"/>
      <c r="Q34" s="154"/>
      <c r="R34" s="111"/>
    </row>
    <row r="35" spans="1:18" ht="409.5" x14ac:dyDescent="0.25">
      <c r="A35" s="146">
        <v>6</v>
      </c>
      <c r="B35" s="149" t="s">
        <v>453</v>
      </c>
      <c r="C35" s="150" t="s">
        <v>554</v>
      </c>
      <c r="D35" s="151" t="s">
        <v>117</v>
      </c>
      <c r="E35" s="152" t="s">
        <v>555</v>
      </c>
      <c r="F35" s="153">
        <v>661.77</v>
      </c>
      <c r="G35" s="153">
        <v>78.05</v>
      </c>
      <c r="H35" s="153">
        <v>2.92</v>
      </c>
      <c r="I35" s="153">
        <v>0.18</v>
      </c>
      <c r="J35" s="154"/>
      <c r="K35" s="154">
        <v>46</v>
      </c>
      <c r="L35" s="154">
        <v>5</v>
      </c>
      <c r="M35" s="154"/>
      <c r="N35" s="154"/>
      <c r="O35" s="154">
        <v>5.8905000000000003</v>
      </c>
      <c r="P35" s="154">
        <v>0.41</v>
      </c>
      <c r="Q35" s="154"/>
      <c r="R35" s="111"/>
    </row>
    <row r="36" spans="1:18" ht="180" x14ac:dyDescent="0.25">
      <c r="A36" s="146">
        <v>7</v>
      </c>
      <c r="B36" s="149" t="s">
        <v>550</v>
      </c>
      <c r="C36" s="150" t="s">
        <v>556</v>
      </c>
      <c r="D36" s="151" t="s">
        <v>431</v>
      </c>
      <c r="E36" s="152" t="s">
        <v>557</v>
      </c>
      <c r="F36" s="153" t="s">
        <v>558</v>
      </c>
      <c r="G36" s="154"/>
      <c r="H36" s="154"/>
      <c r="I36" s="154"/>
      <c r="J36" s="154"/>
      <c r="K36" s="154">
        <v>543</v>
      </c>
      <c r="L36" s="154"/>
      <c r="M36" s="154"/>
      <c r="N36" s="154"/>
      <c r="O36" s="154"/>
      <c r="P36" s="154"/>
      <c r="Q36" s="154"/>
      <c r="R36" s="111"/>
    </row>
    <row r="37" spans="1:18" ht="409.5" x14ac:dyDescent="0.25">
      <c r="A37" s="146">
        <v>8</v>
      </c>
      <c r="B37" s="149" t="s">
        <v>453</v>
      </c>
      <c r="C37" s="150" t="s">
        <v>554</v>
      </c>
      <c r="D37" s="151" t="s">
        <v>117</v>
      </c>
      <c r="E37" s="152" t="s">
        <v>559</v>
      </c>
      <c r="F37" s="153">
        <v>661.77</v>
      </c>
      <c r="G37" s="153">
        <v>78.05</v>
      </c>
      <c r="H37" s="153">
        <v>2.92</v>
      </c>
      <c r="I37" s="153">
        <v>0.18</v>
      </c>
      <c r="J37" s="154"/>
      <c r="K37" s="154">
        <v>682</v>
      </c>
      <c r="L37" s="154">
        <v>80</v>
      </c>
      <c r="M37" s="154">
        <v>3</v>
      </c>
      <c r="N37" s="154"/>
      <c r="O37" s="154">
        <v>5.8905000000000003</v>
      </c>
      <c r="P37" s="154">
        <v>6.07</v>
      </c>
      <c r="Q37" s="154"/>
      <c r="R37" s="111"/>
    </row>
    <row r="38" spans="1:18" ht="237.75" x14ac:dyDescent="0.25">
      <c r="A38" s="146">
        <v>9</v>
      </c>
      <c r="B38" s="149" t="s">
        <v>560</v>
      </c>
      <c r="C38" s="150" t="s">
        <v>561</v>
      </c>
      <c r="D38" s="151" t="s">
        <v>444</v>
      </c>
      <c r="E38" s="152" t="s">
        <v>445</v>
      </c>
      <c r="F38" s="153">
        <v>1510.72</v>
      </c>
      <c r="G38" s="153">
        <v>281.02999999999997</v>
      </c>
      <c r="H38" s="153">
        <v>64.3</v>
      </c>
      <c r="I38" s="153">
        <v>4</v>
      </c>
      <c r="J38" s="154"/>
      <c r="K38" s="154">
        <v>181</v>
      </c>
      <c r="L38" s="154">
        <v>34</v>
      </c>
      <c r="M38" s="154">
        <v>8</v>
      </c>
      <c r="N38" s="154"/>
      <c r="O38" s="154">
        <v>21.21</v>
      </c>
      <c r="P38" s="154">
        <v>2.5499999999999998</v>
      </c>
      <c r="Q38" s="154"/>
      <c r="R38" s="111"/>
    </row>
    <row r="39" spans="1:18" ht="48" x14ac:dyDescent="0.25">
      <c r="A39" s="146">
        <v>10</v>
      </c>
      <c r="B39" s="149" t="s">
        <v>562</v>
      </c>
      <c r="C39" s="150" t="s">
        <v>563</v>
      </c>
      <c r="D39" s="151" t="s">
        <v>140</v>
      </c>
      <c r="E39" s="156">
        <v>7</v>
      </c>
      <c r="F39" s="153" t="s">
        <v>564</v>
      </c>
      <c r="G39" s="154"/>
      <c r="H39" s="154"/>
      <c r="I39" s="154"/>
      <c r="J39" s="154"/>
      <c r="K39" s="154">
        <v>32</v>
      </c>
      <c r="L39" s="154"/>
      <c r="M39" s="154"/>
      <c r="N39" s="154"/>
      <c r="O39" s="154"/>
      <c r="P39" s="154"/>
      <c r="Q39" s="154"/>
      <c r="R39" s="111"/>
    </row>
    <row r="40" spans="1:18" ht="96" x14ac:dyDescent="0.25">
      <c r="A40" s="146">
        <v>11</v>
      </c>
      <c r="B40" s="149" t="s">
        <v>546</v>
      </c>
      <c r="C40" s="150" t="s">
        <v>565</v>
      </c>
      <c r="D40" s="151" t="s">
        <v>117</v>
      </c>
      <c r="E40" s="152" t="s">
        <v>555</v>
      </c>
      <c r="F40" s="153">
        <v>3947.41</v>
      </c>
      <c r="G40" s="153">
        <v>459.78</v>
      </c>
      <c r="H40" s="153">
        <v>240.22</v>
      </c>
      <c r="I40" s="153">
        <v>4</v>
      </c>
      <c r="J40" s="154"/>
      <c r="K40" s="154">
        <v>276</v>
      </c>
      <c r="L40" s="154">
        <v>32</v>
      </c>
      <c r="M40" s="154">
        <v>17</v>
      </c>
      <c r="N40" s="154"/>
      <c r="O40" s="154">
        <v>34.700000000000003</v>
      </c>
      <c r="P40" s="154">
        <v>2.4300000000000002</v>
      </c>
      <c r="Q40" s="154"/>
      <c r="R40" s="111"/>
    </row>
    <row r="41" spans="1:18" ht="60" x14ac:dyDescent="0.25">
      <c r="A41" s="146">
        <v>12</v>
      </c>
      <c r="B41" s="149" t="s">
        <v>562</v>
      </c>
      <c r="C41" s="150" t="s">
        <v>411</v>
      </c>
      <c r="D41" s="151" t="s">
        <v>140</v>
      </c>
      <c r="E41" s="156">
        <v>115</v>
      </c>
      <c r="F41" s="153" t="s">
        <v>412</v>
      </c>
      <c r="G41" s="154"/>
      <c r="H41" s="154"/>
      <c r="I41" s="154"/>
      <c r="J41" s="154"/>
      <c r="K41" s="154">
        <v>167</v>
      </c>
      <c r="L41" s="154"/>
      <c r="M41" s="154"/>
      <c r="N41" s="154"/>
      <c r="O41" s="154"/>
      <c r="P41" s="154"/>
      <c r="Q41" s="154"/>
      <c r="R41" s="111"/>
    </row>
    <row r="42" spans="1:18" ht="180" x14ac:dyDescent="0.25">
      <c r="A42" s="146">
        <v>13</v>
      </c>
      <c r="B42" s="149" t="s">
        <v>566</v>
      </c>
      <c r="C42" s="150" t="s">
        <v>567</v>
      </c>
      <c r="D42" s="151" t="s">
        <v>117</v>
      </c>
      <c r="E42" s="152" t="s">
        <v>568</v>
      </c>
      <c r="F42" s="153">
        <v>3207.62</v>
      </c>
      <c r="G42" s="153">
        <v>518.08000000000004</v>
      </c>
      <c r="H42" s="153">
        <v>1185.8</v>
      </c>
      <c r="I42" s="153">
        <v>467.29</v>
      </c>
      <c r="J42" s="154"/>
      <c r="K42" s="154">
        <v>3689</v>
      </c>
      <c r="L42" s="154">
        <v>596</v>
      </c>
      <c r="M42" s="154">
        <v>1364</v>
      </c>
      <c r="N42" s="154">
        <v>537</v>
      </c>
      <c r="O42" s="154">
        <v>39.1</v>
      </c>
      <c r="P42" s="154">
        <v>44.97</v>
      </c>
      <c r="Q42" s="154"/>
      <c r="R42" s="111"/>
    </row>
    <row r="43" spans="1:18" ht="24" x14ac:dyDescent="0.25">
      <c r="A43" s="146">
        <v>14</v>
      </c>
      <c r="B43" s="149" t="s">
        <v>569</v>
      </c>
      <c r="C43" s="150" t="s">
        <v>570</v>
      </c>
      <c r="D43" s="151" t="s">
        <v>122</v>
      </c>
      <c r="E43" s="156">
        <v>1</v>
      </c>
      <c r="F43" s="153">
        <v>1.19</v>
      </c>
      <c r="G43" s="154"/>
      <c r="H43" s="154"/>
      <c r="I43" s="154"/>
      <c r="J43" s="154"/>
      <c r="K43" s="154">
        <v>1</v>
      </c>
      <c r="L43" s="154"/>
      <c r="M43" s="154"/>
      <c r="N43" s="154"/>
      <c r="O43" s="154"/>
      <c r="P43" s="154"/>
      <c r="Q43" s="154"/>
      <c r="R43" s="111"/>
    </row>
    <row r="44" spans="1:18" ht="36" x14ac:dyDescent="0.25">
      <c r="A44" s="146">
        <v>15</v>
      </c>
      <c r="B44" s="149" t="s">
        <v>571</v>
      </c>
      <c r="C44" s="150" t="s">
        <v>572</v>
      </c>
      <c r="D44" s="151" t="s">
        <v>460</v>
      </c>
      <c r="E44" s="156">
        <v>1</v>
      </c>
      <c r="F44" s="153">
        <v>8.41</v>
      </c>
      <c r="G44" s="153">
        <v>7.26</v>
      </c>
      <c r="H44" s="154"/>
      <c r="I44" s="154"/>
      <c r="J44" s="154"/>
      <c r="K44" s="154">
        <v>8</v>
      </c>
      <c r="L44" s="154">
        <v>7</v>
      </c>
      <c r="M44" s="154"/>
      <c r="N44" s="154"/>
      <c r="O44" s="154">
        <v>0.52</v>
      </c>
      <c r="P44" s="154">
        <v>0.52</v>
      </c>
      <c r="Q44" s="154"/>
      <c r="R44" s="111"/>
    </row>
    <row r="45" spans="1:18" ht="396" x14ac:dyDescent="0.25">
      <c r="A45" s="146">
        <v>16</v>
      </c>
      <c r="B45" s="149" t="s">
        <v>573</v>
      </c>
      <c r="C45" s="150" t="s">
        <v>574</v>
      </c>
      <c r="D45" s="151" t="s">
        <v>122</v>
      </c>
      <c r="E45" s="156">
        <v>3</v>
      </c>
      <c r="F45" s="153" t="s">
        <v>575</v>
      </c>
      <c r="G45" s="154"/>
      <c r="H45" s="154"/>
      <c r="I45" s="154"/>
      <c r="J45" s="154"/>
      <c r="K45" s="154">
        <v>116</v>
      </c>
      <c r="L45" s="154"/>
      <c r="M45" s="154"/>
      <c r="N45" s="154"/>
      <c r="O45" s="154"/>
      <c r="P45" s="154"/>
      <c r="Q45" s="154"/>
      <c r="R45" s="111"/>
    </row>
    <row r="46" spans="1:18" ht="192" x14ac:dyDescent="0.25">
      <c r="A46" s="146">
        <v>17</v>
      </c>
      <c r="B46" s="149" t="s">
        <v>576</v>
      </c>
      <c r="C46" s="150" t="s">
        <v>577</v>
      </c>
      <c r="D46" s="151" t="s">
        <v>460</v>
      </c>
      <c r="E46" s="156">
        <v>3</v>
      </c>
      <c r="F46" s="153">
        <v>28.38</v>
      </c>
      <c r="G46" s="153">
        <v>22.76</v>
      </c>
      <c r="H46" s="153">
        <v>0.46</v>
      </c>
      <c r="I46" s="154"/>
      <c r="J46" s="154"/>
      <c r="K46" s="154">
        <v>85</v>
      </c>
      <c r="L46" s="154">
        <v>68</v>
      </c>
      <c r="M46" s="154">
        <v>1</v>
      </c>
      <c r="N46" s="154"/>
      <c r="O46" s="154">
        <v>1.68</v>
      </c>
      <c r="P46" s="154">
        <v>5.04</v>
      </c>
      <c r="Q46" s="154"/>
      <c r="R46" s="111"/>
    </row>
    <row r="47" spans="1:18" ht="156" x14ac:dyDescent="0.25">
      <c r="A47" s="146">
        <v>18</v>
      </c>
      <c r="B47" s="149" t="s">
        <v>578</v>
      </c>
      <c r="C47" s="150" t="s">
        <v>579</v>
      </c>
      <c r="D47" s="151" t="s">
        <v>122</v>
      </c>
      <c r="E47" s="156">
        <v>2</v>
      </c>
      <c r="F47" s="153" t="s">
        <v>580</v>
      </c>
      <c r="G47" s="154"/>
      <c r="H47" s="154"/>
      <c r="I47" s="154"/>
      <c r="J47" s="154"/>
      <c r="K47" s="154">
        <v>102</v>
      </c>
      <c r="L47" s="154"/>
      <c r="M47" s="154"/>
      <c r="N47" s="154"/>
      <c r="O47" s="154"/>
      <c r="P47" s="154"/>
      <c r="Q47" s="154"/>
      <c r="R47" s="111"/>
    </row>
    <row r="48" spans="1:18" ht="60" x14ac:dyDescent="0.25">
      <c r="A48" s="146">
        <v>19</v>
      </c>
      <c r="B48" s="149" t="s">
        <v>581</v>
      </c>
      <c r="C48" s="150" t="s">
        <v>582</v>
      </c>
      <c r="D48" s="151" t="s">
        <v>460</v>
      </c>
      <c r="E48" s="156">
        <v>2</v>
      </c>
      <c r="F48" s="153">
        <v>13.89</v>
      </c>
      <c r="G48" s="153">
        <v>12.78</v>
      </c>
      <c r="H48" s="154"/>
      <c r="I48" s="154"/>
      <c r="J48" s="154"/>
      <c r="K48" s="154">
        <v>28</v>
      </c>
      <c r="L48" s="154">
        <v>26</v>
      </c>
      <c r="M48" s="154"/>
      <c r="N48" s="154"/>
      <c r="O48" s="154">
        <v>1</v>
      </c>
      <c r="P48" s="154">
        <v>2</v>
      </c>
      <c r="Q48" s="154"/>
      <c r="R48" s="111"/>
    </row>
    <row r="49" spans="1:18" ht="72" x14ac:dyDescent="0.25">
      <c r="A49" s="146">
        <v>20</v>
      </c>
      <c r="B49" s="149" t="s">
        <v>583</v>
      </c>
      <c r="C49" s="150" t="s">
        <v>584</v>
      </c>
      <c r="D49" s="151" t="s">
        <v>122</v>
      </c>
      <c r="E49" s="156">
        <v>2</v>
      </c>
      <c r="F49" s="153" t="s">
        <v>585</v>
      </c>
      <c r="G49" s="154"/>
      <c r="H49" s="154"/>
      <c r="I49" s="154"/>
      <c r="J49" s="154"/>
      <c r="K49" s="154">
        <v>3</v>
      </c>
      <c r="L49" s="154"/>
      <c r="M49" s="154"/>
      <c r="N49" s="154"/>
      <c r="O49" s="154"/>
      <c r="P49" s="154"/>
      <c r="Q49" s="154"/>
      <c r="R49" s="111"/>
    </row>
    <row r="50" spans="1:18" ht="36" x14ac:dyDescent="0.25">
      <c r="A50" s="146">
        <v>21</v>
      </c>
      <c r="B50" s="149" t="s">
        <v>541</v>
      </c>
      <c r="C50" s="150" t="s">
        <v>586</v>
      </c>
      <c r="D50" s="151" t="s">
        <v>460</v>
      </c>
      <c r="E50" s="156">
        <v>2</v>
      </c>
      <c r="F50" s="153">
        <v>58.16</v>
      </c>
      <c r="G50" s="153">
        <v>48.04</v>
      </c>
      <c r="H50" s="154"/>
      <c r="I50" s="154"/>
      <c r="J50" s="154"/>
      <c r="K50" s="154">
        <v>116</v>
      </c>
      <c r="L50" s="154">
        <v>96</v>
      </c>
      <c r="M50" s="154"/>
      <c r="N50" s="154"/>
      <c r="O50" s="154">
        <v>4</v>
      </c>
      <c r="P50" s="154">
        <v>8</v>
      </c>
      <c r="Q50" s="153">
        <v>2E-3</v>
      </c>
      <c r="R50" s="111"/>
    </row>
    <row r="51" spans="1:18" ht="228" x14ac:dyDescent="0.25">
      <c r="A51" s="146">
        <v>22</v>
      </c>
      <c r="B51" s="149" t="s">
        <v>497</v>
      </c>
      <c r="C51" s="150" t="s">
        <v>498</v>
      </c>
      <c r="D51" s="151" t="s">
        <v>140</v>
      </c>
      <c r="E51" s="156">
        <v>0.6</v>
      </c>
      <c r="F51" s="153">
        <v>40.83</v>
      </c>
      <c r="G51" s="154"/>
      <c r="H51" s="154"/>
      <c r="I51" s="154"/>
      <c r="J51" s="154"/>
      <c r="K51" s="154">
        <v>24</v>
      </c>
      <c r="L51" s="154"/>
      <c r="M51" s="154"/>
      <c r="N51" s="154"/>
      <c r="O51" s="154"/>
      <c r="P51" s="154"/>
      <c r="Q51" s="154"/>
      <c r="R51" s="111"/>
    </row>
    <row r="52" spans="1:18" ht="144" x14ac:dyDescent="0.25">
      <c r="A52" s="146">
        <v>23</v>
      </c>
      <c r="B52" s="149" t="s">
        <v>485</v>
      </c>
      <c r="C52" s="150" t="s">
        <v>486</v>
      </c>
      <c r="D52" s="151" t="s">
        <v>135</v>
      </c>
      <c r="E52" s="152" t="s">
        <v>487</v>
      </c>
      <c r="F52" s="153">
        <v>2719.16</v>
      </c>
      <c r="G52" s="153">
        <v>657.74</v>
      </c>
      <c r="H52" s="153">
        <v>2061.42</v>
      </c>
      <c r="I52" s="153">
        <v>228.36</v>
      </c>
      <c r="J52" s="154"/>
      <c r="K52" s="154">
        <v>27</v>
      </c>
      <c r="L52" s="154">
        <v>7</v>
      </c>
      <c r="M52" s="154">
        <v>20</v>
      </c>
      <c r="N52" s="154">
        <v>2</v>
      </c>
      <c r="O52" s="154">
        <v>50.83</v>
      </c>
      <c r="P52" s="154">
        <v>0.51</v>
      </c>
      <c r="Q52" s="154"/>
      <c r="R52" s="111"/>
    </row>
    <row r="53" spans="1:18" ht="144" x14ac:dyDescent="0.25">
      <c r="A53" s="146">
        <v>24</v>
      </c>
      <c r="B53" s="149" t="s">
        <v>488</v>
      </c>
      <c r="C53" s="150" t="s">
        <v>489</v>
      </c>
      <c r="D53" s="151" t="s">
        <v>135</v>
      </c>
      <c r="E53" s="152" t="s">
        <v>487</v>
      </c>
      <c r="F53" s="153">
        <v>3944.42</v>
      </c>
      <c r="G53" s="153">
        <v>967.91</v>
      </c>
      <c r="H53" s="153">
        <v>2976.51</v>
      </c>
      <c r="I53" s="153">
        <v>329.74</v>
      </c>
      <c r="J53" s="154"/>
      <c r="K53" s="154">
        <v>39</v>
      </c>
      <c r="L53" s="154">
        <v>10</v>
      </c>
      <c r="M53" s="154">
        <v>29</v>
      </c>
      <c r="N53" s="154">
        <v>3</v>
      </c>
      <c r="O53" s="154">
        <v>74.8</v>
      </c>
      <c r="P53" s="154">
        <v>0.75</v>
      </c>
      <c r="Q53" s="154"/>
      <c r="R53" s="111"/>
    </row>
    <row r="54" spans="1:18" ht="96" x14ac:dyDescent="0.25">
      <c r="A54" s="146">
        <v>25</v>
      </c>
      <c r="B54" s="149" t="s">
        <v>491</v>
      </c>
      <c r="C54" s="150" t="s">
        <v>587</v>
      </c>
      <c r="D54" s="151" t="s">
        <v>460</v>
      </c>
      <c r="E54" s="156">
        <v>2</v>
      </c>
      <c r="F54" s="153">
        <v>499.66</v>
      </c>
      <c r="G54" s="153">
        <v>47.48</v>
      </c>
      <c r="H54" s="153">
        <v>437.69</v>
      </c>
      <c r="I54" s="153">
        <v>50.96</v>
      </c>
      <c r="J54" s="154"/>
      <c r="K54" s="154">
        <v>999</v>
      </c>
      <c r="L54" s="154">
        <v>95</v>
      </c>
      <c r="M54" s="154">
        <v>875</v>
      </c>
      <c r="N54" s="154">
        <v>102</v>
      </c>
      <c r="O54" s="154">
        <v>3.21</v>
      </c>
      <c r="P54" s="154">
        <v>6.42</v>
      </c>
      <c r="Q54" s="154"/>
      <c r="R54" s="111"/>
    </row>
    <row r="55" spans="1:18" ht="144.75" x14ac:dyDescent="0.25">
      <c r="A55" s="146">
        <v>26</v>
      </c>
      <c r="B55" s="149" t="s">
        <v>588</v>
      </c>
      <c r="C55" s="150" t="s">
        <v>589</v>
      </c>
      <c r="D55" s="151" t="s">
        <v>501</v>
      </c>
      <c r="E55" s="156">
        <v>2</v>
      </c>
      <c r="F55" s="153">
        <v>6.5</v>
      </c>
      <c r="G55" s="153">
        <v>6.37</v>
      </c>
      <c r="H55" s="154"/>
      <c r="I55" s="154"/>
      <c r="J55" s="154"/>
      <c r="K55" s="154">
        <v>13</v>
      </c>
      <c r="L55" s="154">
        <v>13</v>
      </c>
      <c r="M55" s="154"/>
      <c r="N55" s="154"/>
      <c r="O55" s="154">
        <v>0.47</v>
      </c>
      <c r="P55" s="154">
        <v>0.94</v>
      </c>
      <c r="Q55" s="154"/>
      <c r="R55" s="111"/>
    </row>
    <row r="56" spans="1:18" ht="36" x14ac:dyDescent="0.25">
      <c r="A56" s="179" t="s">
        <v>419</v>
      </c>
      <c r="B56" s="180" t="s">
        <v>590</v>
      </c>
      <c r="C56" s="181" t="s">
        <v>591</v>
      </c>
      <c r="D56" s="179" t="s">
        <v>592</v>
      </c>
      <c r="E56" s="182" t="s">
        <v>593</v>
      </c>
      <c r="F56" s="183">
        <v>9.76</v>
      </c>
      <c r="G56" s="154"/>
      <c r="H56" s="154"/>
      <c r="I56" s="154"/>
      <c r="J56" s="154"/>
      <c r="K56" s="184">
        <v>2.93</v>
      </c>
      <c r="L56" s="154"/>
      <c r="M56" s="154"/>
      <c r="N56" s="154"/>
      <c r="O56" s="154"/>
      <c r="P56" s="154"/>
      <c r="Q56" s="154"/>
      <c r="R56" s="111"/>
    </row>
    <row r="57" spans="1:18" ht="36" x14ac:dyDescent="0.25">
      <c r="A57" s="179" t="s">
        <v>419</v>
      </c>
      <c r="B57" s="180" t="s">
        <v>594</v>
      </c>
      <c r="C57" s="181" t="s">
        <v>595</v>
      </c>
      <c r="D57" s="179" t="s">
        <v>592</v>
      </c>
      <c r="E57" s="182" t="s">
        <v>596</v>
      </c>
      <c r="F57" s="183">
        <v>17.93</v>
      </c>
      <c r="G57" s="154"/>
      <c r="H57" s="154"/>
      <c r="I57" s="154"/>
      <c r="J57" s="154"/>
      <c r="K57" s="184">
        <v>25.82</v>
      </c>
      <c r="L57" s="154"/>
      <c r="M57" s="154"/>
      <c r="N57" s="154"/>
      <c r="O57" s="154"/>
      <c r="P57" s="154"/>
      <c r="Q57" s="154"/>
      <c r="R57" s="111"/>
    </row>
    <row r="58" spans="1:18" ht="108" x14ac:dyDescent="0.25">
      <c r="A58" s="179" t="s">
        <v>419</v>
      </c>
      <c r="B58" s="180" t="s">
        <v>597</v>
      </c>
      <c r="C58" s="181" t="s">
        <v>598</v>
      </c>
      <c r="D58" s="179" t="s">
        <v>88</v>
      </c>
      <c r="E58" s="182" t="s">
        <v>599</v>
      </c>
      <c r="F58" s="183">
        <v>28510.02</v>
      </c>
      <c r="G58" s="154"/>
      <c r="H58" s="154"/>
      <c r="I58" s="154"/>
      <c r="J58" s="154"/>
      <c r="K58" s="184">
        <v>2.85</v>
      </c>
      <c r="L58" s="154"/>
      <c r="M58" s="154"/>
      <c r="N58" s="154"/>
      <c r="O58" s="154"/>
      <c r="P58" s="154"/>
      <c r="Q58" s="154"/>
      <c r="R58" s="111"/>
    </row>
    <row r="59" spans="1:18" ht="84" x14ac:dyDescent="0.25">
      <c r="A59" s="146">
        <v>27</v>
      </c>
      <c r="B59" s="149" t="s">
        <v>600</v>
      </c>
      <c r="C59" s="150" t="s">
        <v>503</v>
      </c>
      <c r="D59" s="151" t="s">
        <v>122</v>
      </c>
      <c r="E59" s="156">
        <v>1</v>
      </c>
      <c r="F59" s="153" t="s">
        <v>504</v>
      </c>
      <c r="G59" s="154"/>
      <c r="H59" s="154"/>
      <c r="I59" s="154"/>
      <c r="J59" s="154"/>
      <c r="K59" s="154">
        <v>280</v>
      </c>
      <c r="L59" s="154"/>
      <c r="M59" s="154"/>
      <c r="N59" s="154"/>
      <c r="O59" s="154"/>
      <c r="P59" s="154"/>
      <c r="Q59" s="154"/>
      <c r="R59" s="111"/>
    </row>
    <row r="60" spans="1:18" ht="132" x14ac:dyDescent="0.25">
      <c r="A60" s="146">
        <v>28</v>
      </c>
      <c r="B60" s="149" t="s">
        <v>505</v>
      </c>
      <c r="C60" s="150" t="s">
        <v>506</v>
      </c>
      <c r="D60" s="151" t="s">
        <v>84</v>
      </c>
      <c r="E60" s="152" t="s">
        <v>490</v>
      </c>
      <c r="F60" s="153">
        <v>1343.1</v>
      </c>
      <c r="G60" s="153">
        <v>944.71</v>
      </c>
      <c r="H60" s="153">
        <v>2.02</v>
      </c>
      <c r="I60" s="153">
        <v>0.78</v>
      </c>
      <c r="J60" s="154"/>
      <c r="K60" s="154">
        <v>27</v>
      </c>
      <c r="L60" s="154">
        <v>19</v>
      </c>
      <c r="M60" s="154"/>
      <c r="N60" s="154"/>
      <c r="O60" s="154">
        <v>78.66</v>
      </c>
      <c r="P60" s="154">
        <v>1.57</v>
      </c>
      <c r="Q60" s="154"/>
      <c r="R60" s="111"/>
    </row>
    <row r="61" spans="1:18" x14ac:dyDescent="0.25">
      <c r="A61" s="324" t="s">
        <v>601</v>
      </c>
      <c r="B61" s="311"/>
      <c r="C61" s="311"/>
      <c r="D61" s="311"/>
      <c r="E61" s="311"/>
      <c r="F61" s="311"/>
      <c r="G61" s="311"/>
      <c r="H61" s="311"/>
      <c r="I61" s="311"/>
      <c r="J61" s="311"/>
      <c r="K61" s="155">
        <v>12647</v>
      </c>
      <c r="L61" s="154"/>
      <c r="M61" s="154"/>
      <c r="N61" s="154"/>
      <c r="O61" s="154"/>
      <c r="P61" s="155">
        <v>109.96</v>
      </c>
      <c r="Q61" s="154"/>
      <c r="R61" s="111"/>
    </row>
    <row r="62" spans="1:18" x14ac:dyDescent="0.25">
      <c r="A62" s="325" t="s">
        <v>351</v>
      </c>
      <c r="B62" s="315"/>
      <c r="C62" s="315"/>
      <c r="D62" s="315"/>
      <c r="E62" s="315"/>
      <c r="F62" s="315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111"/>
    </row>
    <row r="63" spans="1:18" x14ac:dyDescent="0.25">
      <c r="A63" s="323" t="s">
        <v>94</v>
      </c>
      <c r="B63" s="311"/>
      <c r="C63" s="311"/>
      <c r="D63" s="311"/>
      <c r="E63" s="311"/>
      <c r="F63" s="311"/>
      <c r="G63" s="311"/>
      <c r="H63" s="311"/>
      <c r="I63" s="311"/>
      <c r="J63" s="311"/>
      <c r="K63" s="153">
        <v>7581</v>
      </c>
      <c r="L63" s="153">
        <v>1146</v>
      </c>
      <c r="M63" s="153">
        <v>2325</v>
      </c>
      <c r="N63" s="153">
        <v>644</v>
      </c>
      <c r="O63" s="154"/>
      <c r="P63" s="153">
        <v>86.78</v>
      </c>
      <c r="Q63" s="154"/>
      <c r="R63" s="111"/>
    </row>
    <row r="64" spans="1:18" x14ac:dyDescent="0.25">
      <c r="A64" s="323" t="s">
        <v>95</v>
      </c>
      <c r="B64" s="311"/>
      <c r="C64" s="311"/>
      <c r="D64" s="311"/>
      <c r="E64" s="311"/>
      <c r="F64" s="311"/>
      <c r="G64" s="311"/>
      <c r="H64" s="311"/>
      <c r="I64" s="311"/>
      <c r="J64" s="311"/>
      <c r="K64" s="153">
        <v>8891</v>
      </c>
      <c r="L64" s="153">
        <v>1598</v>
      </c>
      <c r="M64" s="153">
        <v>3158</v>
      </c>
      <c r="N64" s="153">
        <v>904</v>
      </c>
      <c r="O64" s="154"/>
      <c r="P64" s="153">
        <v>116.04</v>
      </c>
      <c r="Q64" s="154"/>
      <c r="R64" s="111"/>
    </row>
    <row r="65" spans="1:18" x14ac:dyDescent="0.25">
      <c r="A65" s="323" t="s">
        <v>96</v>
      </c>
      <c r="B65" s="311"/>
      <c r="C65" s="311"/>
      <c r="D65" s="311"/>
      <c r="E65" s="311"/>
      <c r="F65" s="311"/>
      <c r="G65" s="311"/>
      <c r="H65" s="311"/>
      <c r="I65" s="311"/>
      <c r="J65" s="311"/>
      <c r="K65" s="154"/>
      <c r="L65" s="154"/>
      <c r="M65" s="154"/>
      <c r="N65" s="154"/>
      <c r="O65" s="154"/>
      <c r="P65" s="154"/>
      <c r="Q65" s="154"/>
      <c r="R65" s="111"/>
    </row>
    <row r="66" spans="1:18" x14ac:dyDescent="0.25">
      <c r="A66" s="323" t="s">
        <v>602</v>
      </c>
      <c r="B66" s="311"/>
      <c r="C66" s="311"/>
      <c r="D66" s="311"/>
      <c r="E66" s="311"/>
      <c r="F66" s="311"/>
      <c r="G66" s="311"/>
      <c r="H66" s="311"/>
      <c r="I66" s="311"/>
      <c r="J66" s="311"/>
      <c r="K66" s="153">
        <v>76</v>
      </c>
      <c r="L66" s="153">
        <v>49</v>
      </c>
      <c r="M66" s="153">
        <v>28</v>
      </c>
      <c r="N66" s="153">
        <v>28</v>
      </c>
      <c r="O66" s="154"/>
      <c r="P66" s="154"/>
      <c r="Q66" s="154"/>
      <c r="R66" s="111"/>
    </row>
    <row r="67" spans="1:18" x14ac:dyDescent="0.25">
      <c r="A67" s="323" t="s">
        <v>603</v>
      </c>
      <c r="B67" s="311"/>
      <c r="C67" s="311"/>
      <c r="D67" s="311"/>
      <c r="E67" s="311"/>
      <c r="F67" s="311"/>
      <c r="G67" s="311"/>
      <c r="H67" s="311"/>
      <c r="I67" s="311"/>
      <c r="J67" s="311"/>
      <c r="K67" s="153">
        <v>25</v>
      </c>
      <c r="L67" s="154"/>
      <c r="M67" s="154"/>
      <c r="N67" s="154"/>
      <c r="O67" s="154"/>
      <c r="P67" s="154"/>
      <c r="Q67" s="154"/>
      <c r="R67" s="111"/>
    </row>
    <row r="68" spans="1:18" x14ac:dyDescent="0.25">
      <c r="A68" s="323" t="s">
        <v>604</v>
      </c>
      <c r="B68" s="311"/>
      <c r="C68" s="311"/>
      <c r="D68" s="311"/>
      <c r="E68" s="311"/>
      <c r="F68" s="311"/>
      <c r="G68" s="311"/>
      <c r="H68" s="311"/>
      <c r="I68" s="311"/>
      <c r="J68" s="311"/>
      <c r="K68" s="153">
        <v>1209</v>
      </c>
      <c r="L68" s="153">
        <v>404</v>
      </c>
      <c r="M68" s="153">
        <v>806</v>
      </c>
      <c r="N68" s="153">
        <v>233</v>
      </c>
      <c r="O68" s="154"/>
      <c r="P68" s="153">
        <v>29.26</v>
      </c>
      <c r="Q68" s="154"/>
      <c r="R68" s="111"/>
    </row>
    <row r="69" spans="1:18" x14ac:dyDescent="0.25">
      <c r="A69" s="323" t="s">
        <v>97</v>
      </c>
      <c r="B69" s="311"/>
      <c r="C69" s="311"/>
      <c r="D69" s="311"/>
      <c r="E69" s="311"/>
      <c r="F69" s="311"/>
      <c r="G69" s="311"/>
      <c r="H69" s="311"/>
      <c r="I69" s="311"/>
      <c r="J69" s="311"/>
      <c r="K69" s="153">
        <v>2354</v>
      </c>
      <c r="L69" s="154"/>
      <c r="M69" s="154"/>
      <c r="N69" s="154"/>
      <c r="O69" s="154"/>
      <c r="P69" s="154"/>
      <c r="Q69" s="154"/>
      <c r="R69" s="111"/>
    </row>
    <row r="70" spans="1:18" x14ac:dyDescent="0.25">
      <c r="A70" s="323" t="s">
        <v>96</v>
      </c>
      <c r="B70" s="311"/>
      <c r="C70" s="311"/>
      <c r="D70" s="311"/>
      <c r="E70" s="311"/>
      <c r="F70" s="311"/>
      <c r="G70" s="311"/>
      <c r="H70" s="311"/>
      <c r="I70" s="311"/>
      <c r="J70" s="311"/>
      <c r="K70" s="154"/>
      <c r="L70" s="154"/>
      <c r="M70" s="154"/>
      <c r="N70" s="154"/>
      <c r="O70" s="154"/>
      <c r="P70" s="154"/>
      <c r="Q70" s="154"/>
      <c r="R70" s="111"/>
    </row>
    <row r="71" spans="1:18" x14ac:dyDescent="0.25">
      <c r="A71" s="323" t="s">
        <v>605</v>
      </c>
      <c r="B71" s="311"/>
      <c r="C71" s="311"/>
      <c r="D71" s="311"/>
      <c r="E71" s="311"/>
      <c r="F71" s="311"/>
      <c r="G71" s="311"/>
      <c r="H71" s="311"/>
      <c r="I71" s="311"/>
      <c r="J71" s="311"/>
      <c r="K71" s="153">
        <v>16</v>
      </c>
      <c r="L71" s="154"/>
      <c r="M71" s="154"/>
      <c r="N71" s="154"/>
      <c r="O71" s="154"/>
      <c r="P71" s="154"/>
      <c r="Q71" s="154"/>
      <c r="R71" s="111"/>
    </row>
    <row r="72" spans="1:18" x14ac:dyDescent="0.25">
      <c r="A72" s="323" t="s">
        <v>606</v>
      </c>
      <c r="B72" s="311"/>
      <c r="C72" s="311"/>
      <c r="D72" s="311"/>
      <c r="E72" s="311"/>
      <c r="F72" s="311"/>
      <c r="G72" s="311"/>
      <c r="H72" s="311"/>
      <c r="I72" s="311"/>
      <c r="J72" s="311"/>
      <c r="K72" s="153">
        <v>84</v>
      </c>
      <c r="L72" s="154"/>
      <c r="M72" s="154"/>
      <c r="N72" s="154"/>
      <c r="O72" s="154"/>
      <c r="P72" s="154"/>
      <c r="Q72" s="154"/>
      <c r="R72" s="111"/>
    </row>
    <row r="73" spans="1:18" x14ac:dyDescent="0.25">
      <c r="A73" s="323" t="s">
        <v>607</v>
      </c>
      <c r="B73" s="311"/>
      <c r="C73" s="311"/>
      <c r="D73" s="311"/>
      <c r="E73" s="311"/>
      <c r="F73" s="311"/>
      <c r="G73" s="311"/>
      <c r="H73" s="311"/>
      <c r="I73" s="311"/>
      <c r="J73" s="311"/>
      <c r="K73" s="153">
        <v>3</v>
      </c>
      <c r="L73" s="154"/>
      <c r="M73" s="154"/>
      <c r="N73" s="154"/>
      <c r="O73" s="154"/>
      <c r="P73" s="154"/>
      <c r="Q73" s="154"/>
      <c r="R73" s="111"/>
    </row>
    <row r="74" spans="1:18" x14ac:dyDescent="0.25">
      <c r="A74" s="323" t="s">
        <v>608</v>
      </c>
      <c r="B74" s="311"/>
      <c r="C74" s="311"/>
      <c r="D74" s="311"/>
      <c r="E74" s="311"/>
      <c r="F74" s="311"/>
      <c r="G74" s="311"/>
      <c r="H74" s="311"/>
      <c r="I74" s="311"/>
      <c r="J74" s="311"/>
      <c r="K74" s="153">
        <v>206</v>
      </c>
      <c r="L74" s="154"/>
      <c r="M74" s="154"/>
      <c r="N74" s="154"/>
      <c r="O74" s="154"/>
      <c r="P74" s="154"/>
      <c r="Q74" s="154"/>
      <c r="R74" s="111"/>
    </row>
    <row r="75" spans="1:18" x14ac:dyDescent="0.25">
      <c r="A75" s="323" t="s">
        <v>609</v>
      </c>
      <c r="B75" s="311"/>
      <c r="C75" s="311"/>
      <c r="D75" s="311"/>
      <c r="E75" s="311"/>
      <c r="F75" s="311"/>
      <c r="G75" s="311"/>
      <c r="H75" s="311"/>
      <c r="I75" s="311"/>
      <c r="J75" s="311"/>
      <c r="K75" s="153">
        <v>2020</v>
      </c>
      <c r="L75" s="154"/>
      <c r="M75" s="154"/>
      <c r="N75" s="154"/>
      <c r="O75" s="154"/>
      <c r="P75" s="154"/>
      <c r="Q75" s="154"/>
      <c r="R75" s="111"/>
    </row>
    <row r="76" spans="1:18" x14ac:dyDescent="0.25">
      <c r="A76" s="323" t="s">
        <v>610</v>
      </c>
      <c r="B76" s="311"/>
      <c r="C76" s="311"/>
      <c r="D76" s="311"/>
      <c r="E76" s="311"/>
      <c r="F76" s="311"/>
      <c r="G76" s="311"/>
      <c r="H76" s="311"/>
      <c r="I76" s="311"/>
      <c r="J76" s="311"/>
      <c r="K76" s="153">
        <v>25</v>
      </c>
      <c r="L76" s="154"/>
      <c r="M76" s="154"/>
      <c r="N76" s="154"/>
      <c r="O76" s="154"/>
      <c r="P76" s="154"/>
      <c r="Q76" s="154"/>
      <c r="R76" s="111"/>
    </row>
    <row r="77" spans="1:18" x14ac:dyDescent="0.25">
      <c r="A77" s="323" t="s">
        <v>98</v>
      </c>
      <c r="B77" s="311"/>
      <c r="C77" s="311"/>
      <c r="D77" s="311"/>
      <c r="E77" s="311"/>
      <c r="F77" s="311"/>
      <c r="G77" s="311"/>
      <c r="H77" s="311"/>
      <c r="I77" s="311"/>
      <c r="J77" s="311"/>
      <c r="K77" s="153">
        <v>1620</v>
      </c>
      <c r="L77" s="154"/>
      <c r="M77" s="154"/>
      <c r="N77" s="154"/>
      <c r="O77" s="154"/>
      <c r="P77" s="154"/>
      <c r="Q77" s="154"/>
      <c r="R77" s="111"/>
    </row>
    <row r="78" spans="1:18" x14ac:dyDescent="0.25">
      <c r="A78" s="323" t="s">
        <v>96</v>
      </c>
      <c r="B78" s="311"/>
      <c r="C78" s="311"/>
      <c r="D78" s="311"/>
      <c r="E78" s="311"/>
      <c r="F78" s="311"/>
      <c r="G78" s="311"/>
      <c r="H78" s="311"/>
      <c r="I78" s="311"/>
      <c r="J78" s="311"/>
      <c r="K78" s="154"/>
      <c r="L78" s="154"/>
      <c r="M78" s="154"/>
      <c r="N78" s="154"/>
      <c r="O78" s="154"/>
      <c r="P78" s="154"/>
      <c r="Q78" s="154"/>
      <c r="R78" s="111"/>
    </row>
    <row r="79" spans="1:18" x14ac:dyDescent="0.25">
      <c r="A79" s="323" t="s">
        <v>611</v>
      </c>
      <c r="B79" s="311"/>
      <c r="C79" s="311"/>
      <c r="D79" s="311"/>
      <c r="E79" s="311"/>
      <c r="F79" s="311"/>
      <c r="G79" s="311"/>
      <c r="H79" s="311"/>
      <c r="I79" s="311"/>
      <c r="J79" s="311"/>
      <c r="K79" s="153">
        <v>10</v>
      </c>
      <c r="L79" s="154"/>
      <c r="M79" s="154"/>
      <c r="N79" s="154"/>
      <c r="O79" s="154"/>
      <c r="P79" s="154"/>
      <c r="Q79" s="154"/>
      <c r="R79" s="111"/>
    </row>
    <row r="80" spans="1:18" x14ac:dyDescent="0.25">
      <c r="A80" s="323" t="s">
        <v>612</v>
      </c>
      <c r="B80" s="311"/>
      <c r="C80" s="311"/>
      <c r="D80" s="311"/>
      <c r="E80" s="311"/>
      <c r="F80" s="311"/>
      <c r="G80" s="311"/>
      <c r="H80" s="311"/>
      <c r="I80" s="311"/>
      <c r="J80" s="311"/>
      <c r="K80" s="153">
        <v>63</v>
      </c>
      <c r="L80" s="154"/>
      <c r="M80" s="154"/>
      <c r="N80" s="154"/>
      <c r="O80" s="154"/>
      <c r="P80" s="154"/>
      <c r="Q80" s="154"/>
      <c r="R80" s="111"/>
    </row>
    <row r="81" spans="1:18" x14ac:dyDescent="0.25">
      <c r="A81" s="323" t="s">
        <v>613</v>
      </c>
      <c r="B81" s="311"/>
      <c r="C81" s="311"/>
      <c r="D81" s="311"/>
      <c r="E81" s="311"/>
      <c r="F81" s="311"/>
      <c r="G81" s="311"/>
      <c r="H81" s="311"/>
      <c r="I81" s="311"/>
      <c r="J81" s="311"/>
      <c r="K81" s="153">
        <v>1531</v>
      </c>
      <c r="L81" s="154"/>
      <c r="M81" s="154"/>
      <c r="N81" s="154"/>
      <c r="O81" s="154"/>
      <c r="P81" s="154"/>
      <c r="Q81" s="154"/>
      <c r="R81" s="111"/>
    </row>
    <row r="82" spans="1:18" x14ac:dyDescent="0.25">
      <c r="A82" s="323" t="s">
        <v>614</v>
      </c>
      <c r="B82" s="311"/>
      <c r="C82" s="311"/>
      <c r="D82" s="311"/>
      <c r="E82" s="311"/>
      <c r="F82" s="311"/>
      <c r="G82" s="311"/>
      <c r="H82" s="311"/>
      <c r="I82" s="311"/>
      <c r="J82" s="311"/>
      <c r="K82" s="153">
        <v>16</v>
      </c>
      <c r="L82" s="154"/>
      <c r="M82" s="154"/>
      <c r="N82" s="154"/>
      <c r="O82" s="154"/>
      <c r="P82" s="154"/>
      <c r="Q82" s="154"/>
      <c r="R82" s="111"/>
    </row>
    <row r="83" spans="1:18" x14ac:dyDescent="0.25">
      <c r="A83" s="324" t="s">
        <v>373</v>
      </c>
      <c r="B83" s="311"/>
      <c r="C83" s="311"/>
      <c r="D83" s="311"/>
      <c r="E83" s="311"/>
      <c r="F83" s="311"/>
      <c r="G83" s="311"/>
      <c r="H83" s="311"/>
      <c r="I83" s="311"/>
      <c r="J83" s="311"/>
      <c r="K83" s="155">
        <v>12865</v>
      </c>
      <c r="L83" s="154"/>
      <c r="M83" s="154"/>
      <c r="N83" s="154"/>
      <c r="O83" s="154"/>
      <c r="P83" s="155">
        <v>116.04</v>
      </c>
      <c r="Q83" s="154"/>
      <c r="R83" s="111"/>
    </row>
    <row r="84" spans="1:18" x14ac:dyDescent="0.25">
      <c r="A84" s="323" t="s">
        <v>522</v>
      </c>
      <c r="B84" s="311"/>
      <c r="C84" s="311"/>
      <c r="D84" s="311"/>
      <c r="E84" s="311"/>
      <c r="F84" s="311"/>
      <c r="G84" s="311"/>
      <c r="H84" s="311"/>
      <c r="I84" s="311"/>
      <c r="J84" s="311"/>
      <c r="K84" s="153">
        <v>162</v>
      </c>
      <c r="L84" s="154"/>
      <c r="M84" s="154"/>
      <c r="N84" s="154"/>
      <c r="O84" s="154"/>
      <c r="P84" s="153">
        <v>2.83</v>
      </c>
      <c r="Q84" s="154"/>
      <c r="R84" s="111"/>
    </row>
    <row r="85" spans="1:18" x14ac:dyDescent="0.25">
      <c r="A85" s="323" t="s">
        <v>523</v>
      </c>
      <c r="B85" s="311"/>
      <c r="C85" s="311"/>
      <c r="D85" s="311"/>
      <c r="E85" s="311"/>
      <c r="F85" s="311"/>
      <c r="G85" s="311"/>
      <c r="H85" s="311"/>
      <c r="I85" s="311"/>
      <c r="J85" s="311"/>
      <c r="K85" s="153">
        <v>12703</v>
      </c>
      <c r="L85" s="154"/>
      <c r="M85" s="154"/>
      <c r="N85" s="154"/>
      <c r="O85" s="154"/>
      <c r="P85" s="153">
        <v>113.21</v>
      </c>
      <c r="Q85" s="154"/>
      <c r="R85" s="111"/>
    </row>
    <row r="86" spans="1:18" x14ac:dyDescent="0.25">
      <c r="A86" s="323" t="s">
        <v>100</v>
      </c>
      <c r="B86" s="311"/>
      <c r="C86" s="311"/>
      <c r="D86" s="311"/>
      <c r="E86" s="311"/>
      <c r="F86" s="311"/>
      <c r="G86" s="311"/>
      <c r="H86" s="311"/>
      <c r="I86" s="311"/>
      <c r="J86" s="311"/>
      <c r="K86" s="153">
        <v>12865</v>
      </c>
      <c r="L86" s="154"/>
      <c r="M86" s="154"/>
      <c r="N86" s="154"/>
      <c r="O86" s="154"/>
      <c r="P86" s="153">
        <v>116.04</v>
      </c>
      <c r="Q86" s="154"/>
      <c r="R86" s="111"/>
    </row>
    <row r="87" spans="1:18" x14ac:dyDescent="0.25">
      <c r="A87" s="323" t="s">
        <v>101</v>
      </c>
      <c r="B87" s="311"/>
      <c r="C87" s="311"/>
      <c r="D87" s="311"/>
      <c r="E87" s="311"/>
      <c r="F87" s="311"/>
      <c r="G87" s="311"/>
      <c r="H87" s="311"/>
      <c r="I87" s="311"/>
      <c r="J87" s="311"/>
      <c r="K87" s="154"/>
      <c r="L87" s="154"/>
      <c r="M87" s="154"/>
      <c r="N87" s="154"/>
      <c r="O87" s="154"/>
      <c r="P87" s="154"/>
      <c r="Q87" s="154"/>
      <c r="R87" s="111"/>
    </row>
    <row r="88" spans="1:18" x14ac:dyDescent="0.25">
      <c r="A88" s="323" t="s">
        <v>102</v>
      </c>
      <c r="B88" s="311"/>
      <c r="C88" s="311"/>
      <c r="D88" s="311"/>
      <c r="E88" s="311"/>
      <c r="F88" s="311"/>
      <c r="G88" s="311"/>
      <c r="H88" s="311"/>
      <c r="I88" s="311"/>
      <c r="J88" s="311"/>
      <c r="K88" s="153">
        <v>4135</v>
      </c>
      <c r="L88" s="154"/>
      <c r="M88" s="154"/>
      <c r="N88" s="154"/>
      <c r="O88" s="154"/>
      <c r="P88" s="154"/>
      <c r="Q88" s="154"/>
      <c r="R88" s="111"/>
    </row>
    <row r="89" spans="1:18" x14ac:dyDescent="0.25">
      <c r="A89" s="323" t="s">
        <v>103</v>
      </c>
      <c r="B89" s="311"/>
      <c r="C89" s="311"/>
      <c r="D89" s="311"/>
      <c r="E89" s="311"/>
      <c r="F89" s="311"/>
      <c r="G89" s="311"/>
      <c r="H89" s="311"/>
      <c r="I89" s="311"/>
      <c r="J89" s="311"/>
      <c r="K89" s="153">
        <f>3158-N64</f>
        <v>2254</v>
      </c>
      <c r="L89" s="154"/>
      <c r="M89" s="154"/>
      <c r="N89" s="154"/>
      <c r="O89" s="154"/>
      <c r="P89" s="154"/>
      <c r="Q89" s="154"/>
      <c r="R89" s="111"/>
    </row>
    <row r="90" spans="1:18" x14ac:dyDescent="0.25">
      <c r="A90" s="323" t="s">
        <v>104</v>
      </c>
      <c r="B90" s="311"/>
      <c r="C90" s="311"/>
      <c r="D90" s="311"/>
      <c r="E90" s="311"/>
      <c r="F90" s="311"/>
      <c r="G90" s="311"/>
      <c r="H90" s="311"/>
      <c r="I90" s="311"/>
      <c r="J90" s="311"/>
      <c r="K90" s="153">
        <v>2502</v>
      </c>
      <c r="L90" s="154"/>
      <c r="M90" s="154"/>
      <c r="N90" s="154"/>
      <c r="O90" s="154"/>
      <c r="P90" s="154"/>
      <c r="Q90" s="154"/>
      <c r="R90" s="111"/>
    </row>
    <row r="91" spans="1:18" x14ac:dyDescent="0.25">
      <c r="A91" s="323" t="s">
        <v>105</v>
      </c>
      <c r="B91" s="311"/>
      <c r="C91" s="311"/>
      <c r="D91" s="311"/>
      <c r="E91" s="311"/>
      <c r="F91" s="311"/>
      <c r="G91" s="311"/>
      <c r="H91" s="311"/>
      <c r="I91" s="311"/>
      <c r="J91" s="311"/>
      <c r="K91" s="153">
        <v>2354</v>
      </c>
      <c r="L91" s="154"/>
      <c r="M91" s="154"/>
      <c r="N91" s="154"/>
      <c r="O91" s="154"/>
      <c r="P91" s="154"/>
      <c r="Q91" s="154"/>
      <c r="R91" s="111"/>
    </row>
    <row r="92" spans="1:18" x14ac:dyDescent="0.25">
      <c r="A92" s="323" t="s">
        <v>106</v>
      </c>
      <c r="B92" s="311"/>
      <c r="C92" s="311"/>
      <c r="D92" s="311"/>
      <c r="E92" s="311"/>
      <c r="F92" s="311"/>
      <c r="G92" s="311"/>
      <c r="H92" s="311"/>
      <c r="I92" s="311"/>
      <c r="J92" s="311"/>
      <c r="K92" s="153">
        <v>1620</v>
      </c>
      <c r="L92" s="154"/>
      <c r="M92" s="154"/>
      <c r="N92" s="154"/>
      <c r="O92" s="154"/>
      <c r="P92" s="154"/>
      <c r="Q92" s="154"/>
      <c r="R92" s="111"/>
    </row>
    <row r="93" spans="1:18" x14ac:dyDescent="0.25">
      <c r="A93" s="324" t="s">
        <v>107</v>
      </c>
      <c r="B93" s="311"/>
      <c r="C93" s="311"/>
      <c r="D93" s="311"/>
      <c r="E93" s="311"/>
      <c r="F93" s="311"/>
      <c r="G93" s="311"/>
      <c r="H93" s="311"/>
      <c r="I93" s="311"/>
      <c r="J93" s="311"/>
      <c r="K93" s="155">
        <f>SUM(K88:K92)</f>
        <v>12865</v>
      </c>
      <c r="L93" s="154"/>
      <c r="M93" s="154"/>
      <c r="N93" s="154"/>
      <c r="O93" s="154"/>
      <c r="P93" s="155">
        <v>116.04</v>
      </c>
      <c r="Q93" s="154"/>
      <c r="R93" s="111"/>
    </row>
    <row r="94" spans="1:18" x14ac:dyDescent="0.25">
      <c r="E94" s="75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157"/>
      <c r="R94" s="111"/>
    </row>
    <row r="95" spans="1:18" x14ac:dyDescent="0.25">
      <c r="A95" s="185"/>
      <c r="B95" s="70" t="s">
        <v>524</v>
      </c>
      <c r="C95" s="70"/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186"/>
      <c r="O95" s="186"/>
      <c r="P95" s="187"/>
      <c r="Q95" s="157"/>
      <c r="R95" s="111"/>
    </row>
    <row r="96" spans="1:18" x14ac:dyDescent="0.25">
      <c r="A96" s="189" t="s">
        <v>525</v>
      </c>
      <c r="B96" s="70" t="s">
        <v>615</v>
      </c>
      <c r="C96" s="70"/>
      <c r="D96" s="70"/>
      <c r="E96" s="70"/>
      <c r="F96" s="70"/>
      <c r="G96" s="70"/>
      <c r="H96" s="70"/>
      <c r="I96" s="70"/>
      <c r="J96" s="70"/>
      <c r="K96" s="70"/>
      <c r="L96" s="70"/>
      <c r="M96" s="70"/>
      <c r="N96" s="186"/>
      <c r="O96" s="186"/>
      <c r="P96" s="187"/>
      <c r="Q96" s="157"/>
      <c r="R96" s="111"/>
    </row>
    <row r="97" spans="1:18" x14ac:dyDescent="0.25">
      <c r="A97" s="189" t="s">
        <v>616</v>
      </c>
      <c r="B97" s="334" t="s">
        <v>526</v>
      </c>
      <c r="C97" s="334"/>
      <c r="D97" s="334"/>
      <c r="E97" s="334"/>
      <c r="F97" s="334"/>
      <c r="G97" s="334"/>
      <c r="H97" s="334"/>
      <c r="I97" s="334"/>
      <c r="J97" s="334"/>
      <c r="K97" s="334"/>
      <c r="L97" s="334"/>
      <c r="M97" s="334"/>
      <c r="N97" s="334"/>
      <c r="O97" s="334"/>
      <c r="P97" s="334"/>
      <c r="Q97" s="157"/>
      <c r="R97" s="111"/>
    </row>
    <row r="98" spans="1:18" x14ac:dyDescent="0.25">
      <c r="A98" s="185"/>
      <c r="B98" s="70"/>
      <c r="C98" s="70"/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186"/>
      <c r="O98" s="186"/>
      <c r="P98" s="187"/>
      <c r="Q98" s="157"/>
      <c r="R98" s="111"/>
    </row>
    <row r="99" spans="1:18" x14ac:dyDescent="0.25">
      <c r="A99" s="90"/>
      <c r="B99" s="68" t="s">
        <v>108</v>
      </c>
      <c r="C99" s="68"/>
      <c r="D99" s="68"/>
      <c r="E99" s="68"/>
      <c r="F99" s="68"/>
      <c r="G99" s="68"/>
      <c r="H99" s="68"/>
      <c r="I99" s="68" t="s">
        <v>527</v>
      </c>
      <c r="J99" s="68"/>
      <c r="K99" s="68"/>
      <c r="L99" s="68"/>
      <c r="M99" s="68"/>
      <c r="N99" s="91"/>
      <c r="O99" s="91"/>
      <c r="P99" s="91"/>
      <c r="Q99" s="157"/>
      <c r="R99" s="111"/>
    </row>
    <row r="100" spans="1:18" x14ac:dyDescent="0.25">
      <c r="A100" s="90"/>
      <c r="B100" s="92"/>
      <c r="C100" s="93"/>
      <c r="D100" s="94"/>
      <c r="E100" s="92"/>
      <c r="F100" s="92"/>
      <c r="G100" s="93"/>
      <c r="H100" s="95"/>
      <c r="I100" s="68" t="s">
        <v>617</v>
      </c>
      <c r="J100" s="68"/>
      <c r="K100" s="68"/>
      <c r="L100" s="68"/>
      <c r="M100" s="68"/>
      <c r="N100" s="91"/>
      <c r="O100" s="91"/>
      <c r="P100" s="91"/>
      <c r="Q100" s="157"/>
      <c r="R100" s="111"/>
    </row>
    <row r="101" spans="1:18" x14ac:dyDescent="0.25">
      <c r="A101" s="139"/>
      <c r="B101" s="140"/>
      <c r="C101" s="141"/>
      <c r="D101" s="142"/>
      <c r="E101" s="190"/>
      <c r="F101" s="157"/>
      <c r="G101" s="157"/>
      <c r="H101" s="157"/>
      <c r="I101" s="68" t="s">
        <v>618</v>
      </c>
      <c r="J101" s="157"/>
      <c r="K101" s="157"/>
      <c r="L101" s="157"/>
      <c r="M101" s="157"/>
      <c r="N101" s="157"/>
      <c r="O101" s="157"/>
      <c r="P101" s="157"/>
      <c r="Q101" s="157"/>
      <c r="R101" s="111"/>
    </row>
    <row r="102" spans="1:18" x14ac:dyDescent="0.25">
      <c r="A102" s="139"/>
      <c r="B102" s="140"/>
      <c r="C102" s="141"/>
      <c r="D102" s="142"/>
      <c r="E102" s="190"/>
      <c r="F102" s="157"/>
      <c r="G102" s="157"/>
      <c r="H102" s="157"/>
      <c r="I102" s="157"/>
      <c r="J102" s="157"/>
      <c r="K102" s="157"/>
      <c r="L102" s="157"/>
      <c r="M102" s="157"/>
      <c r="N102" s="157"/>
      <c r="O102" s="157"/>
      <c r="P102" s="157"/>
      <c r="Q102" s="157"/>
      <c r="R102" s="111"/>
    </row>
    <row r="103" spans="1:18" x14ac:dyDescent="0.25">
      <c r="A103" s="139"/>
      <c r="B103" s="140"/>
      <c r="C103" s="141"/>
      <c r="D103" s="142"/>
      <c r="E103" s="190"/>
      <c r="F103" s="157"/>
      <c r="G103" s="157"/>
      <c r="H103" s="157"/>
      <c r="I103" s="157"/>
      <c r="J103" s="157"/>
      <c r="K103" s="157"/>
      <c r="L103" s="157"/>
      <c r="M103" s="157"/>
      <c r="N103" s="157"/>
      <c r="O103" s="157"/>
      <c r="P103" s="157"/>
      <c r="Q103" s="157"/>
      <c r="R103" s="111"/>
    </row>
    <row r="104" spans="1:18" x14ac:dyDescent="0.25">
      <c r="A104" s="139"/>
      <c r="B104" s="140"/>
      <c r="C104" s="141"/>
      <c r="D104" s="142"/>
      <c r="E104" s="190"/>
      <c r="F104" s="157"/>
      <c r="G104" s="157"/>
      <c r="H104" s="157"/>
      <c r="I104" s="157"/>
      <c r="J104" s="157"/>
      <c r="K104" s="157"/>
      <c r="L104" s="157"/>
      <c r="M104" s="157"/>
      <c r="N104" s="157"/>
      <c r="O104" s="157"/>
      <c r="P104" s="157"/>
      <c r="Q104" s="157"/>
      <c r="R104" s="111"/>
    </row>
    <row r="105" spans="1:18" x14ac:dyDescent="0.25">
      <c r="A105" s="139"/>
      <c r="B105" s="140"/>
      <c r="C105" s="141"/>
      <c r="D105" s="142"/>
      <c r="E105" s="190"/>
      <c r="F105" s="157"/>
      <c r="G105" s="157"/>
      <c r="H105" s="157"/>
      <c r="I105" s="157"/>
      <c r="J105" s="157"/>
      <c r="K105" s="157"/>
      <c r="L105" s="157"/>
      <c r="M105" s="157"/>
      <c r="N105" s="157"/>
      <c r="O105" s="157"/>
      <c r="P105" s="157"/>
      <c r="Q105" s="157"/>
      <c r="R105" s="111"/>
    </row>
    <row r="106" spans="1:18" x14ac:dyDescent="0.25">
      <c r="A106" s="139"/>
      <c r="B106" s="140"/>
      <c r="C106" s="141"/>
      <c r="D106" s="142"/>
      <c r="E106" s="190"/>
      <c r="F106" s="157"/>
      <c r="G106" s="157"/>
      <c r="H106" s="157"/>
      <c r="I106" s="157"/>
      <c r="J106" s="157"/>
      <c r="K106" s="157"/>
      <c r="L106" s="157"/>
      <c r="M106" s="157"/>
      <c r="N106" s="157"/>
      <c r="O106" s="157"/>
      <c r="P106" s="157"/>
      <c r="Q106" s="157"/>
      <c r="R106" s="111"/>
    </row>
    <row r="107" spans="1:18" x14ac:dyDescent="0.25">
      <c r="A107" s="139"/>
      <c r="B107" s="140"/>
      <c r="C107" s="141"/>
      <c r="D107" s="142"/>
      <c r="E107" s="190"/>
      <c r="F107" s="157"/>
      <c r="G107" s="157"/>
      <c r="H107" s="157"/>
      <c r="I107" s="157"/>
      <c r="J107" s="157"/>
      <c r="K107" s="157"/>
      <c r="L107" s="157"/>
      <c r="M107" s="157"/>
      <c r="N107" s="157"/>
      <c r="O107" s="157"/>
      <c r="P107" s="157"/>
      <c r="Q107" s="157"/>
      <c r="R107" s="111"/>
    </row>
    <row r="108" spans="1:18" x14ac:dyDescent="0.25">
      <c r="A108" s="139"/>
      <c r="B108" s="140"/>
      <c r="C108" s="141"/>
      <c r="D108" s="142"/>
      <c r="E108" s="190"/>
      <c r="F108" s="157"/>
      <c r="G108" s="157"/>
      <c r="H108" s="157"/>
      <c r="I108" s="157"/>
      <c r="J108" s="157"/>
      <c r="K108" s="157"/>
      <c r="L108" s="157"/>
      <c r="M108" s="157"/>
      <c r="N108" s="157"/>
      <c r="O108" s="157"/>
      <c r="P108" s="157"/>
      <c r="Q108" s="157"/>
      <c r="R108" s="111"/>
    </row>
    <row r="109" spans="1:18" x14ac:dyDescent="0.25">
      <c r="A109" s="139"/>
      <c r="B109" s="140"/>
      <c r="C109" s="141"/>
      <c r="D109" s="142"/>
      <c r="E109" s="190"/>
      <c r="F109" s="157"/>
      <c r="G109" s="157"/>
      <c r="H109" s="157"/>
      <c r="I109" s="157"/>
      <c r="J109" s="157"/>
      <c r="K109" s="157"/>
      <c r="L109" s="157"/>
      <c r="M109" s="157"/>
      <c r="N109" s="157"/>
      <c r="O109" s="157"/>
      <c r="P109" s="157"/>
      <c r="Q109" s="157"/>
      <c r="R109" s="111"/>
    </row>
  </sheetData>
  <mergeCells count="58">
    <mergeCell ref="B97:P97"/>
    <mergeCell ref="A88:J88"/>
    <mergeCell ref="A89:J89"/>
    <mergeCell ref="A90:J90"/>
    <mergeCell ref="A91:J91"/>
    <mergeCell ref="A92:J92"/>
    <mergeCell ref="A93:J93"/>
    <mergeCell ref="A87:J87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75:J75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27:Q27"/>
    <mergeCell ref="A32:J32"/>
    <mergeCell ref="A33:Q33"/>
    <mergeCell ref="A61:J61"/>
    <mergeCell ref="A62:Q62"/>
    <mergeCell ref="A63:J63"/>
    <mergeCell ref="J23:N23"/>
    <mergeCell ref="O23:O25"/>
    <mergeCell ref="P23:P25"/>
    <mergeCell ref="Q23:Q25"/>
    <mergeCell ref="F24:F25"/>
    <mergeCell ref="G24:I24"/>
    <mergeCell ref="J24:J25"/>
    <mergeCell ref="K24:K25"/>
    <mergeCell ref="L24:N24"/>
    <mergeCell ref="A23:A25"/>
    <mergeCell ref="B23:B25"/>
    <mergeCell ref="C23:C25"/>
    <mergeCell ref="D23:D25"/>
    <mergeCell ref="E23:E25"/>
    <mergeCell ref="F23:I23"/>
    <mergeCell ref="J19:K19"/>
    <mergeCell ref="E1:I1"/>
    <mergeCell ref="J15:K15"/>
    <mergeCell ref="J16:K16"/>
    <mergeCell ref="J17:K17"/>
    <mergeCell ref="J18:K1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7"/>
  <sheetViews>
    <sheetView workbookViewId="0">
      <selection sqref="A1:R197"/>
    </sheetView>
  </sheetViews>
  <sheetFormatPr defaultRowHeight="15" x14ac:dyDescent="0.25"/>
  <sheetData>
    <row r="1" spans="1:18" x14ac:dyDescent="0.25">
      <c r="A1" s="104" t="s">
        <v>51</v>
      </c>
      <c r="B1" s="105"/>
      <c r="C1" s="106"/>
      <c r="D1" s="107"/>
      <c r="E1" s="328" t="s">
        <v>193</v>
      </c>
      <c r="F1" s="328"/>
      <c r="G1" s="328"/>
      <c r="H1" s="328"/>
      <c r="I1" s="328"/>
      <c r="J1" s="108"/>
      <c r="K1" s="109"/>
      <c r="L1" s="109"/>
      <c r="M1" s="104" t="s">
        <v>52</v>
      </c>
      <c r="N1" s="109"/>
      <c r="O1" s="110"/>
      <c r="P1" s="110"/>
      <c r="Q1" s="110"/>
      <c r="R1" s="111"/>
    </row>
    <row r="2" spans="1:18" x14ac:dyDescent="0.25">
      <c r="A2" s="112"/>
      <c r="B2" s="105"/>
      <c r="C2" s="106"/>
      <c r="D2" s="107"/>
      <c r="E2" s="107"/>
      <c r="F2" s="109"/>
      <c r="G2" s="113" t="s">
        <v>53</v>
      </c>
      <c r="H2" s="109"/>
      <c r="I2" s="109"/>
      <c r="J2" s="109"/>
      <c r="K2" s="109"/>
      <c r="L2" s="109"/>
      <c r="M2" s="112" t="s">
        <v>54</v>
      </c>
      <c r="N2" s="109"/>
      <c r="O2" s="110"/>
      <c r="P2" s="110"/>
      <c r="Q2" s="110"/>
      <c r="R2" s="111"/>
    </row>
    <row r="3" spans="1:18" x14ac:dyDescent="0.25">
      <c r="A3" s="112" t="s">
        <v>55</v>
      </c>
      <c r="B3" s="105"/>
      <c r="C3" s="106"/>
      <c r="D3" s="107"/>
      <c r="E3" s="107"/>
      <c r="F3" s="109"/>
      <c r="G3" s="109"/>
      <c r="H3" s="109"/>
      <c r="I3" s="109"/>
      <c r="J3" s="109"/>
      <c r="K3" s="109"/>
      <c r="L3" s="109"/>
      <c r="M3" s="112"/>
      <c r="N3" s="109" t="s">
        <v>56</v>
      </c>
      <c r="O3" s="110"/>
      <c r="P3" s="110"/>
      <c r="Q3" s="110"/>
      <c r="R3" s="111"/>
    </row>
    <row r="4" spans="1:18" x14ac:dyDescent="0.25">
      <c r="A4" s="112" t="s">
        <v>194</v>
      </c>
      <c r="B4" s="105"/>
      <c r="C4" s="106"/>
      <c r="D4" s="107"/>
      <c r="E4" s="107"/>
      <c r="F4" s="109"/>
      <c r="G4" s="109"/>
      <c r="H4" s="109"/>
      <c r="I4" s="109"/>
      <c r="J4" s="109"/>
      <c r="K4" s="109"/>
      <c r="L4" s="109"/>
      <c r="M4" s="114" t="s">
        <v>57</v>
      </c>
      <c r="N4" s="109"/>
      <c r="O4" s="110"/>
      <c r="P4" s="110"/>
      <c r="Q4" s="110"/>
      <c r="R4" s="111"/>
    </row>
    <row r="5" spans="1:18" x14ac:dyDescent="0.25">
      <c r="A5" s="116"/>
      <c r="B5" s="105"/>
      <c r="C5" s="107"/>
      <c r="D5" s="114"/>
      <c r="E5" s="109"/>
      <c r="F5" s="109"/>
      <c r="G5" s="117"/>
      <c r="H5" s="117"/>
      <c r="I5" s="117"/>
      <c r="J5" s="109"/>
      <c r="K5" s="109"/>
      <c r="L5" s="109"/>
      <c r="M5" s="112" t="s">
        <v>195</v>
      </c>
      <c r="N5" s="109"/>
      <c r="O5" s="110"/>
      <c r="P5" s="110"/>
      <c r="Q5" s="110"/>
      <c r="R5" s="111"/>
    </row>
    <row r="6" spans="1:18" x14ac:dyDescent="0.25">
      <c r="A6" s="118"/>
      <c r="B6" s="119"/>
      <c r="C6" s="121"/>
      <c r="D6" s="111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1"/>
      <c r="R6" s="111"/>
    </row>
    <row r="7" spans="1:18" x14ac:dyDescent="0.25">
      <c r="A7" s="118"/>
      <c r="B7" s="119"/>
      <c r="C7" s="121"/>
      <c r="D7" s="111"/>
      <c r="E7" s="110"/>
      <c r="F7" s="110"/>
      <c r="G7" s="122" t="s">
        <v>619</v>
      </c>
      <c r="H7" s="122"/>
      <c r="I7" s="122"/>
      <c r="J7" s="110"/>
      <c r="K7" s="110"/>
      <c r="L7" s="110"/>
      <c r="M7" s="110"/>
      <c r="N7" s="110"/>
      <c r="O7" s="110"/>
      <c r="P7" s="110"/>
      <c r="Q7" s="111"/>
      <c r="R7" s="111"/>
    </row>
    <row r="8" spans="1:18" x14ac:dyDescent="0.25">
      <c r="A8" s="118"/>
      <c r="B8" s="119"/>
      <c r="C8" s="121"/>
      <c r="D8" s="111"/>
      <c r="E8" s="110"/>
      <c r="F8" s="110"/>
      <c r="G8" s="118" t="s">
        <v>59</v>
      </c>
      <c r="H8" s="118"/>
      <c r="I8" s="118"/>
      <c r="J8" s="110"/>
      <c r="K8" s="110"/>
      <c r="L8" s="110"/>
      <c r="M8" s="110"/>
      <c r="N8" s="110"/>
      <c r="O8" s="110"/>
      <c r="P8" s="110"/>
      <c r="Q8" s="111"/>
      <c r="R8" s="111"/>
    </row>
    <row r="9" spans="1:18" x14ac:dyDescent="0.25">
      <c r="A9" s="118"/>
      <c r="B9" s="119"/>
      <c r="C9" s="121"/>
      <c r="D9" s="111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1"/>
      <c r="R9" s="111"/>
    </row>
    <row r="10" spans="1:18" x14ac:dyDescent="0.25">
      <c r="A10" s="118"/>
      <c r="B10" s="119"/>
      <c r="C10" s="123" t="s">
        <v>60</v>
      </c>
      <c r="D10" s="124" t="s">
        <v>620</v>
      </c>
      <c r="E10" s="125"/>
      <c r="F10" s="126"/>
      <c r="G10" s="126"/>
      <c r="H10" s="127"/>
      <c r="I10" s="126"/>
      <c r="J10" s="126"/>
      <c r="K10" s="126"/>
      <c r="L10" s="126"/>
      <c r="M10" s="110"/>
      <c r="N10" s="110"/>
      <c r="O10" s="110"/>
      <c r="P10" s="110"/>
      <c r="Q10" s="111"/>
      <c r="R10" s="111"/>
    </row>
    <row r="11" spans="1:18" x14ac:dyDescent="0.25">
      <c r="A11" s="118"/>
      <c r="B11" s="119"/>
      <c r="C11" s="121"/>
      <c r="D11" s="128" t="s">
        <v>621</v>
      </c>
      <c r="E11" s="129"/>
      <c r="F11" s="130"/>
      <c r="G11" s="130"/>
      <c r="H11" s="131"/>
      <c r="I11" s="130"/>
      <c r="J11" s="130"/>
      <c r="K11" s="130"/>
      <c r="L11" s="130"/>
      <c r="M11" s="110"/>
      <c r="N11" s="110"/>
      <c r="O11" s="110"/>
      <c r="P11" s="110"/>
      <c r="Q11" s="111"/>
      <c r="R11" s="111"/>
    </row>
    <row r="12" spans="1:18" x14ac:dyDescent="0.25">
      <c r="A12" s="132"/>
      <c r="B12" s="133"/>
      <c r="C12" s="121"/>
      <c r="D12" s="111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1"/>
      <c r="R12" s="111"/>
    </row>
    <row r="13" spans="1:18" x14ac:dyDescent="0.25">
      <c r="A13" s="118"/>
      <c r="B13" s="119"/>
      <c r="C13" s="121"/>
      <c r="D13" s="134" t="s">
        <v>622</v>
      </c>
      <c r="E13" s="110"/>
      <c r="F13" s="110"/>
      <c r="G13" s="110"/>
      <c r="H13" s="134"/>
      <c r="I13" s="134"/>
      <c r="J13" s="134"/>
      <c r="K13" s="110"/>
      <c r="L13" s="110"/>
      <c r="M13" s="110"/>
      <c r="N13" s="110"/>
      <c r="O13" s="110"/>
      <c r="P13" s="110"/>
      <c r="Q13" s="110"/>
      <c r="R13" s="111"/>
    </row>
    <row r="14" spans="1:18" x14ac:dyDescent="0.25">
      <c r="A14" s="118"/>
      <c r="B14" s="119"/>
      <c r="C14" s="121"/>
      <c r="D14" s="134" t="s">
        <v>397</v>
      </c>
      <c r="E14" s="110"/>
      <c r="F14" s="110"/>
      <c r="G14" s="110"/>
      <c r="H14" s="134"/>
      <c r="I14" s="134"/>
      <c r="J14" s="317" t="s">
        <v>623</v>
      </c>
      <c r="K14" s="303"/>
      <c r="L14" s="136" t="s">
        <v>63</v>
      </c>
      <c r="M14" s="110"/>
      <c r="N14" s="110"/>
      <c r="O14" s="110"/>
      <c r="P14" s="110"/>
      <c r="Q14" s="111"/>
      <c r="R14" s="111"/>
    </row>
    <row r="15" spans="1:18" x14ac:dyDescent="0.25">
      <c r="A15" s="118"/>
      <c r="B15" s="119"/>
      <c r="C15" s="121"/>
      <c r="D15" s="134" t="s">
        <v>399</v>
      </c>
      <c r="E15" s="110"/>
      <c r="F15" s="110"/>
      <c r="G15" s="110"/>
      <c r="H15" s="134"/>
      <c r="I15" s="134"/>
      <c r="J15" s="317" t="s">
        <v>624</v>
      </c>
      <c r="K15" s="303"/>
      <c r="L15" s="136" t="s">
        <v>63</v>
      </c>
      <c r="M15" s="110"/>
      <c r="N15" s="110"/>
      <c r="O15" s="110"/>
      <c r="P15" s="110"/>
      <c r="Q15" s="111"/>
      <c r="R15" s="111"/>
    </row>
    <row r="16" spans="1:18" x14ac:dyDescent="0.25">
      <c r="A16" s="118"/>
      <c r="B16" s="119"/>
      <c r="C16" s="121"/>
      <c r="D16" s="134" t="s">
        <v>401</v>
      </c>
      <c r="E16" s="110"/>
      <c r="F16" s="110"/>
      <c r="G16" s="110"/>
      <c r="H16" s="134"/>
      <c r="I16" s="134"/>
      <c r="J16" s="317" t="s">
        <v>625</v>
      </c>
      <c r="K16" s="303"/>
      <c r="L16" s="136" t="s">
        <v>63</v>
      </c>
      <c r="M16" s="110"/>
      <c r="N16" s="110"/>
      <c r="O16" s="110"/>
      <c r="P16" s="110"/>
      <c r="Q16" s="111"/>
      <c r="R16" s="111"/>
    </row>
    <row r="17" spans="1:18" x14ac:dyDescent="0.25">
      <c r="A17" s="118"/>
      <c r="B17" s="119"/>
      <c r="C17" s="121"/>
      <c r="D17" s="134" t="s">
        <v>626</v>
      </c>
      <c r="E17" s="110"/>
      <c r="F17" s="110"/>
      <c r="G17" s="110"/>
      <c r="H17" s="134"/>
      <c r="I17" s="134"/>
      <c r="J17" s="317" t="s">
        <v>627</v>
      </c>
      <c r="K17" s="303"/>
      <c r="L17" s="136" t="s">
        <v>63</v>
      </c>
      <c r="M17" s="110"/>
      <c r="N17" s="110"/>
      <c r="O17" s="110"/>
      <c r="P17" s="110"/>
      <c r="Q17" s="111"/>
      <c r="R17" s="111"/>
    </row>
    <row r="18" spans="1:18" x14ac:dyDescent="0.25">
      <c r="A18" s="118"/>
      <c r="B18" s="119"/>
      <c r="C18" s="121"/>
      <c r="D18" s="134" t="s">
        <v>628</v>
      </c>
      <c r="E18" s="110"/>
      <c r="F18" s="110"/>
      <c r="G18" s="110"/>
      <c r="H18" s="134"/>
      <c r="I18" s="134"/>
      <c r="J18" s="317" t="s">
        <v>629</v>
      </c>
      <c r="K18" s="303"/>
      <c r="L18" s="136" t="s">
        <v>63</v>
      </c>
      <c r="M18" s="110"/>
      <c r="N18" s="110"/>
      <c r="O18" s="110"/>
      <c r="P18" s="110"/>
      <c r="Q18" s="111"/>
      <c r="R18" s="111"/>
    </row>
    <row r="19" spans="1:18" x14ac:dyDescent="0.25">
      <c r="A19" s="118"/>
      <c r="B19" s="119"/>
      <c r="C19" s="121"/>
      <c r="D19" s="134" t="s">
        <v>403</v>
      </c>
      <c r="E19" s="110"/>
      <c r="F19" s="110"/>
      <c r="G19" s="110"/>
      <c r="H19" s="134"/>
      <c r="I19" s="134"/>
      <c r="J19" s="317" t="s">
        <v>630</v>
      </c>
      <c r="K19" s="303"/>
      <c r="L19" s="136" t="s">
        <v>63</v>
      </c>
      <c r="M19" s="110"/>
      <c r="N19" s="110"/>
      <c r="O19" s="110"/>
      <c r="P19" s="110"/>
      <c r="Q19" s="111"/>
      <c r="R19" s="111"/>
    </row>
    <row r="20" spans="1:18" x14ac:dyDescent="0.25">
      <c r="A20" s="118"/>
      <c r="B20" s="119"/>
      <c r="C20" s="121"/>
      <c r="D20" s="134" t="s">
        <v>65</v>
      </c>
      <c r="E20" s="110"/>
      <c r="F20" s="110"/>
      <c r="G20" s="110"/>
      <c r="H20" s="134"/>
      <c r="I20" s="134"/>
      <c r="J20" s="317" t="s">
        <v>631</v>
      </c>
      <c r="K20" s="303"/>
      <c r="L20" s="136" t="s">
        <v>66</v>
      </c>
      <c r="M20" s="110"/>
      <c r="N20" s="110"/>
      <c r="O20" s="110"/>
      <c r="P20" s="110"/>
      <c r="Q20" s="111"/>
      <c r="R20" s="111"/>
    </row>
    <row r="21" spans="1:18" x14ac:dyDescent="0.25">
      <c r="A21" s="118"/>
      <c r="B21" s="119"/>
      <c r="C21" s="121"/>
      <c r="D21" s="134" t="s">
        <v>632</v>
      </c>
      <c r="E21" s="118"/>
      <c r="F21" s="110"/>
      <c r="G21" s="110"/>
      <c r="H21" s="110"/>
      <c r="I21" s="134"/>
      <c r="J21" s="137"/>
      <c r="K21" s="138"/>
      <c r="L21" s="136" t="s">
        <v>63</v>
      </c>
      <c r="M21" s="110"/>
      <c r="N21" s="110"/>
      <c r="O21" s="110"/>
      <c r="P21" s="110"/>
      <c r="Q21" s="111"/>
      <c r="R21" s="111"/>
    </row>
    <row r="22" spans="1:18" x14ac:dyDescent="0.25">
      <c r="A22" s="118"/>
      <c r="B22" s="119"/>
      <c r="C22" s="120"/>
      <c r="D22" s="70" t="s">
        <v>67</v>
      </c>
      <c r="E22" s="57"/>
      <c r="F22" s="53"/>
      <c r="G22" s="53"/>
      <c r="H22" s="53"/>
      <c r="I22" s="53"/>
      <c r="J22" s="110"/>
      <c r="K22" s="110"/>
      <c r="L22" s="110"/>
      <c r="M22" s="110"/>
      <c r="N22" s="110"/>
      <c r="O22" s="110"/>
      <c r="P22" s="110"/>
      <c r="Q22" s="111"/>
      <c r="R22" s="111"/>
    </row>
    <row r="23" spans="1:18" x14ac:dyDescent="0.25">
      <c r="A23" s="118"/>
      <c r="B23" s="119"/>
      <c r="C23" s="120"/>
      <c r="D23" s="121"/>
      <c r="E23" s="118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1"/>
      <c r="R23" s="111"/>
    </row>
    <row r="24" spans="1:18" x14ac:dyDescent="0.25">
      <c r="A24" s="320" t="s">
        <v>68</v>
      </c>
      <c r="B24" s="318" t="s">
        <v>204</v>
      </c>
      <c r="C24" s="320" t="s">
        <v>70</v>
      </c>
      <c r="D24" s="320" t="s">
        <v>71</v>
      </c>
      <c r="E24" s="320" t="s">
        <v>72</v>
      </c>
      <c r="F24" s="320" t="s">
        <v>73</v>
      </c>
      <c r="G24" s="322"/>
      <c r="H24" s="322"/>
      <c r="I24" s="322"/>
      <c r="J24" s="320" t="s">
        <v>74</v>
      </c>
      <c r="K24" s="331"/>
      <c r="L24" s="331"/>
      <c r="M24" s="331"/>
      <c r="N24" s="331"/>
      <c r="O24" s="320" t="s">
        <v>75</v>
      </c>
      <c r="P24" s="320" t="s">
        <v>76</v>
      </c>
      <c r="Q24" s="332" t="s">
        <v>407</v>
      </c>
      <c r="R24" s="111"/>
    </row>
    <row r="25" spans="1:18" x14ac:dyDescent="0.25">
      <c r="A25" s="322"/>
      <c r="B25" s="319"/>
      <c r="C25" s="321"/>
      <c r="D25" s="320"/>
      <c r="E25" s="320"/>
      <c r="F25" s="320" t="s">
        <v>1</v>
      </c>
      <c r="G25" s="320" t="s">
        <v>79</v>
      </c>
      <c r="H25" s="322"/>
      <c r="I25" s="322"/>
      <c r="J25" s="320" t="s">
        <v>408</v>
      </c>
      <c r="K25" s="320" t="s">
        <v>1</v>
      </c>
      <c r="L25" s="320" t="s">
        <v>79</v>
      </c>
      <c r="M25" s="322"/>
      <c r="N25" s="322"/>
      <c r="O25" s="320"/>
      <c r="P25" s="320"/>
      <c r="Q25" s="332"/>
      <c r="R25" s="111"/>
    </row>
    <row r="26" spans="1:18" x14ac:dyDescent="0.25">
      <c r="A26" s="322"/>
      <c r="B26" s="319"/>
      <c r="C26" s="321"/>
      <c r="D26" s="320"/>
      <c r="E26" s="320"/>
      <c r="F26" s="322"/>
      <c r="G26" s="145" t="s">
        <v>80</v>
      </c>
      <c r="H26" s="145" t="s">
        <v>81</v>
      </c>
      <c r="I26" s="145" t="s">
        <v>82</v>
      </c>
      <c r="J26" s="321"/>
      <c r="K26" s="322"/>
      <c r="L26" s="145" t="s">
        <v>80</v>
      </c>
      <c r="M26" s="145" t="s">
        <v>81</v>
      </c>
      <c r="N26" s="145" t="s">
        <v>82</v>
      </c>
      <c r="O26" s="320"/>
      <c r="P26" s="320"/>
      <c r="Q26" s="332"/>
      <c r="R26" s="111"/>
    </row>
    <row r="27" spans="1:18" x14ac:dyDescent="0.25">
      <c r="A27" s="146">
        <v>1</v>
      </c>
      <c r="B27" s="147">
        <v>2</v>
      </c>
      <c r="C27" s="145">
        <v>3</v>
      </c>
      <c r="D27" s="145">
        <v>4</v>
      </c>
      <c r="E27" s="151">
        <v>5</v>
      </c>
      <c r="F27" s="148">
        <v>6</v>
      </c>
      <c r="G27" s="148">
        <v>7</v>
      </c>
      <c r="H27" s="148">
        <v>8</v>
      </c>
      <c r="I27" s="148">
        <v>9</v>
      </c>
      <c r="J27" s="148">
        <v>10</v>
      </c>
      <c r="K27" s="148">
        <v>11</v>
      </c>
      <c r="L27" s="148">
        <v>12</v>
      </c>
      <c r="M27" s="148">
        <v>13</v>
      </c>
      <c r="N27" s="148">
        <v>14</v>
      </c>
      <c r="O27" s="148">
        <v>15</v>
      </c>
      <c r="P27" s="148">
        <v>16</v>
      </c>
      <c r="Q27" s="148">
        <v>17</v>
      </c>
      <c r="R27" s="111"/>
    </row>
    <row r="28" spans="1:18" x14ac:dyDescent="0.25">
      <c r="A28" s="329" t="s">
        <v>538</v>
      </c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111"/>
    </row>
    <row r="29" spans="1:18" ht="315" x14ac:dyDescent="0.25">
      <c r="A29" s="146">
        <v>1</v>
      </c>
      <c r="B29" s="149" t="s">
        <v>633</v>
      </c>
      <c r="C29" s="150" t="s">
        <v>634</v>
      </c>
      <c r="D29" s="151" t="s">
        <v>135</v>
      </c>
      <c r="E29" s="152" t="s">
        <v>445</v>
      </c>
      <c r="F29" s="153">
        <v>52.85</v>
      </c>
      <c r="G29" s="153">
        <v>52.85</v>
      </c>
      <c r="H29" s="154"/>
      <c r="I29" s="154"/>
      <c r="J29" s="154"/>
      <c r="K29" s="154">
        <v>6</v>
      </c>
      <c r="L29" s="154">
        <v>6</v>
      </c>
      <c r="M29" s="154"/>
      <c r="N29" s="154"/>
      <c r="O29" s="154">
        <v>3.9</v>
      </c>
      <c r="P29" s="154">
        <v>0.47</v>
      </c>
      <c r="Q29" s="154"/>
      <c r="R29" s="111"/>
    </row>
    <row r="30" spans="1:18" ht="327" x14ac:dyDescent="0.25">
      <c r="A30" s="146">
        <v>2</v>
      </c>
      <c r="B30" s="149" t="s">
        <v>635</v>
      </c>
      <c r="C30" s="150" t="s">
        <v>636</v>
      </c>
      <c r="D30" s="151" t="s">
        <v>460</v>
      </c>
      <c r="E30" s="156">
        <v>1</v>
      </c>
      <c r="F30" s="153">
        <v>36.65</v>
      </c>
      <c r="G30" s="153">
        <v>9.93</v>
      </c>
      <c r="H30" s="153">
        <v>26.72</v>
      </c>
      <c r="I30" s="153">
        <v>2.02</v>
      </c>
      <c r="J30" s="154"/>
      <c r="K30" s="154">
        <v>37</v>
      </c>
      <c r="L30" s="154">
        <v>10</v>
      </c>
      <c r="M30" s="154">
        <v>27</v>
      </c>
      <c r="N30" s="154">
        <v>2</v>
      </c>
      <c r="O30" s="154">
        <v>0.71099999999999997</v>
      </c>
      <c r="P30" s="154">
        <v>0.71</v>
      </c>
      <c r="Q30" s="154"/>
      <c r="R30" s="111"/>
    </row>
    <row r="31" spans="1:18" ht="387" x14ac:dyDescent="0.25">
      <c r="A31" s="146">
        <v>3</v>
      </c>
      <c r="B31" s="149" t="s">
        <v>637</v>
      </c>
      <c r="C31" s="150" t="s">
        <v>638</v>
      </c>
      <c r="D31" s="151" t="s">
        <v>460</v>
      </c>
      <c r="E31" s="156">
        <v>2</v>
      </c>
      <c r="F31" s="153">
        <v>6.65</v>
      </c>
      <c r="G31" s="153">
        <v>6.27</v>
      </c>
      <c r="H31" s="153">
        <v>0.38</v>
      </c>
      <c r="I31" s="154"/>
      <c r="J31" s="154"/>
      <c r="K31" s="154">
        <v>13</v>
      </c>
      <c r="L31" s="154">
        <v>13</v>
      </c>
      <c r="M31" s="154"/>
      <c r="N31" s="154"/>
      <c r="O31" s="154">
        <v>0.46800000000000003</v>
      </c>
      <c r="P31" s="154">
        <v>0.94</v>
      </c>
      <c r="Q31" s="154"/>
      <c r="R31" s="111"/>
    </row>
    <row r="32" spans="1:18" ht="108" x14ac:dyDescent="0.25">
      <c r="A32" s="146">
        <v>4</v>
      </c>
      <c r="B32" s="149" t="s">
        <v>639</v>
      </c>
      <c r="C32" s="150" t="s">
        <v>640</v>
      </c>
      <c r="D32" s="151" t="s">
        <v>545</v>
      </c>
      <c r="E32" s="152" t="s">
        <v>641</v>
      </c>
      <c r="F32" s="153">
        <v>33.950000000000003</v>
      </c>
      <c r="G32" s="153">
        <v>33.950000000000003</v>
      </c>
      <c r="H32" s="154"/>
      <c r="I32" s="154"/>
      <c r="J32" s="154"/>
      <c r="K32" s="154">
        <v>1</v>
      </c>
      <c r="L32" s="154">
        <v>1</v>
      </c>
      <c r="M32" s="154"/>
      <c r="N32" s="154"/>
      <c r="O32" s="154">
        <v>2.95</v>
      </c>
      <c r="P32" s="154">
        <v>7.0000000000000007E-2</v>
      </c>
      <c r="Q32" s="154"/>
      <c r="R32" s="111"/>
    </row>
    <row r="33" spans="1:18" ht="96" x14ac:dyDescent="0.25">
      <c r="A33" s="146">
        <v>5</v>
      </c>
      <c r="B33" s="149" t="s">
        <v>642</v>
      </c>
      <c r="C33" s="150" t="s">
        <v>643</v>
      </c>
      <c r="D33" s="151" t="s">
        <v>545</v>
      </c>
      <c r="E33" s="152" t="s">
        <v>644</v>
      </c>
      <c r="F33" s="153">
        <v>25.9</v>
      </c>
      <c r="G33" s="153">
        <v>25.9</v>
      </c>
      <c r="H33" s="154"/>
      <c r="I33" s="154"/>
      <c r="J33" s="154"/>
      <c r="K33" s="154">
        <v>8</v>
      </c>
      <c r="L33" s="154">
        <v>8</v>
      </c>
      <c r="M33" s="154"/>
      <c r="N33" s="154"/>
      <c r="O33" s="154">
        <v>2.25</v>
      </c>
      <c r="P33" s="154">
        <v>0.68</v>
      </c>
      <c r="Q33" s="154"/>
      <c r="R33" s="111"/>
    </row>
    <row r="34" spans="1:18" ht="132" x14ac:dyDescent="0.25">
      <c r="A34" s="146">
        <v>6</v>
      </c>
      <c r="B34" s="149" t="s">
        <v>645</v>
      </c>
      <c r="C34" s="150" t="s">
        <v>646</v>
      </c>
      <c r="D34" s="151" t="s">
        <v>647</v>
      </c>
      <c r="E34" s="152" t="s">
        <v>648</v>
      </c>
      <c r="F34" s="153">
        <v>361.87</v>
      </c>
      <c r="G34" s="153">
        <v>350.36</v>
      </c>
      <c r="H34" s="153">
        <v>4.66</v>
      </c>
      <c r="I34" s="153">
        <v>1.0900000000000001</v>
      </c>
      <c r="J34" s="154"/>
      <c r="K34" s="154">
        <v>5</v>
      </c>
      <c r="L34" s="154">
        <v>5</v>
      </c>
      <c r="M34" s="154"/>
      <c r="N34" s="154"/>
      <c r="O34" s="154">
        <v>30.44</v>
      </c>
      <c r="P34" s="154">
        <v>0.46</v>
      </c>
      <c r="Q34" s="154"/>
      <c r="R34" s="111"/>
    </row>
    <row r="35" spans="1:18" ht="132" x14ac:dyDescent="0.25">
      <c r="A35" s="146">
        <v>7</v>
      </c>
      <c r="B35" s="149" t="s">
        <v>649</v>
      </c>
      <c r="C35" s="150" t="s">
        <v>650</v>
      </c>
      <c r="D35" s="151" t="s">
        <v>647</v>
      </c>
      <c r="E35" s="152" t="s">
        <v>651</v>
      </c>
      <c r="F35" s="153">
        <v>767.48</v>
      </c>
      <c r="G35" s="153">
        <v>749.53</v>
      </c>
      <c r="H35" s="153">
        <v>11.1</v>
      </c>
      <c r="I35" s="153">
        <v>3.59</v>
      </c>
      <c r="J35" s="154"/>
      <c r="K35" s="154">
        <v>38</v>
      </c>
      <c r="L35" s="154">
        <v>37</v>
      </c>
      <c r="M35" s="154">
        <v>1</v>
      </c>
      <c r="N35" s="154"/>
      <c r="O35" s="154">
        <v>65.12</v>
      </c>
      <c r="P35" s="154">
        <v>3.26</v>
      </c>
      <c r="Q35" s="154"/>
      <c r="R35" s="111"/>
    </row>
    <row r="36" spans="1:18" x14ac:dyDescent="0.25">
      <c r="A36" s="323" t="s">
        <v>219</v>
      </c>
      <c r="B36" s="311"/>
      <c r="C36" s="311"/>
      <c r="D36" s="311"/>
      <c r="E36" s="311"/>
      <c r="F36" s="311"/>
      <c r="G36" s="311"/>
      <c r="H36" s="311"/>
      <c r="I36" s="311"/>
      <c r="J36" s="311"/>
      <c r="K36" s="153">
        <v>108</v>
      </c>
      <c r="L36" s="153">
        <v>80</v>
      </c>
      <c r="M36" s="153">
        <v>28</v>
      </c>
      <c r="N36" s="153">
        <v>2</v>
      </c>
      <c r="O36" s="154"/>
      <c r="P36" s="153">
        <v>6.59</v>
      </c>
      <c r="Q36" s="154"/>
      <c r="R36" s="111"/>
    </row>
    <row r="37" spans="1:18" x14ac:dyDescent="0.25">
      <c r="A37" s="323" t="s">
        <v>220</v>
      </c>
      <c r="B37" s="311"/>
      <c r="C37" s="311"/>
      <c r="D37" s="311"/>
      <c r="E37" s="311"/>
      <c r="F37" s="311"/>
      <c r="G37" s="311"/>
      <c r="H37" s="311"/>
      <c r="I37" s="311"/>
      <c r="J37" s="311"/>
      <c r="K37" s="153">
        <v>131</v>
      </c>
      <c r="L37" s="153">
        <v>94</v>
      </c>
      <c r="M37" s="153">
        <v>37</v>
      </c>
      <c r="N37" s="153">
        <v>3</v>
      </c>
      <c r="O37" s="154"/>
      <c r="P37" s="153">
        <v>7.33</v>
      </c>
      <c r="Q37" s="154"/>
      <c r="R37" s="111"/>
    </row>
    <row r="38" spans="1:18" x14ac:dyDescent="0.25">
      <c r="A38" s="323" t="s">
        <v>97</v>
      </c>
      <c r="B38" s="311"/>
      <c r="C38" s="311"/>
      <c r="D38" s="311"/>
      <c r="E38" s="311"/>
      <c r="F38" s="311"/>
      <c r="G38" s="311"/>
      <c r="H38" s="311"/>
      <c r="I38" s="311"/>
      <c r="J38" s="311"/>
      <c r="K38" s="153">
        <v>87</v>
      </c>
      <c r="L38" s="154"/>
      <c r="M38" s="154"/>
      <c r="N38" s="154"/>
      <c r="O38" s="154"/>
      <c r="P38" s="154"/>
      <c r="Q38" s="154"/>
      <c r="R38" s="111"/>
    </row>
    <row r="39" spans="1:18" x14ac:dyDescent="0.25">
      <c r="A39" s="323" t="s">
        <v>98</v>
      </c>
      <c r="B39" s="311"/>
      <c r="C39" s="311"/>
      <c r="D39" s="311"/>
      <c r="E39" s="311"/>
      <c r="F39" s="311"/>
      <c r="G39" s="311"/>
      <c r="H39" s="311"/>
      <c r="I39" s="311"/>
      <c r="J39" s="311"/>
      <c r="K39" s="153">
        <v>63</v>
      </c>
      <c r="L39" s="154"/>
      <c r="M39" s="154"/>
      <c r="N39" s="154"/>
      <c r="O39" s="154"/>
      <c r="P39" s="154"/>
      <c r="Q39" s="154"/>
      <c r="R39" s="111"/>
    </row>
    <row r="40" spans="1:18" x14ac:dyDescent="0.25">
      <c r="A40" s="324" t="s">
        <v>652</v>
      </c>
      <c r="B40" s="311"/>
      <c r="C40" s="311"/>
      <c r="D40" s="311"/>
      <c r="E40" s="311"/>
      <c r="F40" s="311"/>
      <c r="G40" s="311"/>
      <c r="H40" s="311"/>
      <c r="I40" s="311"/>
      <c r="J40" s="311"/>
      <c r="K40" s="155">
        <v>281</v>
      </c>
      <c r="L40" s="154"/>
      <c r="M40" s="154"/>
      <c r="N40" s="154"/>
      <c r="O40" s="154"/>
      <c r="P40" s="155">
        <v>7.33</v>
      </c>
      <c r="Q40" s="154"/>
      <c r="R40" s="111"/>
    </row>
    <row r="41" spans="1:18" x14ac:dyDescent="0.25">
      <c r="A41" s="329" t="s">
        <v>549</v>
      </c>
      <c r="B41" s="311"/>
      <c r="C41" s="311"/>
      <c r="D41" s="311"/>
      <c r="E41" s="311"/>
      <c r="F41" s="311"/>
      <c r="G41" s="311"/>
      <c r="H41" s="311"/>
      <c r="I41" s="311"/>
      <c r="J41" s="311"/>
      <c r="K41" s="311"/>
      <c r="L41" s="311"/>
      <c r="M41" s="311"/>
      <c r="N41" s="311"/>
      <c r="O41" s="311"/>
      <c r="P41" s="311"/>
      <c r="Q41" s="311"/>
      <c r="R41" s="111"/>
    </row>
    <row r="42" spans="1:18" x14ac:dyDescent="0.25">
      <c r="A42" s="323" t="s">
        <v>653</v>
      </c>
      <c r="B42" s="311"/>
      <c r="C42" s="311"/>
      <c r="D42" s="311"/>
      <c r="E42" s="311"/>
      <c r="F42" s="311"/>
      <c r="G42" s="311"/>
      <c r="H42" s="311"/>
      <c r="I42" s="311"/>
      <c r="J42" s="311"/>
      <c r="K42" s="311"/>
      <c r="L42" s="311"/>
      <c r="M42" s="311"/>
      <c r="N42" s="311"/>
      <c r="O42" s="311"/>
      <c r="P42" s="311"/>
      <c r="Q42" s="311"/>
      <c r="R42" s="111"/>
    </row>
    <row r="43" spans="1:18" ht="48" x14ac:dyDescent="0.25">
      <c r="A43" s="151" t="s">
        <v>654</v>
      </c>
      <c r="B43" s="149" t="s">
        <v>655</v>
      </c>
      <c r="C43" s="150" t="s">
        <v>656</v>
      </c>
      <c r="D43" s="151" t="s">
        <v>122</v>
      </c>
      <c r="E43" s="156">
        <v>1</v>
      </c>
      <c r="F43" s="153" t="s">
        <v>657</v>
      </c>
      <c r="G43" s="154"/>
      <c r="H43" s="154"/>
      <c r="I43" s="154"/>
      <c r="J43" s="154">
        <v>473</v>
      </c>
      <c r="K43" s="154">
        <v>473</v>
      </c>
      <c r="L43" s="154"/>
      <c r="M43" s="154"/>
      <c r="N43" s="154"/>
      <c r="O43" s="154"/>
      <c r="P43" s="154"/>
      <c r="Q43" s="154"/>
      <c r="R43" s="111"/>
    </row>
    <row r="44" spans="1:18" ht="132" x14ac:dyDescent="0.25">
      <c r="A44" s="146">
        <v>9</v>
      </c>
      <c r="B44" s="149" t="s">
        <v>635</v>
      </c>
      <c r="C44" s="150" t="s">
        <v>658</v>
      </c>
      <c r="D44" s="151" t="s">
        <v>460</v>
      </c>
      <c r="E44" s="156">
        <v>1</v>
      </c>
      <c r="F44" s="153">
        <v>126.83</v>
      </c>
      <c r="G44" s="153">
        <v>33.11</v>
      </c>
      <c r="H44" s="153">
        <v>89.04</v>
      </c>
      <c r="I44" s="153">
        <v>6.72</v>
      </c>
      <c r="J44" s="154"/>
      <c r="K44" s="154">
        <v>127</v>
      </c>
      <c r="L44" s="154">
        <v>33</v>
      </c>
      <c r="M44" s="154">
        <v>89</v>
      </c>
      <c r="N44" s="154">
        <v>7</v>
      </c>
      <c r="O44" s="154">
        <v>2.37</v>
      </c>
      <c r="P44" s="154">
        <v>2.37</v>
      </c>
      <c r="Q44" s="154"/>
      <c r="R44" s="111"/>
    </row>
    <row r="45" spans="1:18" ht="48" x14ac:dyDescent="0.25">
      <c r="A45" s="151" t="s">
        <v>659</v>
      </c>
      <c r="B45" s="149" t="s">
        <v>660</v>
      </c>
      <c r="C45" s="150" t="s">
        <v>661</v>
      </c>
      <c r="D45" s="151" t="s">
        <v>122</v>
      </c>
      <c r="E45" s="156">
        <v>1</v>
      </c>
      <c r="F45" s="153" t="s">
        <v>662</v>
      </c>
      <c r="G45" s="154"/>
      <c r="H45" s="154"/>
      <c r="I45" s="154"/>
      <c r="J45" s="154">
        <v>166</v>
      </c>
      <c r="K45" s="154">
        <v>166</v>
      </c>
      <c r="L45" s="154"/>
      <c r="M45" s="154"/>
      <c r="N45" s="154"/>
      <c r="O45" s="154"/>
      <c r="P45" s="154"/>
      <c r="Q45" s="154"/>
      <c r="R45" s="111"/>
    </row>
    <row r="46" spans="1:18" ht="168" x14ac:dyDescent="0.25">
      <c r="A46" s="146">
        <v>11</v>
      </c>
      <c r="B46" s="149" t="s">
        <v>663</v>
      </c>
      <c r="C46" s="150" t="s">
        <v>664</v>
      </c>
      <c r="D46" s="151" t="s">
        <v>460</v>
      </c>
      <c r="E46" s="156">
        <v>1</v>
      </c>
      <c r="F46" s="153">
        <v>215.9</v>
      </c>
      <c r="G46" s="153">
        <v>31.09</v>
      </c>
      <c r="H46" s="153">
        <v>4.53</v>
      </c>
      <c r="I46" s="153">
        <v>0.18</v>
      </c>
      <c r="J46" s="154"/>
      <c r="K46" s="154">
        <v>216</v>
      </c>
      <c r="L46" s="154">
        <v>31</v>
      </c>
      <c r="M46" s="154">
        <v>5</v>
      </c>
      <c r="N46" s="154"/>
      <c r="O46" s="154">
        <v>2.3199999999999998</v>
      </c>
      <c r="P46" s="154">
        <v>2.3199999999999998</v>
      </c>
      <c r="Q46" s="154"/>
      <c r="R46" s="111"/>
    </row>
    <row r="47" spans="1:18" ht="72" x14ac:dyDescent="0.25">
      <c r="A47" s="146">
        <v>12</v>
      </c>
      <c r="B47" s="149" t="s">
        <v>665</v>
      </c>
      <c r="C47" s="150" t="s">
        <v>666</v>
      </c>
      <c r="D47" s="151" t="s">
        <v>122</v>
      </c>
      <c r="E47" s="156">
        <v>3</v>
      </c>
      <c r="F47" s="153" t="s">
        <v>667</v>
      </c>
      <c r="G47" s="154"/>
      <c r="H47" s="154"/>
      <c r="I47" s="154"/>
      <c r="J47" s="154"/>
      <c r="K47" s="154">
        <v>29</v>
      </c>
      <c r="L47" s="154"/>
      <c r="M47" s="154"/>
      <c r="N47" s="154"/>
      <c r="O47" s="154"/>
      <c r="P47" s="154"/>
      <c r="Q47" s="154"/>
      <c r="R47" s="111"/>
    </row>
    <row r="48" spans="1:18" ht="120" x14ac:dyDescent="0.25">
      <c r="A48" s="146">
        <v>13</v>
      </c>
      <c r="B48" s="149" t="s">
        <v>668</v>
      </c>
      <c r="C48" s="150" t="s">
        <v>669</v>
      </c>
      <c r="D48" s="151" t="s">
        <v>460</v>
      </c>
      <c r="E48" s="156">
        <v>3</v>
      </c>
      <c r="F48" s="153">
        <v>92.59</v>
      </c>
      <c r="G48" s="153">
        <v>27.83</v>
      </c>
      <c r="H48" s="153">
        <v>0.5</v>
      </c>
      <c r="I48" s="154"/>
      <c r="J48" s="154"/>
      <c r="K48" s="154">
        <v>278</v>
      </c>
      <c r="L48" s="154">
        <v>83</v>
      </c>
      <c r="M48" s="154">
        <v>2</v>
      </c>
      <c r="N48" s="154"/>
      <c r="O48" s="154">
        <v>1.83</v>
      </c>
      <c r="P48" s="154">
        <v>5.49</v>
      </c>
      <c r="Q48" s="154"/>
      <c r="R48" s="111"/>
    </row>
    <row r="49" spans="1:18" x14ac:dyDescent="0.25">
      <c r="A49" s="323" t="s">
        <v>670</v>
      </c>
      <c r="B49" s="311"/>
      <c r="C49" s="311"/>
      <c r="D49" s="311"/>
      <c r="E49" s="311"/>
      <c r="F49" s="311"/>
      <c r="G49" s="311"/>
      <c r="H49" s="311"/>
      <c r="I49" s="311"/>
      <c r="J49" s="311"/>
      <c r="K49" s="311"/>
      <c r="L49" s="311"/>
      <c r="M49" s="311"/>
      <c r="N49" s="311"/>
      <c r="O49" s="311"/>
      <c r="P49" s="311"/>
      <c r="Q49" s="311"/>
      <c r="R49" s="111"/>
    </row>
    <row r="50" spans="1:18" ht="348.75" x14ac:dyDescent="0.25">
      <c r="A50" s="146">
        <v>14</v>
      </c>
      <c r="B50" s="149" t="s">
        <v>442</v>
      </c>
      <c r="C50" s="150" t="s">
        <v>671</v>
      </c>
      <c r="D50" s="151" t="s">
        <v>444</v>
      </c>
      <c r="E50" s="152" t="s">
        <v>672</v>
      </c>
      <c r="F50" s="153">
        <v>1419.97</v>
      </c>
      <c r="G50" s="153">
        <v>281.02999999999997</v>
      </c>
      <c r="H50" s="153">
        <v>64.3</v>
      </c>
      <c r="I50" s="153">
        <v>4</v>
      </c>
      <c r="J50" s="154"/>
      <c r="K50" s="154">
        <v>1008</v>
      </c>
      <c r="L50" s="154">
        <v>200</v>
      </c>
      <c r="M50" s="154">
        <v>46</v>
      </c>
      <c r="N50" s="154">
        <v>3</v>
      </c>
      <c r="O50" s="154">
        <v>21.21</v>
      </c>
      <c r="P50" s="154">
        <v>15.06</v>
      </c>
      <c r="Q50" s="154"/>
      <c r="R50" s="111"/>
    </row>
    <row r="51" spans="1:18" ht="360.75" x14ac:dyDescent="0.25">
      <c r="A51" s="146">
        <v>15</v>
      </c>
      <c r="B51" s="149" t="s">
        <v>673</v>
      </c>
      <c r="C51" s="150" t="s">
        <v>674</v>
      </c>
      <c r="D51" s="151" t="s">
        <v>444</v>
      </c>
      <c r="E51" s="152" t="s">
        <v>675</v>
      </c>
      <c r="F51" s="153">
        <v>1564.52</v>
      </c>
      <c r="G51" s="153">
        <v>390.95</v>
      </c>
      <c r="H51" s="153">
        <v>96.44</v>
      </c>
      <c r="I51" s="153">
        <v>6.01</v>
      </c>
      <c r="J51" s="154"/>
      <c r="K51" s="154">
        <v>986</v>
      </c>
      <c r="L51" s="154">
        <v>246</v>
      </c>
      <c r="M51" s="154">
        <v>61</v>
      </c>
      <c r="N51" s="154">
        <v>4</v>
      </c>
      <c r="O51" s="154">
        <v>29.504999999999999</v>
      </c>
      <c r="P51" s="154">
        <v>18.59</v>
      </c>
      <c r="Q51" s="154"/>
      <c r="R51" s="111"/>
    </row>
    <row r="52" spans="1:18" ht="84" x14ac:dyDescent="0.25">
      <c r="A52" s="146">
        <v>16</v>
      </c>
      <c r="B52" s="149" t="s">
        <v>676</v>
      </c>
      <c r="C52" s="150" t="s">
        <v>677</v>
      </c>
      <c r="D52" s="151" t="s">
        <v>678</v>
      </c>
      <c r="E52" s="156">
        <v>2</v>
      </c>
      <c r="F52" s="153" t="s">
        <v>679</v>
      </c>
      <c r="G52" s="154"/>
      <c r="H52" s="154"/>
      <c r="I52" s="154"/>
      <c r="J52" s="154"/>
      <c r="K52" s="154">
        <v>10</v>
      </c>
      <c r="L52" s="154"/>
      <c r="M52" s="154"/>
      <c r="N52" s="154"/>
      <c r="O52" s="154"/>
      <c r="P52" s="154"/>
      <c r="Q52" s="154"/>
      <c r="R52" s="111"/>
    </row>
    <row r="53" spans="1:18" ht="84" x14ac:dyDescent="0.25">
      <c r="A53" s="146">
        <v>17</v>
      </c>
      <c r="B53" s="149" t="s">
        <v>680</v>
      </c>
      <c r="C53" s="150" t="s">
        <v>681</v>
      </c>
      <c r="D53" s="151" t="s">
        <v>140</v>
      </c>
      <c r="E53" s="156">
        <v>118</v>
      </c>
      <c r="F53" s="153" t="s">
        <v>412</v>
      </c>
      <c r="G53" s="154"/>
      <c r="H53" s="154"/>
      <c r="I53" s="154"/>
      <c r="J53" s="154"/>
      <c r="K53" s="154">
        <v>171</v>
      </c>
      <c r="L53" s="154"/>
      <c r="M53" s="154"/>
      <c r="N53" s="154"/>
      <c r="O53" s="154"/>
      <c r="P53" s="154"/>
      <c r="Q53" s="154"/>
      <c r="R53" s="111"/>
    </row>
    <row r="54" spans="1:18" ht="216" x14ac:dyDescent="0.25">
      <c r="A54" s="146">
        <v>18</v>
      </c>
      <c r="B54" s="149" t="s">
        <v>682</v>
      </c>
      <c r="C54" s="150" t="s">
        <v>683</v>
      </c>
      <c r="D54" s="151" t="s">
        <v>140</v>
      </c>
      <c r="E54" s="156">
        <v>11.6</v>
      </c>
      <c r="F54" s="153">
        <v>20.68</v>
      </c>
      <c r="G54" s="154"/>
      <c r="H54" s="154"/>
      <c r="I54" s="154"/>
      <c r="J54" s="154"/>
      <c r="K54" s="154">
        <v>240</v>
      </c>
      <c r="L54" s="154"/>
      <c r="M54" s="154"/>
      <c r="N54" s="154"/>
      <c r="O54" s="154"/>
      <c r="P54" s="154"/>
      <c r="Q54" s="154"/>
      <c r="R54" s="111"/>
    </row>
    <row r="55" spans="1:18" ht="132" x14ac:dyDescent="0.25">
      <c r="A55" s="146">
        <v>19</v>
      </c>
      <c r="B55" s="149" t="s">
        <v>684</v>
      </c>
      <c r="C55" s="150" t="s">
        <v>685</v>
      </c>
      <c r="D55" s="151" t="s">
        <v>117</v>
      </c>
      <c r="E55" s="152" t="s">
        <v>686</v>
      </c>
      <c r="F55" s="153">
        <v>1621.52</v>
      </c>
      <c r="G55" s="153">
        <v>251.75</v>
      </c>
      <c r="H55" s="153">
        <v>175.48</v>
      </c>
      <c r="I55" s="153">
        <v>8.5500000000000007</v>
      </c>
      <c r="J55" s="154"/>
      <c r="K55" s="154">
        <v>188</v>
      </c>
      <c r="L55" s="154">
        <v>29</v>
      </c>
      <c r="M55" s="154">
        <v>20</v>
      </c>
      <c r="N55" s="154">
        <v>1</v>
      </c>
      <c r="O55" s="154">
        <v>19</v>
      </c>
      <c r="P55" s="154">
        <v>2.2000000000000002</v>
      </c>
      <c r="Q55" s="154"/>
      <c r="R55" s="111"/>
    </row>
    <row r="56" spans="1:18" ht="216" x14ac:dyDescent="0.25">
      <c r="A56" s="146">
        <v>20</v>
      </c>
      <c r="B56" s="149" t="s">
        <v>687</v>
      </c>
      <c r="C56" s="150" t="s">
        <v>688</v>
      </c>
      <c r="D56" s="151" t="s">
        <v>140</v>
      </c>
      <c r="E56" s="156">
        <v>12</v>
      </c>
      <c r="F56" s="153">
        <v>40.14</v>
      </c>
      <c r="G56" s="154"/>
      <c r="H56" s="154"/>
      <c r="I56" s="154"/>
      <c r="J56" s="154"/>
      <c r="K56" s="154">
        <v>482</v>
      </c>
      <c r="L56" s="154"/>
      <c r="M56" s="154"/>
      <c r="N56" s="154"/>
      <c r="O56" s="154"/>
      <c r="P56" s="154"/>
      <c r="Q56" s="154"/>
      <c r="R56" s="111"/>
    </row>
    <row r="57" spans="1:18" ht="168" x14ac:dyDescent="0.25">
      <c r="A57" s="146">
        <v>21</v>
      </c>
      <c r="B57" s="149" t="s">
        <v>689</v>
      </c>
      <c r="C57" s="150" t="s">
        <v>690</v>
      </c>
      <c r="D57" s="151" t="s">
        <v>117</v>
      </c>
      <c r="E57" s="152" t="s">
        <v>445</v>
      </c>
      <c r="F57" s="153">
        <v>1871.12</v>
      </c>
      <c r="G57" s="153">
        <v>376.3</v>
      </c>
      <c r="H57" s="153">
        <v>304.07</v>
      </c>
      <c r="I57" s="153">
        <v>16.559999999999999</v>
      </c>
      <c r="J57" s="154"/>
      <c r="K57" s="154">
        <v>225</v>
      </c>
      <c r="L57" s="154">
        <v>45</v>
      </c>
      <c r="M57" s="154">
        <v>36</v>
      </c>
      <c r="N57" s="154">
        <v>2</v>
      </c>
      <c r="O57" s="154">
        <v>28.4</v>
      </c>
      <c r="P57" s="154">
        <v>3.41</v>
      </c>
      <c r="Q57" s="154"/>
      <c r="R57" s="111"/>
    </row>
    <row r="58" spans="1:18" ht="300.75" x14ac:dyDescent="0.25">
      <c r="A58" s="146">
        <v>22</v>
      </c>
      <c r="B58" s="149" t="s">
        <v>546</v>
      </c>
      <c r="C58" s="150" t="s">
        <v>691</v>
      </c>
      <c r="D58" s="151" t="s">
        <v>117</v>
      </c>
      <c r="E58" s="152" t="s">
        <v>692</v>
      </c>
      <c r="F58" s="153">
        <v>2128.33</v>
      </c>
      <c r="G58" s="153">
        <v>482.77</v>
      </c>
      <c r="H58" s="153">
        <v>240.22</v>
      </c>
      <c r="I58" s="153">
        <v>4</v>
      </c>
      <c r="J58" s="154"/>
      <c r="K58" s="154">
        <v>1490</v>
      </c>
      <c r="L58" s="154">
        <v>338</v>
      </c>
      <c r="M58" s="154">
        <v>168</v>
      </c>
      <c r="N58" s="154">
        <v>3</v>
      </c>
      <c r="O58" s="154">
        <v>36.435000000000002</v>
      </c>
      <c r="P58" s="154">
        <v>25.5</v>
      </c>
      <c r="Q58" s="154"/>
      <c r="R58" s="111"/>
    </row>
    <row r="59" spans="1:18" ht="72" x14ac:dyDescent="0.25">
      <c r="A59" s="146">
        <v>23</v>
      </c>
      <c r="B59" s="149" t="s">
        <v>680</v>
      </c>
      <c r="C59" s="150" t="s">
        <v>693</v>
      </c>
      <c r="D59" s="151" t="s">
        <v>140</v>
      </c>
      <c r="E59" s="156">
        <v>35</v>
      </c>
      <c r="F59" s="153" t="s">
        <v>694</v>
      </c>
      <c r="G59" s="154"/>
      <c r="H59" s="154"/>
      <c r="I59" s="154"/>
      <c r="J59" s="154"/>
      <c r="K59" s="154">
        <v>382</v>
      </c>
      <c r="L59" s="154"/>
      <c r="M59" s="154"/>
      <c r="N59" s="154"/>
      <c r="O59" s="154"/>
      <c r="P59" s="154"/>
      <c r="Q59" s="154"/>
      <c r="R59" s="111"/>
    </row>
    <row r="60" spans="1:18" ht="84" x14ac:dyDescent="0.25">
      <c r="A60" s="146">
        <v>24</v>
      </c>
      <c r="B60" s="149" t="s">
        <v>680</v>
      </c>
      <c r="C60" s="150" t="s">
        <v>695</v>
      </c>
      <c r="D60" s="151" t="s">
        <v>122</v>
      </c>
      <c r="E60" s="156">
        <v>80</v>
      </c>
      <c r="F60" s="153" t="s">
        <v>696</v>
      </c>
      <c r="G60" s="154"/>
      <c r="H60" s="154"/>
      <c r="I60" s="154"/>
      <c r="J60" s="154"/>
      <c r="K60" s="154">
        <v>66</v>
      </c>
      <c r="L60" s="154"/>
      <c r="M60" s="154"/>
      <c r="N60" s="154"/>
      <c r="O60" s="154"/>
      <c r="P60" s="154"/>
      <c r="Q60" s="154"/>
      <c r="R60" s="111"/>
    </row>
    <row r="61" spans="1:18" ht="72" x14ac:dyDescent="0.25">
      <c r="A61" s="146">
        <v>25</v>
      </c>
      <c r="B61" s="149" t="s">
        <v>680</v>
      </c>
      <c r="C61" s="150" t="s">
        <v>697</v>
      </c>
      <c r="D61" s="151" t="s">
        <v>140</v>
      </c>
      <c r="E61" s="156">
        <v>35</v>
      </c>
      <c r="F61" s="153" t="s">
        <v>698</v>
      </c>
      <c r="G61" s="154"/>
      <c r="H61" s="154"/>
      <c r="I61" s="154"/>
      <c r="J61" s="154"/>
      <c r="K61" s="154">
        <v>147</v>
      </c>
      <c r="L61" s="154"/>
      <c r="M61" s="154"/>
      <c r="N61" s="154"/>
      <c r="O61" s="154"/>
      <c r="P61" s="154"/>
      <c r="Q61" s="154"/>
      <c r="R61" s="111"/>
    </row>
    <row r="62" spans="1:18" ht="84" x14ac:dyDescent="0.25">
      <c r="A62" s="146">
        <v>26</v>
      </c>
      <c r="B62" s="149" t="s">
        <v>680</v>
      </c>
      <c r="C62" s="150" t="s">
        <v>699</v>
      </c>
      <c r="D62" s="151" t="s">
        <v>122</v>
      </c>
      <c r="E62" s="156">
        <v>60</v>
      </c>
      <c r="F62" s="153" t="s">
        <v>700</v>
      </c>
      <c r="G62" s="154"/>
      <c r="H62" s="154"/>
      <c r="I62" s="154"/>
      <c r="J62" s="154"/>
      <c r="K62" s="154">
        <v>23</v>
      </c>
      <c r="L62" s="154"/>
      <c r="M62" s="154"/>
      <c r="N62" s="154"/>
      <c r="O62" s="154"/>
      <c r="P62" s="154"/>
      <c r="Q62" s="154"/>
      <c r="R62" s="111"/>
    </row>
    <row r="63" spans="1:18" ht="120" x14ac:dyDescent="0.25">
      <c r="A63" s="146">
        <v>27</v>
      </c>
      <c r="B63" s="149" t="s">
        <v>680</v>
      </c>
      <c r="C63" s="150" t="s">
        <v>701</v>
      </c>
      <c r="D63" s="151" t="s">
        <v>678</v>
      </c>
      <c r="E63" s="156">
        <v>1</v>
      </c>
      <c r="F63" s="153" t="s">
        <v>415</v>
      </c>
      <c r="G63" s="154"/>
      <c r="H63" s="154"/>
      <c r="I63" s="154"/>
      <c r="J63" s="154"/>
      <c r="K63" s="154">
        <v>35</v>
      </c>
      <c r="L63" s="154"/>
      <c r="M63" s="154"/>
      <c r="N63" s="154"/>
      <c r="O63" s="154"/>
      <c r="P63" s="154"/>
      <c r="Q63" s="154"/>
      <c r="R63" s="111"/>
    </row>
    <row r="64" spans="1:18" ht="393.75" x14ac:dyDescent="0.25">
      <c r="A64" s="146">
        <v>28</v>
      </c>
      <c r="B64" s="149" t="s">
        <v>437</v>
      </c>
      <c r="C64" s="150" t="s">
        <v>438</v>
      </c>
      <c r="D64" s="151" t="s">
        <v>117</v>
      </c>
      <c r="E64" s="152" t="s">
        <v>702</v>
      </c>
      <c r="F64" s="153">
        <v>681.06</v>
      </c>
      <c r="G64" s="153">
        <v>93.78</v>
      </c>
      <c r="H64" s="153">
        <v>5.85</v>
      </c>
      <c r="I64" s="153">
        <v>0.36</v>
      </c>
      <c r="J64" s="154"/>
      <c r="K64" s="154">
        <v>688</v>
      </c>
      <c r="L64" s="154">
        <v>95</v>
      </c>
      <c r="M64" s="154">
        <v>6</v>
      </c>
      <c r="N64" s="154"/>
      <c r="O64" s="154">
        <v>7.077</v>
      </c>
      <c r="P64" s="154">
        <v>7.15</v>
      </c>
      <c r="Q64" s="154"/>
      <c r="R64" s="111"/>
    </row>
    <row r="65" spans="1:18" ht="405.75" x14ac:dyDescent="0.25">
      <c r="A65" s="146">
        <v>29</v>
      </c>
      <c r="B65" s="149" t="s">
        <v>703</v>
      </c>
      <c r="C65" s="150" t="s">
        <v>704</v>
      </c>
      <c r="D65" s="151" t="s">
        <v>117</v>
      </c>
      <c r="E65" s="152" t="s">
        <v>705</v>
      </c>
      <c r="F65" s="153">
        <v>735.8</v>
      </c>
      <c r="G65" s="153">
        <v>109.36</v>
      </c>
      <c r="H65" s="153">
        <v>11.69</v>
      </c>
      <c r="I65" s="153">
        <v>0.73</v>
      </c>
      <c r="J65" s="154"/>
      <c r="K65" s="154">
        <v>662</v>
      </c>
      <c r="L65" s="154">
        <v>98</v>
      </c>
      <c r="M65" s="154">
        <v>11</v>
      </c>
      <c r="N65" s="154">
        <v>1</v>
      </c>
      <c r="O65" s="154">
        <v>8.2530000000000001</v>
      </c>
      <c r="P65" s="154">
        <v>7.43</v>
      </c>
      <c r="Q65" s="154"/>
      <c r="R65" s="111"/>
    </row>
    <row r="66" spans="1:18" ht="284.25" x14ac:dyDescent="0.25">
      <c r="A66" s="146">
        <v>30</v>
      </c>
      <c r="B66" s="149" t="s">
        <v>706</v>
      </c>
      <c r="C66" s="150" t="s">
        <v>707</v>
      </c>
      <c r="D66" s="151" t="s">
        <v>117</v>
      </c>
      <c r="E66" s="152" t="s">
        <v>487</v>
      </c>
      <c r="F66" s="153">
        <v>311.39999999999998</v>
      </c>
      <c r="G66" s="153">
        <v>218.44</v>
      </c>
      <c r="H66" s="153">
        <v>38.75</v>
      </c>
      <c r="I66" s="153">
        <v>0.17</v>
      </c>
      <c r="J66" s="154"/>
      <c r="K66" s="154">
        <v>3</v>
      </c>
      <c r="L66" s="154">
        <v>2</v>
      </c>
      <c r="M66" s="154"/>
      <c r="N66" s="154"/>
      <c r="O66" s="154">
        <v>16.29</v>
      </c>
      <c r="P66" s="154">
        <v>0.16</v>
      </c>
      <c r="Q66" s="154"/>
      <c r="R66" s="111"/>
    </row>
    <row r="67" spans="1:18" ht="96" x14ac:dyDescent="0.25">
      <c r="A67" s="146">
        <v>31</v>
      </c>
      <c r="B67" s="149" t="s">
        <v>708</v>
      </c>
      <c r="C67" s="150" t="s">
        <v>709</v>
      </c>
      <c r="D67" s="151" t="s">
        <v>140</v>
      </c>
      <c r="E67" s="156">
        <v>1</v>
      </c>
      <c r="F67" s="153" t="s">
        <v>710</v>
      </c>
      <c r="G67" s="154"/>
      <c r="H67" s="154"/>
      <c r="I67" s="154"/>
      <c r="J67" s="154"/>
      <c r="K67" s="154">
        <v>6</v>
      </c>
      <c r="L67" s="154"/>
      <c r="M67" s="154"/>
      <c r="N67" s="154"/>
      <c r="O67" s="154"/>
      <c r="P67" s="154"/>
      <c r="Q67" s="154"/>
      <c r="R67" s="111"/>
    </row>
    <row r="68" spans="1:18" ht="296.25" x14ac:dyDescent="0.25">
      <c r="A68" s="146">
        <v>32</v>
      </c>
      <c r="B68" s="149" t="s">
        <v>711</v>
      </c>
      <c r="C68" s="150" t="s">
        <v>712</v>
      </c>
      <c r="D68" s="151" t="s">
        <v>117</v>
      </c>
      <c r="E68" s="152" t="s">
        <v>713</v>
      </c>
      <c r="F68" s="153">
        <v>419.25</v>
      </c>
      <c r="G68" s="153">
        <v>272.61</v>
      </c>
      <c r="H68" s="153">
        <v>48.52</v>
      </c>
      <c r="I68" s="153">
        <v>0.17</v>
      </c>
      <c r="J68" s="154"/>
      <c r="K68" s="154">
        <v>55</v>
      </c>
      <c r="L68" s="154">
        <v>35</v>
      </c>
      <c r="M68" s="154">
        <v>6</v>
      </c>
      <c r="N68" s="154"/>
      <c r="O68" s="154">
        <v>20.329999999999998</v>
      </c>
      <c r="P68" s="154">
        <v>2.64</v>
      </c>
      <c r="Q68" s="154"/>
      <c r="R68" s="111"/>
    </row>
    <row r="69" spans="1:18" ht="120" x14ac:dyDescent="0.25">
      <c r="A69" s="146">
        <v>33</v>
      </c>
      <c r="B69" s="149" t="s">
        <v>680</v>
      </c>
      <c r="C69" s="150" t="s">
        <v>714</v>
      </c>
      <c r="D69" s="151" t="s">
        <v>140</v>
      </c>
      <c r="E69" s="156">
        <v>13</v>
      </c>
      <c r="F69" s="153" t="s">
        <v>715</v>
      </c>
      <c r="G69" s="154"/>
      <c r="H69" s="154"/>
      <c r="I69" s="154"/>
      <c r="J69" s="154"/>
      <c r="K69" s="154">
        <v>386</v>
      </c>
      <c r="L69" s="154"/>
      <c r="M69" s="154"/>
      <c r="N69" s="154"/>
      <c r="O69" s="154"/>
      <c r="P69" s="154"/>
      <c r="Q69" s="154"/>
      <c r="R69" s="111"/>
    </row>
    <row r="70" spans="1:18" ht="84" x14ac:dyDescent="0.25">
      <c r="A70" s="146">
        <v>34</v>
      </c>
      <c r="B70" s="149" t="s">
        <v>680</v>
      </c>
      <c r="C70" s="150" t="s">
        <v>716</v>
      </c>
      <c r="D70" s="151" t="s">
        <v>122</v>
      </c>
      <c r="E70" s="156">
        <v>3</v>
      </c>
      <c r="F70" s="153" t="s">
        <v>717</v>
      </c>
      <c r="G70" s="154"/>
      <c r="H70" s="154"/>
      <c r="I70" s="154"/>
      <c r="J70" s="154"/>
      <c r="K70" s="154">
        <v>21</v>
      </c>
      <c r="L70" s="154"/>
      <c r="M70" s="154"/>
      <c r="N70" s="154"/>
      <c r="O70" s="154"/>
      <c r="P70" s="154"/>
      <c r="Q70" s="154"/>
      <c r="R70" s="111"/>
    </row>
    <row r="71" spans="1:18" ht="108" x14ac:dyDescent="0.25">
      <c r="A71" s="146">
        <v>35</v>
      </c>
      <c r="B71" s="149" t="s">
        <v>680</v>
      </c>
      <c r="C71" s="150" t="s">
        <v>718</v>
      </c>
      <c r="D71" s="151" t="s">
        <v>122</v>
      </c>
      <c r="E71" s="156">
        <v>3</v>
      </c>
      <c r="F71" s="153" t="s">
        <v>719</v>
      </c>
      <c r="G71" s="154"/>
      <c r="H71" s="154"/>
      <c r="I71" s="154"/>
      <c r="J71" s="154"/>
      <c r="K71" s="154">
        <v>57</v>
      </c>
      <c r="L71" s="154"/>
      <c r="M71" s="154"/>
      <c r="N71" s="154"/>
      <c r="O71" s="154"/>
      <c r="P71" s="154"/>
      <c r="Q71" s="154"/>
      <c r="R71" s="111"/>
    </row>
    <row r="72" spans="1:18" ht="108" x14ac:dyDescent="0.25">
      <c r="A72" s="146">
        <v>36</v>
      </c>
      <c r="B72" s="149" t="s">
        <v>680</v>
      </c>
      <c r="C72" s="150" t="s">
        <v>720</v>
      </c>
      <c r="D72" s="151" t="s">
        <v>140</v>
      </c>
      <c r="E72" s="156">
        <v>13</v>
      </c>
      <c r="F72" s="153" t="s">
        <v>721</v>
      </c>
      <c r="G72" s="154"/>
      <c r="H72" s="154"/>
      <c r="I72" s="154"/>
      <c r="J72" s="154"/>
      <c r="K72" s="154">
        <v>69</v>
      </c>
      <c r="L72" s="154"/>
      <c r="M72" s="154"/>
      <c r="N72" s="154"/>
      <c r="O72" s="154"/>
      <c r="P72" s="154"/>
      <c r="Q72" s="154"/>
      <c r="R72" s="111"/>
    </row>
    <row r="73" spans="1:18" ht="237.75" x14ac:dyDescent="0.25">
      <c r="A73" s="146">
        <v>37</v>
      </c>
      <c r="B73" s="149" t="s">
        <v>434</v>
      </c>
      <c r="C73" s="150" t="s">
        <v>722</v>
      </c>
      <c r="D73" s="151" t="s">
        <v>117</v>
      </c>
      <c r="E73" s="152" t="s">
        <v>274</v>
      </c>
      <c r="F73" s="153">
        <v>191.56</v>
      </c>
      <c r="G73" s="153">
        <v>48.97</v>
      </c>
      <c r="H73" s="153">
        <v>56.09</v>
      </c>
      <c r="I73" s="153">
        <v>24.55</v>
      </c>
      <c r="J73" s="154"/>
      <c r="K73" s="154">
        <v>15</v>
      </c>
      <c r="L73" s="154">
        <v>4</v>
      </c>
      <c r="M73" s="154">
        <v>4</v>
      </c>
      <c r="N73" s="154">
        <v>2</v>
      </c>
      <c r="O73" s="154">
        <v>3.6960000000000002</v>
      </c>
      <c r="P73" s="154">
        <v>0.3</v>
      </c>
      <c r="Q73" s="154"/>
      <c r="R73" s="111"/>
    </row>
    <row r="74" spans="1:18" ht="225.75" x14ac:dyDescent="0.25">
      <c r="A74" s="146">
        <v>38</v>
      </c>
      <c r="B74" s="149" t="s">
        <v>723</v>
      </c>
      <c r="C74" s="150" t="s">
        <v>724</v>
      </c>
      <c r="D74" s="151" t="s">
        <v>117</v>
      </c>
      <c r="E74" s="152" t="s">
        <v>725</v>
      </c>
      <c r="F74" s="153">
        <v>241.47</v>
      </c>
      <c r="G74" s="153">
        <v>65.39</v>
      </c>
      <c r="H74" s="153">
        <v>83.74</v>
      </c>
      <c r="I74" s="153">
        <v>34.9</v>
      </c>
      <c r="J74" s="154"/>
      <c r="K74" s="154">
        <v>48</v>
      </c>
      <c r="L74" s="154">
        <v>13</v>
      </c>
      <c r="M74" s="154">
        <v>17</v>
      </c>
      <c r="N74" s="154">
        <v>7</v>
      </c>
      <c r="O74" s="154">
        <v>4.9349999999999996</v>
      </c>
      <c r="P74" s="154">
        <v>0.99</v>
      </c>
      <c r="Q74" s="154"/>
      <c r="R74" s="111"/>
    </row>
    <row r="75" spans="1:18" ht="332.25" x14ac:dyDescent="0.25">
      <c r="A75" s="146">
        <v>39</v>
      </c>
      <c r="B75" s="149" t="s">
        <v>726</v>
      </c>
      <c r="C75" s="150" t="s">
        <v>727</v>
      </c>
      <c r="D75" s="151" t="s">
        <v>728</v>
      </c>
      <c r="E75" s="152" t="s">
        <v>445</v>
      </c>
      <c r="F75" s="153">
        <v>5139.6099999999997</v>
      </c>
      <c r="G75" s="153">
        <v>1789.56</v>
      </c>
      <c r="H75" s="153">
        <v>1722.94</v>
      </c>
      <c r="I75" s="153">
        <v>110.03</v>
      </c>
      <c r="J75" s="154"/>
      <c r="K75" s="154">
        <v>617</v>
      </c>
      <c r="L75" s="154">
        <v>215</v>
      </c>
      <c r="M75" s="154">
        <v>207</v>
      </c>
      <c r="N75" s="154">
        <v>13</v>
      </c>
      <c r="O75" s="154">
        <v>128.1</v>
      </c>
      <c r="P75" s="154">
        <v>15.37</v>
      </c>
      <c r="Q75" s="154"/>
      <c r="R75" s="111"/>
    </row>
    <row r="76" spans="1:18" ht="192" x14ac:dyDescent="0.25">
      <c r="A76" s="146">
        <v>40</v>
      </c>
      <c r="B76" s="149" t="s">
        <v>729</v>
      </c>
      <c r="C76" s="150" t="s">
        <v>730</v>
      </c>
      <c r="D76" s="151" t="s">
        <v>731</v>
      </c>
      <c r="E76" s="152" t="s">
        <v>732</v>
      </c>
      <c r="F76" s="153" t="s">
        <v>733</v>
      </c>
      <c r="G76" s="154"/>
      <c r="H76" s="154"/>
      <c r="I76" s="154"/>
      <c r="J76" s="154"/>
      <c r="K76" s="154">
        <v>626</v>
      </c>
      <c r="L76" s="154"/>
      <c r="M76" s="154"/>
      <c r="N76" s="154"/>
      <c r="O76" s="154"/>
      <c r="P76" s="154"/>
      <c r="Q76" s="154"/>
      <c r="R76" s="111"/>
    </row>
    <row r="77" spans="1:18" ht="192" x14ac:dyDescent="0.25">
      <c r="A77" s="146">
        <v>41</v>
      </c>
      <c r="B77" s="149" t="s">
        <v>734</v>
      </c>
      <c r="C77" s="150" t="s">
        <v>735</v>
      </c>
      <c r="D77" s="151" t="s">
        <v>731</v>
      </c>
      <c r="E77" s="152" t="s">
        <v>736</v>
      </c>
      <c r="F77" s="153" t="s">
        <v>737</v>
      </c>
      <c r="G77" s="154"/>
      <c r="H77" s="154"/>
      <c r="I77" s="154"/>
      <c r="J77" s="154"/>
      <c r="K77" s="154">
        <v>1339</v>
      </c>
      <c r="L77" s="154"/>
      <c r="M77" s="154"/>
      <c r="N77" s="154"/>
      <c r="O77" s="154"/>
      <c r="P77" s="154"/>
      <c r="Q77" s="154"/>
      <c r="R77" s="111"/>
    </row>
    <row r="78" spans="1:18" ht="192" x14ac:dyDescent="0.25">
      <c r="A78" s="146">
        <v>42</v>
      </c>
      <c r="B78" s="149" t="s">
        <v>738</v>
      </c>
      <c r="C78" s="150" t="s">
        <v>739</v>
      </c>
      <c r="D78" s="151" t="s">
        <v>731</v>
      </c>
      <c r="E78" s="152" t="s">
        <v>740</v>
      </c>
      <c r="F78" s="153" t="s">
        <v>741</v>
      </c>
      <c r="G78" s="154"/>
      <c r="H78" s="154"/>
      <c r="I78" s="154"/>
      <c r="J78" s="154"/>
      <c r="K78" s="154">
        <v>35</v>
      </c>
      <c r="L78" s="154"/>
      <c r="M78" s="154"/>
      <c r="N78" s="154"/>
      <c r="O78" s="154"/>
      <c r="P78" s="154"/>
      <c r="Q78" s="154"/>
      <c r="R78" s="111"/>
    </row>
    <row r="79" spans="1:18" ht="192" x14ac:dyDescent="0.25">
      <c r="A79" s="146">
        <v>43</v>
      </c>
      <c r="B79" s="149" t="s">
        <v>742</v>
      </c>
      <c r="C79" s="150" t="s">
        <v>743</v>
      </c>
      <c r="D79" s="151" t="s">
        <v>431</v>
      </c>
      <c r="E79" s="152" t="s">
        <v>744</v>
      </c>
      <c r="F79" s="153">
        <v>5153</v>
      </c>
      <c r="G79" s="154"/>
      <c r="H79" s="154"/>
      <c r="I79" s="154"/>
      <c r="J79" s="154"/>
      <c r="K79" s="154">
        <v>390</v>
      </c>
      <c r="L79" s="154"/>
      <c r="M79" s="154"/>
      <c r="N79" s="154"/>
      <c r="O79" s="154"/>
      <c r="P79" s="154"/>
      <c r="Q79" s="154"/>
      <c r="R79" s="111"/>
    </row>
    <row r="80" spans="1:18" x14ac:dyDescent="0.25">
      <c r="A80" s="323" t="s">
        <v>745</v>
      </c>
      <c r="B80" s="311"/>
      <c r="C80" s="311"/>
      <c r="D80" s="311"/>
      <c r="E80" s="311"/>
      <c r="F80" s="311"/>
      <c r="G80" s="311"/>
      <c r="H80" s="311"/>
      <c r="I80" s="311"/>
      <c r="J80" s="311"/>
      <c r="K80" s="311"/>
      <c r="L80" s="311"/>
      <c r="M80" s="311"/>
      <c r="N80" s="311"/>
      <c r="O80" s="311"/>
      <c r="P80" s="311"/>
      <c r="Q80" s="311"/>
      <c r="R80" s="111"/>
    </row>
    <row r="81" spans="1:18" ht="120" x14ac:dyDescent="0.25">
      <c r="A81" s="146">
        <v>44</v>
      </c>
      <c r="B81" s="149" t="s">
        <v>746</v>
      </c>
      <c r="C81" s="150" t="s">
        <v>747</v>
      </c>
      <c r="D81" s="151" t="s">
        <v>122</v>
      </c>
      <c r="E81" s="156">
        <v>1</v>
      </c>
      <c r="F81" s="153" t="s">
        <v>748</v>
      </c>
      <c r="G81" s="154"/>
      <c r="H81" s="154"/>
      <c r="I81" s="154"/>
      <c r="J81" s="154"/>
      <c r="K81" s="154">
        <v>6</v>
      </c>
      <c r="L81" s="154"/>
      <c r="M81" s="154"/>
      <c r="N81" s="154"/>
      <c r="O81" s="154"/>
      <c r="P81" s="154"/>
      <c r="Q81" s="154"/>
      <c r="R81" s="111"/>
    </row>
    <row r="82" spans="1:18" ht="108" x14ac:dyDescent="0.25">
      <c r="A82" s="146">
        <v>45</v>
      </c>
      <c r="B82" s="149" t="s">
        <v>749</v>
      </c>
      <c r="C82" s="150" t="s">
        <v>750</v>
      </c>
      <c r="D82" s="151" t="s">
        <v>135</v>
      </c>
      <c r="E82" s="152" t="s">
        <v>487</v>
      </c>
      <c r="F82" s="153">
        <v>801.67</v>
      </c>
      <c r="G82" s="153">
        <v>613.28</v>
      </c>
      <c r="H82" s="153">
        <v>29.99</v>
      </c>
      <c r="I82" s="153">
        <v>0.73</v>
      </c>
      <c r="J82" s="154"/>
      <c r="K82" s="154">
        <v>8</v>
      </c>
      <c r="L82" s="154">
        <v>6</v>
      </c>
      <c r="M82" s="154"/>
      <c r="N82" s="154"/>
      <c r="O82" s="154">
        <v>43.9</v>
      </c>
      <c r="P82" s="154">
        <v>0.44</v>
      </c>
      <c r="Q82" s="154"/>
      <c r="R82" s="111"/>
    </row>
    <row r="83" spans="1:18" ht="120" x14ac:dyDescent="0.25">
      <c r="A83" s="146">
        <v>46</v>
      </c>
      <c r="B83" s="149" t="s">
        <v>746</v>
      </c>
      <c r="C83" s="150" t="s">
        <v>751</v>
      </c>
      <c r="D83" s="151" t="s">
        <v>122</v>
      </c>
      <c r="E83" s="156">
        <v>10</v>
      </c>
      <c r="F83" s="153" t="s">
        <v>752</v>
      </c>
      <c r="G83" s="154"/>
      <c r="H83" s="154"/>
      <c r="I83" s="154"/>
      <c r="J83" s="154"/>
      <c r="K83" s="154">
        <v>46</v>
      </c>
      <c r="L83" s="154"/>
      <c r="M83" s="154"/>
      <c r="N83" s="154"/>
      <c r="O83" s="154"/>
      <c r="P83" s="154"/>
      <c r="Q83" s="154"/>
      <c r="R83" s="111"/>
    </row>
    <row r="84" spans="1:18" ht="108" x14ac:dyDescent="0.25">
      <c r="A84" s="146">
        <v>47</v>
      </c>
      <c r="B84" s="149" t="s">
        <v>753</v>
      </c>
      <c r="C84" s="150" t="s">
        <v>754</v>
      </c>
      <c r="D84" s="151" t="s">
        <v>135</v>
      </c>
      <c r="E84" s="152" t="s">
        <v>755</v>
      </c>
      <c r="F84" s="153">
        <v>758.17</v>
      </c>
      <c r="G84" s="153">
        <v>551.82000000000005</v>
      </c>
      <c r="H84" s="153">
        <v>27.07</v>
      </c>
      <c r="I84" s="153">
        <v>0.55000000000000004</v>
      </c>
      <c r="J84" s="154"/>
      <c r="K84" s="154">
        <v>76</v>
      </c>
      <c r="L84" s="154">
        <v>55</v>
      </c>
      <c r="M84" s="154">
        <v>3</v>
      </c>
      <c r="N84" s="154"/>
      <c r="O84" s="154">
        <v>39.5</v>
      </c>
      <c r="P84" s="154">
        <v>3.95</v>
      </c>
      <c r="Q84" s="154"/>
      <c r="R84" s="111"/>
    </row>
    <row r="85" spans="1:18" ht="96" x14ac:dyDescent="0.25">
      <c r="A85" s="146">
        <v>48</v>
      </c>
      <c r="B85" s="149" t="s">
        <v>746</v>
      </c>
      <c r="C85" s="150" t="s">
        <v>756</v>
      </c>
      <c r="D85" s="151" t="s">
        <v>122</v>
      </c>
      <c r="E85" s="156">
        <v>11</v>
      </c>
      <c r="F85" s="153" t="s">
        <v>757</v>
      </c>
      <c r="G85" s="154"/>
      <c r="H85" s="154"/>
      <c r="I85" s="154"/>
      <c r="J85" s="154"/>
      <c r="K85" s="154">
        <v>121</v>
      </c>
      <c r="L85" s="154"/>
      <c r="M85" s="154"/>
      <c r="N85" s="154"/>
      <c r="O85" s="154"/>
      <c r="P85" s="154"/>
      <c r="Q85" s="154"/>
      <c r="R85" s="111"/>
    </row>
    <row r="86" spans="1:18" ht="120" x14ac:dyDescent="0.25">
      <c r="A86" s="146">
        <v>49</v>
      </c>
      <c r="B86" s="149" t="s">
        <v>746</v>
      </c>
      <c r="C86" s="150" t="s">
        <v>758</v>
      </c>
      <c r="D86" s="151" t="s">
        <v>122</v>
      </c>
      <c r="E86" s="156">
        <v>1</v>
      </c>
      <c r="F86" s="153" t="s">
        <v>759</v>
      </c>
      <c r="G86" s="154"/>
      <c r="H86" s="154"/>
      <c r="I86" s="154"/>
      <c r="J86" s="154"/>
      <c r="K86" s="154">
        <v>6</v>
      </c>
      <c r="L86" s="154"/>
      <c r="M86" s="154"/>
      <c r="N86" s="154"/>
      <c r="O86" s="154"/>
      <c r="P86" s="154"/>
      <c r="Q86" s="154"/>
      <c r="R86" s="111"/>
    </row>
    <row r="87" spans="1:18" ht="96" x14ac:dyDescent="0.25">
      <c r="A87" s="146">
        <v>50</v>
      </c>
      <c r="B87" s="149" t="s">
        <v>760</v>
      </c>
      <c r="C87" s="150" t="s">
        <v>761</v>
      </c>
      <c r="D87" s="151" t="s">
        <v>135</v>
      </c>
      <c r="E87" s="152" t="s">
        <v>762</v>
      </c>
      <c r="F87" s="153">
        <v>1651.95</v>
      </c>
      <c r="G87" s="153">
        <v>1063.1199999999999</v>
      </c>
      <c r="H87" s="153">
        <v>76.69</v>
      </c>
      <c r="I87" s="153">
        <v>2.1800000000000002</v>
      </c>
      <c r="J87" s="154"/>
      <c r="K87" s="154">
        <v>198</v>
      </c>
      <c r="L87" s="154">
        <v>128</v>
      </c>
      <c r="M87" s="154">
        <v>9</v>
      </c>
      <c r="N87" s="154"/>
      <c r="O87" s="154">
        <v>76.099999999999994</v>
      </c>
      <c r="P87" s="154">
        <v>9.1300000000000008</v>
      </c>
      <c r="Q87" s="154"/>
      <c r="R87" s="111"/>
    </row>
    <row r="88" spans="1:18" ht="120" x14ac:dyDescent="0.25">
      <c r="A88" s="146">
        <v>51</v>
      </c>
      <c r="B88" s="149" t="s">
        <v>746</v>
      </c>
      <c r="C88" s="150" t="s">
        <v>763</v>
      </c>
      <c r="D88" s="151" t="s">
        <v>122</v>
      </c>
      <c r="E88" s="156">
        <v>4</v>
      </c>
      <c r="F88" s="153" t="s">
        <v>764</v>
      </c>
      <c r="G88" s="154"/>
      <c r="H88" s="154"/>
      <c r="I88" s="154"/>
      <c r="J88" s="154"/>
      <c r="K88" s="154">
        <v>35</v>
      </c>
      <c r="L88" s="154"/>
      <c r="M88" s="154"/>
      <c r="N88" s="154"/>
      <c r="O88" s="154"/>
      <c r="P88" s="154"/>
      <c r="Q88" s="154"/>
      <c r="R88" s="111"/>
    </row>
    <row r="89" spans="1:18" ht="96" x14ac:dyDescent="0.25">
      <c r="A89" s="146">
        <v>52</v>
      </c>
      <c r="B89" s="149" t="s">
        <v>746</v>
      </c>
      <c r="C89" s="150" t="s">
        <v>765</v>
      </c>
      <c r="D89" s="151" t="s">
        <v>122</v>
      </c>
      <c r="E89" s="156">
        <v>3</v>
      </c>
      <c r="F89" s="153" t="s">
        <v>479</v>
      </c>
      <c r="G89" s="154"/>
      <c r="H89" s="154"/>
      <c r="I89" s="154"/>
      <c r="J89" s="154"/>
      <c r="K89" s="154">
        <v>20</v>
      </c>
      <c r="L89" s="154"/>
      <c r="M89" s="154"/>
      <c r="N89" s="154"/>
      <c r="O89" s="154"/>
      <c r="P89" s="154"/>
      <c r="Q89" s="154"/>
      <c r="R89" s="111"/>
    </row>
    <row r="90" spans="1:18" ht="132" x14ac:dyDescent="0.25">
      <c r="A90" s="146">
        <v>53</v>
      </c>
      <c r="B90" s="149" t="s">
        <v>482</v>
      </c>
      <c r="C90" s="150" t="s">
        <v>483</v>
      </c>
      <c r="D90" s="151" t="s">
        <v>135</v>
      </c>
      <c r="E90" s="152" t="s">
        <v>766</v>
      </c>
      <c r="F90" s="153">
        <v>82.85</v>
      </c>
      <c r="G90" s="153">
        <v>78.98</v>
      </c>
      <c r="H90" s="154"/>
      <c r="I90" s="154"/>
      <c r="J90" s="154"/>
      <c r="K90" s="154">
        <v>6</v>
      </c>
      <c r="L90" s="154">
        <v>6</v>
      </c>
      <c r="M90" s="154"/>
      <c r="N90" s="154"/>
      <c r="O90" s="154">
        <v>6.18</v>
      </c>
      <c r="P90" s="154">
        <v>0.43</v>
      </c>
      <c r="Q90" s="153">
        <v>6.9999999999999999E-4</v>
      </c>
      <c r="R90" s="111"/>
    </row>
    <row r="91" spans="1:18" ht="96" x14ac:dyDescent="0.25">
      <c r="A91" s="146">
        <v>54</v>
      </c>
      <c r="B91" s="149" t="s">
        <v>746</v>
      </c>
      <c r="C91" s="150" t="s">
        <v>767</v>
      </c>
      <c r="D91" s="151" t="s">
        <v>122</v>
      </c>
      <c r="E91" s="156">
        <v>3</v>
      </c>
      <c r="F91" s="153" t="s">
        <v>768</v>
      </c>
      <c r="G91" s="154"/>
      <c r="H91" s="154"/>
      <c r="I91" s="154"/>
      <c r="J91" s="154"/>
      <c r="K91" s="154">
        <v>14</v>
      </c>
      <c r="L91" s="154"/>
      <c r="M91" s="154"/>
      <c r="N91" s="154"/>
      <c r="O91" s="154"/>
      <c r="P91" s="154"/>
      <c r="Q91" s="154"/>
      <c r="R91" s="111"/>
    </row>
    <row r="92" spans="1:18" ht="192" x14ac:dyDescent="0.25">
      <c r="A92" s="146">
        <v>55</v>
      </c>
      <c r="B92" s="149" t="s">
        <v>746</v>
      </c>
      <c r="C92" s="150" t="s">
        <v>769</v>
      </c>
      <c r="D92" s="151" t="s">
        <v>122</v>
      </c>
      <c r="E92" s="156">
        <v>4</v>
      </c>
      <c r="F92" s="153" t="s">
        <v>770</v>
      </c>
      <c r="G92" s="154"/>
      <c r="H92" s="154"/>
      <c r="I92" s="154"/>
      <c r="J92" s="154"/>
      <c r="K92" s="154">
        <v>26</v>
      </c>
      <c r="L92" s="154"/>
      <c r="M92" s="154"/>
      <c r="N92" s="154"/>
      <c r="O92" s="154"/>
      <c r="P92" s="154"/>
      <c r="Q92" s="154"/>
      <c r="R92" s="111"/>
    </row>
    <row r="93" spans="1:18" ht="192" x14ac:dyDescent="0.25">
      <c r="A93" s="146">
        <v>56</v>
      </c>
      <c r="B93" s="149" t="s">
        <v>746</v>
      </c>
      <c r="C93" s="150" t="s">
        <v>771</v>
      </c>
      <c r="D93" s="151" t="s">
        <v>122</v>
      </c>
      <c r="E93" s="156">
        <v>1</v>
      </c>
      <c r="F93" s="153" t="s">
        <v>772</v>
      </c>
      <c r="G93" s="154"/>
      <c r="H93" s="154"/>
      <c r="I93" s="154"/>
      <c r="J93" s="154"/>
      <c r="K93" s="154">
        <v>12</v>
      </c>
      <c r="L93" s="154"/>
      <c r="M93" s="154"/>
      <c r="N93" s="154"/>
      <c r="O93" s="154"/>
      <c r="P93" s="154"/>
      <c r="Q93" s="154"/>
      <c r="R93" s="111"/>
    </row>
    <row r="94" spans="1:18" ht="60" x14ac:dyDescent="0.25">
      <c r="A94" s="146">
        <v>57</v>
      </c>
      <c r="B94" s="149" t="s">
        <v>773</v>
      </c>
      <c r="C94" s="150" t="s">
        <v>774</v>
      </c>
      <c r="D94" s="151" t="s">
        <v>122</v>
      </c>
      <c r="E94" s="156">
        <v>5</v>
      </c>
      <c r="F94" s="153" t="s">
        <v>775</v>
      </c>
      <c r="G94" s="154"/>
      <c r="H94" s="154"/>
      <c r="I94" s="154"/>
      <c r="J94" s="154"/>
      <c r="K94" s="154">
        <v>102</v>
      </c>
      <c r="L94" s="154"/>
      <c r="M94" s="154"/>
      <c r="N94" s="154"/>
      <c r="O94" s="154"/>
      <c r="P94" s="154"/>
      <c r="Q94" s="154"/>
      <c r="R94" s="111"/>
    </row>
    <row r="95" spans="1:18" ht="96" x14ac:dyDescent="0.25">
      <c r="A95" s="146">
        <v>58</v>
      </c>
      <c r="B95" s="149" t="s">
        <v>776</v>
      </c>
      <c r="C95" s="150" t="s">
        <v>777</v>
      </c>
      <c r="D95" s="151" t="s">
        <v>460</v>
      </c>
      <c r="E95" s="152" t="s">
        <v>778</v>
      </c>
      <c r="F95" s="153">
        <v>58.16</v>
      </c>
      <c r="G95" s="153">
        <v>48.04</v>
      </c>
      <c r="H95" s="154"/>
      <c r="I95" s="154"/>
      <c r="J95" s="154"/>
      <c r="K95" s="154">
        <v>756</v>
      </c>
      <c r="L95" s="154">
        <v>625</v>
      </c>
      <c r="M95" s="154"/>
      <c r="N95" s="154"/>
      <c r="O95" s="154">
        <v>4</v>
      </c>
      <c r="P95" s="154">
        <v>52</v>
      </c>
      <c r="Q95" s="153">
        <v>1.2999999999999999E-2</v>
      </c>
      <c r="R95" s="111"/>
    </row>
    <row r="96" spans="1:18" ht="120" x14ac:dyDescent="0.25">
      <c r="A96" s="146">
        <v>59</v>
      </c>
      <c r="B96" s="149" t="s">
        <v>746</v>
      </c>
      <c r="C96" s="150" t="s">
        <v>779</v>
      </c>
      <c r="D96" s="151" t="s">
        <v>122</v>
      </c>
      <c r="E96" s="156">
        <v>10</v>
      </c>
      <c r="F96" s="153" t="s">
        <v>780</v>
      </c>
      <c r="G96" s="154"/>
      <c r="H96" s="154"/>
      <c r="I96" s="154"/>
      <c r="J96" s="154"/>
      <c r="K96" s="154">
        <v>6</v>
      </c>
      <c r="L96" s="154"/>
      <c r="M96" s="154"/>
      <c r="N96" s="154"/>
      <c r="O96" s="154"/>
      <c r="P96" s="154"/>
      <c r="Q96" s="154"/>
      <c r="R96" s="111"/>
    </row>
    <row r="97" spans="1:18" ht="120" x14ac:dyDescent="0.25">
      <c r="A97" s="146">
        <v>60</v>
      </c>
      <c r="B97" s="149" t="s">
        <v>746</v>
      </c>
      <c r="C97" s="150" t="s">
        <v>781</v>
      </c>
      <c r="D97" s="151" t="s">
        <v>122</v>
      </c>
      <c r="E97" s="156">
        <v>10</v>
      </c>
      <c r="F97" s="153" t="s">
        <v>782</v>
      </c>
      <c r="G97" s="154"/>
      <c r="H97" s="154"/>
      <c r="I97" s="154"/>
      <c r="J97" s="154"/>
      <c r="K97" s="154">
        <v>7</v>
      </c>
      <c r="L97" s="154"/>
      <c r="M97" s="154"/>
      <c r="N97" s="154"/>
      <c r="O97" s="154"/>
      <c r="P97" s="154"/>
      <c r="Q97" s="154"/>
      <c r="R97" s="111"/>
    </row>
    <row r="98" spans="1:18" ht="168" x14ac:dyDescent="0.25">
      <c r="A98" s="146">
        <v>61</v>
      </c>
      <c r="B98" s="149" t="s">
        <v>783</v>
      </c>
      <c r="C98" s="150" t="s">
        <v>784</v>
      </c>
      <c r="D98" s="151" t="s">
        <v>122</v>
      </c>
      <c r="E98" s="156">
        <v>14</v>
      </c>
      <c r="F98" s="153" t="s">
        <v>785</v>
      </c>
      <c r="G98" s="154"/>
      <c r="H98" s="154"/>
      <c r="I98" s="154"/>
      <c r="J98" s="154"/>
      <c r="K98" s="154">
        <v>53</v>
      </c>
      <c r="L98" s="154"/>
      <c r="M98" s="154"/>
      <c r="N98" s="154"/>
      <c r="O98" s="154"/>
      <c r="P98" s="154"/>
      <c r="Q98" s="154"/>
      <c r="R98" s="111"/>
    </row>
    <row r="99" spans="1:18" ht="120" x14ac:dyDescent="0.25">
      <c r="A99" s="146">
        <v>62</v>
      </c>
      <c r="B99" s="149" t="s">
        <v>786</v>
      </c>
      <c r="C99" s="150" t="s">
        <v>787</v>
      </c>
      <c r="D99" s="151" t="s">
        <v>460</v>
      </c>
      <c r="E99" s="152" t="s">
        <v>788</v>
      </c>
      <c r="F99" s="153">
        <v>27.06</v>
      </c>
      <c r="G99" s="153">
        <v>11.51</v>
      </c>
      <c r="H99" s="154"/>
      <c r="I99" s="154"/>
      <c r="J99" s="154"/>
      <c r="K99" s="154">
        <v>920</v>
      </c>
      <c r="L99" s="154">
        <v>391</v>
      </c>
      <c r="M99" s="154"/>
      <c r="N99" s="154"/>
      <c r="O99" s="154">
        <v>1</v>
      </c>
      <c r="P99" s="154">
        <v>34</v>
      </c>
      <c r="Q99" s="153">
        <v>1.7000000000000001E-2</v>
      </c>
      <c r="R99" s="111"/>
    </row>
    <row r="100" spans="1:18" ht="108" x14ac:dyDescent="0.25">
      <c r="A100" s="146">
        <v>63</v>
      </c>
      <c r="B100" s="149" t="s">
        <v>789</v>
      </c>
      <c r="C100" s="150" t="s">
        <v>790</v>
      </c>
      <c r="D100" s="151" t="s">
        <v>122</v>
      </c>
      <c r="E100" s="156">
        <v>6</v>
      </c>
      <c r="F100" s="153" t="s">
        <v>791</v>
      </c>
      <c r="G100" s="154"/>
      <c r="H100" s="154"/>
      <c r="I100" s="154"/>
      <c r="J100" s="154"/>
      <c r="K100" s="154">
        <v>18</v>
      </c>
      <c r="L100" s="154"/>
      <c r="M100" s="154"/>
      <c r="N100" s="154"/>
      <c r="O100" s="154"/>
      <c r="P100" s="154"/>
      <c r="Q100" s="154"/>
      <c r="R100" s="111"/>
    </row>
    <row r="101" spans="1:18" ht="228" x14ac:dyDescent="0.25">
      <c r="A101" s="146">
        <v>64</v>
      </c>
      <c r="B101" s="149" t="s">
        <v>792</v>
      </c>
      <c r="C101" s="150" t="s">
        <v>793</v>
      </c>
      <c r="D101" s="151" t="s">
        <v>460</v>
      </c>
      <c r="E101" s="152" t="s">
        <v>794</v>
      </c>
      <c r="F101" s="153">
        <v>26.56</v>
      </c>
      <c r="G101" s="153">
        <v>15.58</v>
      </c>
      <c r="H101" s="153">
        <v>2.92</v>
      </c>
      <c r="I101" s="153">
        <v>0.18</v>
      </c>
      <c r="J101" s="154"/>
      <c r="K101" s="154">
        <v>53</v>
      </c>
      <c r="L101" s="154">
        <v>31</v>
      </c>
      <c r="M101" s="154">
        <v>6</v>
      </c>
      <c r="N101" s="154"/>
      <c r="O101" s="154">
        <v>1.1499999999999999</v>
      </c>
      <c r="P101" s="154">
        <v>2.2999999999999998</v>
      </c>
      <c r="Q101" s="154"/>
      <c r="R101" s="111"/>
    </row>
    <row r="102" spans="1:18" ht="84" x14ac:dyDescent="0.25">
      <c r="A102" s="151" t="s">
        <v>795</v>
      </c>
      <c r="B102" s="149" t="s">
        <v>746</v>
      </c>
      <c r="C102" s="150" t="s">
        <v>796</v>
      </c>
      <c r="D102" s="151" t="s">
        <v>122</v>
      </c>
      <c r="E102" s="156">
        <v>2</v>
      </c>
      <c r="F102" s="153" t="s">
        <v>797</v>
      </c>
      <c r="G102" s="154"/>
      <c r="H102" s="154"/>
      <c r="I102" s="154"/>
      <c r="J102" s="154">
        <v>140</v>
      </c>
      <c r="K102" s="154">
        <v>140</v>
      </c>
      <c r="L102" s="154"/>
      <c r="M102" s="154"/>
      <c r="N102" s="154"/>
      <c r="O102" s="154"/>
      <c r="P102" s="154"/>
      <c r="Q102" s="154"/>
      <c r="R102" s="111"/>
    </row>
    <row r="103" spans="1:18" ht="168" x14ac:dyDescent="0.25">
      <c r="A103" s="146">
        <v>66</v>
      </c>
      <c r="B103" s="149" t="s">
        <v>637</v>
      </c>
      <c r="C103" s="150" t="s">
        <v>798</v>
      </c>
      <c r="D103" s="151" t="s">
        <v>460</v>
      </c>
      <c r="E103" s="156">
        <v>2</v>
      </c>
      <c r="F103" s="153">
        <v>174.77</v>
      </c>
      <c r="G103" s="153">
        <v>20.9</v>
      </c>
      <c r="H103" s="153">
        <v>1.28</v>
      </c>
      <c r="I103" s="154"/>
      <c r="J103" s="154"/>
      <c r="K103" s="154">
        <v>350</v>
      </c>
      <c r="L103" s="154">
        <v>42</v>
      </c>
      <c r="M103" s="154">
        <v>3</v>
      </c>
      <c r="N103" s="154"/>
      <c r="O103" s="154">
        <v>1.56</v>
      </c>
      <c r="P103" s="154">
        <v>3.12</v>
      </c>
      <c r="Q103" s="154"/>
      <c r="R103" s="111"/>
    </row>
    <row r="104" spans="1:18" x14ac:dyDescent="0.25">
      <c r="A104" s="323" t="s">
        <v>799</v>
      </c>
      <c r="B104" s="311"/>
      <c r="C104" s="311"/>
      <c r="D104" s="311"/>
      <c r="E104" s="311"/>
      <c r="F104" s="311"/>
      <c r="G104" s="311"/>
      <c r="H104" s="311"/>
      <c r="I104" s="311"/>
      <c r="J104" s="311"/>
      <c r="K104" s="311"/>
      <c r="L104" s="311"/>
      <c r="M104" s="311"/>
      <c r="N104" s="311"/>
      <c r="O104" s="311"/>
      <c r="P104" s="311"/>
      <c r="Q104" s="311"/>
      <c r="R104" s="111"/>
    </row>
    <row r="105" spans="1:18" ht="362.25" x14ac:dyDescent="0.25">
      <c r="A105" s="146">
        <v>67</v>
      </c>
      <c r="B105" s="149" t="s">
        <v>214</v>
      </c>
      <c r="C105" s="150" t="s">
        <v>800</v>
      </c>
      <c r="D105" s="151" t="s">
        <v>216</v>
      </c>
      <c r="E105" s="152" t="s">
        <v>801</v>
      </c>
      <c r="F105" s="153">
        <v>1797.2</v>
      </c>
      <c r="G105" s="153">
        <v>803</v>
      </c>
      <c r="H105" s="153">
        <v>583.19000000000005</v>
      </c>
      <c r="I105" s="153">
        <v>69.72</v>
      </c>
      <c r="J105" s="154"/>
      <c r="K105" s="154">
        <v>602</v>
      </c>
      <c r="L105" s="154">
        <v>269</v>
      </c>
      <c r="M105" s="154">
        <v>195</v>
      </c>
      <c r="N105" s="154">
        <v>23</v>
      </c>
      <c r="O105" s="154">
        <v>65.178399999999996</v>
      </c>
      <c r="P105" s="154">
        <v>21.83</v>
      </c>
      <c r="Q105" s="154"/>
      <c r="R105" s="111"/>
    </row>
    <row r="106" spans="1:18" ht="120" x14ac:dyDescent="0.25">
      <c r="A106" s="146">
        <v>68</v>
      </c>
      <c r="B106" s="149" t="s">
        <v>226</v>
      </c>
      <c r="C106" s="150" t="s">
        <v>227</v>
      </c>
      <c r="D106" s="151" t="s">
        <v>88</v>
      </c>
      <c r="E106" s="152" t="s">
        <v>801</v>
      </c>
      <c r="F106" s="153">
        <v>13506.5</v>
      </c>
      <c r="G106" s="154"/>
      <c r="H106" s="154"/>
      <c r="I106" s="154"/>
      <c r="J106" s="154"/>
      <c r="K106" s="154">
        <v>4525</v>
      </c>
      <c r="L106" s="154"/>
      <c r="M106" s="154"/>
      <c r="N106" s="154"/>
      <c r="O106" s="154"/>
      <c r="P106" s="154"/>
      <c r="Q106" s="154"/>
      <c r="R106" s="111"/>
    </row>
    <row r="107" spans="1:18" ht="273.75" x14ac:dyDescent="0.25">
      <c r="A107" s="146">
        <v>69</v>
      </c>
      <c r="B107" s="149" t="s">
        <v>802</v>
      </c>
      <c r="C107" s="150" t="s">
        <v>803</v>
      </c>
      <c r="D107" s="151" t="s">
        <v>135</v>
      </c>
      <c r="E107" s="152" t="s">
        <v>755</v>
      </c>
      <c r="F107" s="153">
        <v>8623.43</v>
      </c>
      <c r="G107" s="153">
        <v>2478.98</v>
      </c>
      <c r="H107" s="153">
        <v>3123.25</v>
      </c>
      <c r="I107" s="153">
        <v>963.82</v>
      </c>
      <c r="J107" s="154"/>
      <c r="K107" s="154">
        <v>862</v>
      </c>
      <c r="L107" s="154">
        <v>248</v>
      </c>
      <c r="M107" s="154">
        <v>312</v>
      </c>
      <c r="N107" s="154">
        <v>96</v>
      </c>
      <c r="O107" s="154">
        <v>177.45</v>
      </c>
      <c r="P107" s="154">
        <v>17.75</v>
      </c>
      <c r="Q107" s="154"/>
      <c r="R107" s="111"/>
    </row>
    <row r="108" spans="1:18" ht="180" x14ac:dyDescent="0.25">
      <c r="A108" s="146">
        <v>70</v>
      </c>
      <c r="B108" s="149" t="s">
        <v>804</v>
      </c>
      <c r="C108" s="150" t="s">
        <v>805</v>
      </c>
      <c r="D108" s="151" t="s">
        <v>122</v>
      </c>
      <c r="E108" s="156">
        <v>10</v>
      </c>
      <c r="F108" s="153" t="s">
        <v>806</v>
      </c>
      <c r="G108" s="154"/>
      <c r="H108" s="154"/>
      <c r="I108" s="154"/>
      <c r="J108" s="154"/>
      <c r="K108" s="154">
        <v>4296</v>
      </c>
      <c r="L108" s="154"/>
      <c r="M108" s="154"/>
      <c r="N108" s="154"/>
      <c r="O108" s="154"/>
      <c r="P108" s="154"/>
      <c r="Q108" s="154"/>
      <c r="R108" s="111"/>
    </row>
    <row r="109" spans="1:18" ht="273.75" x14ac:dyDescent="0.25">
      <c r="A109" s="146">
        <v>71</v>
      </c>
      <c r="B109" s="149" t="s">
        <v>807</v>
      </c>
      <c r="C109" s="150" t="s">
        <v>808</v>
      </c>
      <c r="D109" s="151" t="s">
        <v>135</v>
      </c>
      <c r="E109" s="152" t="s">
        <v>274</v>
      </c>
      <c r="F109" s="153">
        <v>18614.04</v>
      </c>
      <c r="G109" s="153">
        <v>3916.49</v>
      </c>
      <c r="H109" s="153">
        <v>3519.11</v>
      </c>
      <c r="I109" s="153">
        <v>1425.84</v>
      </c>
      <c r="J109" s="154"/>
      <c r="K109" s="154">
        <v>1489</v>
      </c>
      <c r="L109" s="154">
        <v>313</v>
      </c>
      <c r="M109" s="154">
        <v>282</v>
      </c>
      <c r="N109" s="154">
        <v>114</v>
      </c>
      <c r="O109" s="154">
        <v>280.35000000000002</v>
      </c>
      <c r="P109" s="154">
        <v>22.43</v>
      </c>
      <c r="Q109" s="154"/>
      <c r="R109" s="111"/>
    </row>
    <row r="110" spans="1:18" ht="144" x14ac:dyDescent="0.25">
      <c r="A110" s="146">
        <v>72</v>
      </c>
      <c r="B110" s="149" t="s">
        <v>804</v>
      </c>
      <c r="C110" s="150" t="s">
        <v>809</v>
      </c>
      <c r="D110" s="151" t="s">
        <v>122</v>
      </c>
      <c r="E110" s="156">
        <v>8</v>
      </c>
      <c r="F110" s="153" t="s">
        <v>806</v>
      </c>
      <c r="G110" s="154"/>
      <c r="H110" s="154"/>
      <c r="I110" s="154"/>
      <c r="J110" s="154"/>
      <c r="K110" s="154">
        <v>3437</v>
      </c>
      <c r="L110" s="154"/>
      <c r="M110" s="154"/>
      <c r="N110" s="154"/>
      <c r="O110" s="154"/>
      <c r="P110" s="154"/>
      <c r="Q110" s="154"/>
      <c r="R110" s="111"/>
    </row>
    <row r="111" spans="1:18" x14ac:dyDescent="0.25">
      <c r="A111" s="323" t="s">
        <v>810</v>
      </c>
      <c r="B111" s="311"/>
      <c r="C111" s="311"/>
      <c r="D111" s="311"/>
      <c r="E111" s="311"/>
      <c r="F111" s="311"/>
      <c r="G111" s="311"/>
      <c r="H111" s="311"/>
      <c r="I111" s="311"/>
      <c r="J111" s="311"/>
      <c r="K111" s="311"/>
      <c r="L111" s="311"/>
      <c r="M111" s="311"/>
      <c r="N111" s="311"/>
      <c r="O111" s="311"/>
      <c r="P111" s="311"/>
      <c r="Q111" s="311"/>
      <c r="R111" s="111"/>
    </row>
    <row r="112" spans="1:18" ht="168" x14ac:dyDescent="0.25">
      <c r="A112" s="146">
        <v>73</v>
      </c>
      <c r="B112" s="149" t="s">
        <v>811</v>
      </c>
      <c r="C112" s="150" t="s">
        <v>812</v>
      </c>
      <c r="D112" s="151" t="s">
        <v>117</v>
      </c>
      <c r="E112" s="152" t="s">
        <v>445</v>
      </c>
      <c r="F112" s="153">
        <v>1351.39</v>
      </c>
      <c r="G112" s="153">
        <v>251.75</v>
      </c>
      <c r="H112" s="153">
        <v>85.67</v>
      </c>
      <c r="I112" s="153">
        <v>3.46</v>
      </c>
      <c r="J112" s="154"/>
      <c r="K112" s="154">
        <v>162</v>
      </c>
      <c r="L112" s="154">
        <v>30</v>
      </c>
      <c r="M112" s="154">
        <v>10</v>
      </c>
      <c r="N112" s="154"/>
      <c r="O112" s="154">
        <v>19</v>
      </c>
      <c r="P112" s="154">
        <v>2.2799999999999998</v>
      </c>
      <c r="Q112" s="154"/>
      <c r="R112" s="111"/>
    </row>
    <row r="113" spans="1:18" x14ac:dyDescent="0.25">
      <c r="A113" s="323" t="s">
        <v>219</v>
      </c>
      <c r="B113" s="311"/>
      <c r="C113" s="311"/>
      <c r="D113" s="311"/>
      <c r="E113" s="311"/>
      <c r="F113" s="311"/>
      <c r="G113" s="311"/>
      <c r="H113" s="311"/>
      <c r="I113" s="311"/>
      <c r="J113" s="311"/>
      <c r="K113" s="153">
        <v>30111</v>
      </c>
      <c r="L113" s="153">
        <v>3611</v>
      </c>
      <c r="M113" s="153">
        <v>1498</v>
      </c>
      <c r="N113" s="153">
        <v>276</v>
      </c>
      <c r="O113" s="154"/>
      <c r="P113" s="153">
        <v>278.64</v>
      </c>
      <c r="Q113" s="154"/>
      <c r="R113" s="111"/>
    </row>
    <row r="114" spans="1:18" x14ac:dyDescent="0.25">
      <c r="A114" s="323" t="s">
        <v>220</v>
      </c>
      <c r="B114" s="311"/>
      <c r="C114" s="311"/>
      <c r="D114" s="311"/>
      <c r="E114" s="311"/>
      <c r="F114" s="311"/>
      <c r="G114" s="311"/>
      <c r="H114" s="311"/>
      <c r="I114" s="311"/>
      <c r="J114" s="311"/>
      <c r="K114" s="153">
        <v>32391</v>
      </c>
      <c r="L114" s="153">
        <v>5085</v>
      </c>
      <c r="M114" s="153">
        <v>2039</v>
      </c>
      <c r="N114" s="153">
        <v>388</v>
      </c>
      <c r="O114" s="154"/>
      <c r="P114" s="153">
        <v>376.16</v>
      </c>
      <c r="Q114" s="154"/>
      <c r="R114" s="111"/>
    </row>
    <row r="115" spans="1:18" x14ac:dyDescent="0.25">
      <c r="A115" s="323" t="s">
        <v>97</v>
      </c>
      <c r="B115" s="311"/>
      <c r="C115" s="311"/>
      <c r="D115" s="311"/>
      <c r="E115" s="311"/>
      <c r="F115" s="311"/>
      <c r="G115" s="311"/>
      <c r="H115" s="311"/>
      <c r="I115" s="311"/>
      <c r="J115" s="311"/>
      <c r="K115" s="153">
        <v>5137</v>
      </c>
      <c r="L115" s="154"/>
      <c r="M115" s="154"/>
      <c r="N115" s="154"/>
      <c r="O115" s="154"/>
      <c r="P115" s="154"/>
      <c r="Q115" s="154"/>
      <c r="R115" s="111"/>
    </row>
    <row r="116" spans="1:18" x14ac:dyDescent="0.25">
      <c r="A116" s="323" t="s">
        <v>98</v>
      </c>
      <c r="B116" s="311"/>
      <c r="C116" s="311"/>
      <c r="D116" s="311"/>
      <c r="E116" s="311"/>
      <c r="F116" s="311"/>
      <c r="G116" s="311"/>
      <c r="H116" s="311"/>
      <c r="I116" s="311"/>
      <c r="J116" s="311"/>
      <c r="K116" s="153">
        <v>3639</v>
      </c>
      <c r="L116" s="154"/>
      <c r="M116" s="154"/>
      <c r="N116" s="154"/>
      <c r="O116" s="154"/>
      <c r="P116" s="154"/>
      <c r="Q116" s="154"/>
      <c r="R116" s="111"/>
    </row>
    <row r="117" spans="1:18" x14ac:dyDescent="0.25">
      <c r="A117" s="324" t="s">
        <v>601</v>
      </c>
      <c r="B117" s="311"/>
      <c r="C117" s="311"/>
      <c r="D117" s="311"/>
      <c r="E117" s="311"/>
      <c r="F117" s="311"/>
      <c r="G117" s="311"/>
      <c r="H117" s="311"/>
      <c r="I117" s="311"/>
      <c r="J117" s="311"/>
      <c r="K117" s="155">
        <v>41167</v>
      </c>
      <c r="L117" s="154"/>
      <c r="M117" s="154"/>
      <c r="N117" s="154"/>
      <c r="O117" s="154"/>
      <c r="P117" s="155">
        <v>376.16</v>
      </c>
      <c r="Q117" s="154"/>
      <c r="R117" s="111"/>
    </row>
    <row r="118" spans="1:18" x14ac:dyDescent="0.25">
      <c r="A118" s="329" t="s">
        <v>813</v>
      </c>
      <c r="B118" s="311"/>
      <c r="C118" s="311"/>
      <c r="D118" s="311"/>
      <c r="E118" s="311"/>
      <c r="F118" s="311"/>
      <c r="G118" s="311"/>
      <c r="H118" s="311"/>
      <c r="I118" s="311"/>
      <c r="J118" s="311"/>
      <c r="K118" s="311"/>
      <c r="L118" s="311"/>
      <c r="M118" s="311"/>
      <c r="N118" s="311"/>
      <c r="O118" s="311"/>
      <c r="P118" s="311"/>
      <c r="Q118" s="311"/>
      <c r="R118" s="111"/>
    </row>
    <row r="119" spans="1:18" ht="144" x14ac:dyDescent="0.25">
      <c r="A119" s="146">
        <v>74</v>
      </c>
      <c r="B119" s="149" t="s">
        <v>485</v>
      </c>
      <c r="C119" s="150" t="s">
        <v>486</v>
      </c>
      <c r="D119" s="151" t="s">
        <v>135</v>
      </c>
      <c r="E119" s="152" t="s">
        <v>487</v>
      </c>
      <c r="F119" s="153">
        <v>2719.16</v>
      </c>
      <c r="G119" s="153">
        <v>657.74</v>
      </c>
      <c r="H119" s="153">
        <v>2061.42</v>
      </c>
      <c r="I119" s="153">
        <v>228.36</v>
      </c>
      <c r="J119" s="154"/>
      <c r="K119" s="154">
        <v>27</v>
      </c>
      <c r="L119" s="154">
        <v>7</v>
      </c>
      <c r="M119" s="154">
        <v>20</v>
      </c>
      <c r="N119" s="154">
        <v>2</v>
      </c>
      <c r="O119" s="154">
        <v>50.83</v>
      </c>
      <c r="P119" s="154">
        <v>0.51</v>
      </c>
      <c r="Q119" s="154"/>
      <c r="R119" s="111"/>
    </row>
    <row r="120" spans="1:18" ht="144" x14ac:dyDescent="0.25">
      <c r="A120" s="146">
        <v>75</v>
      </c>
      <c r="B120" s="149" t="s">
        <v>488</v>
      </c>
      <c r="C120" s="150" t="s">
        <v>489</v>
      </c>
      <c r="D120" s="151" t="s">
        <v>135</v>
      </c>
      <c r="E120" s="152" t="s">
        <v>487</v>
      </c>
      <c r="F120" s="153">
        <v>3944.42</v>
      </c>
      <c r="G120" s="153">
        <v>967.91</v>
      </c>
      <c r="H120" s="153">
        <v>2976.51</v>
      </c>
      <c r="I120" s="153">
        <v>329.74</v>
      </c>
      <c r="J120" s="154"/>
      <c r="K120" s="154">
        <v>39</v>
      </c>
      <c r="L120" s="154">
        <v>10</v>
      </c>
      <c r="M120" s="154">
        <v>29</v>
      </c>
      <c r="N120" s="154">
        <v>3</v>
      </c>
      <c r="O120" s="154">
        <v>74.8</v>
      </c>
      <c r="P120" s="154">
        <v>0.75</v>
      </c>
      <c r="Q120" s="154"/>
      <c r="R120" s="111"/>
    </row>
    <row r="121" spans="1:18" ht="185.25" x14ac:dyDescent="0.25">
      <c r="A121" s="146">
        <v>76</v>
      </c>
      <c r="B121" s="149" t="s">
        <v>491</v>
      </c>
      <c r="C121" s="150" t="s">
        <v>814</v>
      </c>
      <c r="D121" s="151" t="s">
        <v>460</v>
      </c>
      <c r="E121" s="156">
        <v>2</v>
      </c>
      <c r="F121" s="153">
        <v>64.89</v>
      </c>
      <c r="G121" s="153">
        <v>47.48</v>
      </c>
      <c r="H121" s="153">
        <v>2.92</v>
      </c>
      <c r="I121" s="153">
        <v>0.18</v>
      </c>
      <c r="J121" s="154"/>
      <c r="K121" s="154">
        <v>130</v>
      </c>
      <c r="L121" s="154">
        <v>95</v>
      </c>
      <c r="M121" s="154">
        <v>6</v>
      </c>
      <c r="N121" s="154"/>
      <c r="O121" s="154">
        <v>3.21</v>
      </c>
      <c r="P121" s="154">
        <v>6.42</v>
      </c>
      <c r="Q121" s="154"/>
      <c r="R121" s="111"/>
    </row>
    <row r="122" spans="1:18" ht="216" x14ac:dyDescent="0.25">
      <c r="A122" s="146">
        <v>77</v>
      </c>
      <c r="B122" s="149" t="s">
        <v>687</v>
      </c>
      <c r="C122" s="150" t="s">
        <v>688</v>
      </c>
      <c r="D122" s="151" t="s">
        <v>140</v>
      </c>
      <c r="E122" s="156">
        <v>1</v>
      </c>
      <c r="F122" s="153">
        <v>40.14</v>
      </c>
      <c r="G122" s="154"/>
      <c r="H122" s="154"/>
      <c r="I122" s="154"/>
      <c r="J122" s="154"/>
      <c r="K122" s="154">
        <v>40</v>
      </c>
      <c r="L122" s="154"/>
      <c r="M122" s="154"/>
      <c r="N122" s="154"/>
      <c r="O122" s="154"/>
      <c r="P122" s="154"/>
      <c r="Q122" s="154"/>
      <c r="R122" s="111"/>
    </row>
    <row r="123" spans="1:18" ht="204.75" x14ac:dyDescent="0.25">
      <c r="A123" s="146">
        <v>78</v>
      </c>
      <c r="B123" s="149" t="s">
        <v>499</v>
      </c>
      <c r="C123" s="150" t="s">
        <v>815</v>
      </c>
      <c r="D123" s="151" t="s">
        <v>501</v>
      </c>
      <c r="E123" s="156">
        <v>2</v>
      </c>
      <c r="F123" s="153">
        <v>6.5</v>
      </c>
      <c r="G123" s="153">
        <v>6.37</v>
      </c>
      <c r="H123" s="154"/>
      <c r="I123" s="154"/>
      <c r="J123" s="154"/>
      <c r="K123" s="154">
        <v>13</v>
      </c>
      <c r="L123" s="154">
        <v>13</v>
      </c>
      <c r="M123" s="154"/>
      <c r="N123" s="154"/>
      <c r="O123" s="154">
        <v>0.47</v>
      </c>
      <c r="P123" s="154">
        <v>0.94</v>
      </c>
      <c r="Q123" s="154"/>
      <c r="R123" s="111"/>
    </row>
    <row r="124" spans="1:18" ht="72" x14ac:dyDescent="0.25">
      <c r="A124" s="146">
        <v>79</v>
      </c>
      <c r="B124" s="149" t="s">
        <v>816</v>
      </c>
      <c r="C124" s="150" t="s">
        <v>817</v>
      </c>
      <c r="D124" s="151" t="s">
        <v>818</v>
      </c>
      <c r="E124" s="156">
        <v>1</v>
      </c>
      <c r="F124" s="153" t="s">
        <v>504</v>
      </c>
      <c r="G124" s="154"/>
      <c r="H124" s="154"/>
      <c r="I124" s="154"/>
      <c r="J124" s="154"/>
      <c r="K124" s="154">
        <v>280</v>
      </c>
      <c r="L124" s="154"/>
      <c r="M124" s="154"/>
      <c r="N124" s="154"/>
      <c r="O124" s="154"/>
      <c r="P124" s="154"/>
      <c r="Q124" s="154"/>
      <c r="R124" s="111"/>
    </row>
    <row r="125" spans="1:18" ht="132" x14ac:dyDescent="0.25">
      <c r="A125" s="146">
        <v>80</v>
      </c>
      <c r="B125" s="149" t="s">
        <v>505</v>
      </c>
      <c r="C125" s="150" t="s">
        <v>506</v>
      </c>
      <c r="D125" s="151" t="s">
        <v>84</v>
      </c>
      <c r="E125" s="152" t="s">
        <v>490</v>
      </c>
      <c r="F125" s="153">
        <v>1343.1</v>
      </c>
      <c r="G125" s="153">
        <v>944.71</v>
      </c>
      <c r="H125" s="153">
        <v>2.02</v>
      </c>
      <c r="I125" s="153">
        <v>0.78</v>
      </c>
      <c r="J125" s="154"/>
      <c r="K125" s="154">
        <v>27</v>
      </c>
      <c r="L125" s="154">
        <v>19</v>
      </c>
      <c r="M125" s="154"/>
      <c r="N125" s="154"/>
      <c r="O125" s="154">
        <v>78.66</v>
      </c>
      <c r="P125" s="154">
        <v>1.57</v>
      </c>
      <c r="Q125" s="154"/>
      <c r="R125" s="111"/>
    </row>
    <row r="126" spans="1:18" x14ac:dyDescent="0.25">
      <c r="A126" s="323" t="s">
        <v>219</v>
      </c>
      <c r="B126" s="311"/>
      <c r="C126" s="311"/>
      <c r="D126" s="311"/>
      <c r="E126" s="311"/>
      <c r="F126" s="311"/>
      <c r="G126" s="311"/>
      <c r="H126" s="311"/>
      <c r="I126" s="311"/>
      <c r="J126" s="311"/>
      <c r="K126" s="153">
        <v>556</v>
      </c>
      <c r="L126" s="153">
        <v>144</v>
      </c>
      <c r="M126" s="153">
        <v>55</v>
      </c>
      <c r="N126" s="153">
        <v>5</v>
      </c>
      <c r="O126" s="154"/>
      <c r="P126" s="153">
        <v>10.19</v>
      </c>
      <c r="Q126" s="154"/>
      <c r="R126" s="111"/>
    </row>
    <row r="127" spans="1:18" x14ac:dyDescent="0.25">
      <c r="A127" s="323" t="s">
        <v>220</v>
      </c>
      <c r="B127" s="311"/>
      <c r="C127" s="311"/>
      <c r="D127" s="311"/>
      <c r="E127" s="311"/>
      <c r="F127" s="311"/>
      <c r="G127" s="311"/>
      <c r="H127" s="311"/>
      <c r="I127" s="311"/>
      <c r="J127" s="311"/>
      <c r="K127" s="153">
        <v>611</v>
      </c>
      <c r="L127" s="153">
        <v>191</v>
      </c>
      <c r="M127" s="153">
        <v>57</v>
      </c>
      <c r="N127" s="153">
        <v>5</v>
      </c>
      <c r="O127" s="154"/>
      <c r="P127" s="153">
        <v>12.77</v>
      </c>
      <c r="Q127" s="154"/>
      <c r="R127" s="111"/>
    </row>
    <row r="128" spans="1:18" x14ac:dyDescent="0.25">
      <c r="A128" s="323" t="s">
        <v>97</v>
      </c>
      <c r="B128" s="311"/>
      <c r="C128" s="311"/>
      <c r="D128" s="311"/>
      <c r="E128" s="311"/>
      <c r="F128" s="311"/>
      <c r="G128" s="311"/>
      <c r="H128" s="311"/>
      <c r="I128" s="311"/>
      <c r="J128" s="311"/>
      <c r="K128" s="153">
        <v>186</v>
      </c>
      <c r="L128" s="154"/>
      <c r="M128" s="154"/>
      <c r="N128" s="154"/>
      <c r="O128" s="154"/>
      <c r="P128" s="154"/>
      <c r="Q128" s="154"/>
      <c r="R128" s="111"/>
    </row>
    <row r="129" spans="1:18" x14ac:dyDescent="0.25">
      <c r="A129" s="323" t="s">
        <v>98</v>
      </c>
      <c r="B129" s="311"/>
      <c r="C129" s="311"/>
      <c r="D129" s="311"/>
      <c r="E129" s="311"/>
      <c r="F129" s="311"/>
      <c r="G129" s="311"/>
      <c r="H129" s="311"/>
      <c r="I129" s="311"/>
      <c r="J129" s="311"/>
      <c r="K129" s="153">
        <v>125</v>
      </c>
      <c r="L129" s="154"/>
      <c r="M129" s="154"/>
      <c r="N129" s="154"/>
      <c r="O129" s="154"/>
      <c r="P129" s="154"/>
      <c r="Q129" s="154"/>
      <c r="R129" s="111"/>
    </row>
    <row r="130" spans="1:18" x14ac:dyDescent="0.25">
      <c r="A130" s="324" t="s">
        <v>819</v>
      </c>
      <c r="B130" s="311"/>
      <c r="C130" s="311"/>
      <c r="D130" s="311"/>
      <c r="E130" s="311"/>
      <c r="F130" s="311"/>
      <c r="G130" s="311"/>
      <c r="H130" s="311"/>
      <c r="I130" s="311"/>
      <c r="J130" s="311"/>
      <c r="K130" s="155">
        <v>922</v>
      </c>
      <c r="L130" s="154"/>
      <c r="M130" s="154"/>
      <c r="N130" s="154"/>
      <c r="O130" s="154"/>
      <c r="P130" s="155">
        <v>12.77</v>
      </c>
      <c r="Q130" s="154"/>
      <c r="R130" s="111"/>
    </row>
    <row r="131" spans="1:18" x14ac:dyDescent="0.25">
      <c r="A131" s="329" t="s">
        <v>820</v>
      </c>
      <c r="B131" s="311"/>
      <c r="C131" s="311"/>
      <c r="D131" s="311"/>
      <c r="E131" s="311"/>
      <c r="F131" s="311"/>
      <c r="G131" s="311"/>
      <c r="H131" s="311"/>
      <c r="I131" s="311"/>
      <c r="J131" s="311"/>
      <c r="K131" s="311"/>
      <c r="L131" s="311"/>
      <c r="M131" s="311"/>
      <c r="N131" s="311"/>
      <c r="O131" s="311"/>
      <c r="P131" s="311"/>
      <c r="Q131" s="311"/>
      <c r="R131" s="111"/>
    </row>
    <row r="132" spans="1:18" ht="144" x14ac:dyDescent="0.25">
      <c r="A132" s="146">
        <v>81</v>
      </c>
      <c r="B132" s="149" t="s">
        <v>821</v>
      </c>
      <c r="C132" s="150" t="s">
        <v>822</v>
      </c>
      <c r="D132" s="151" t="s">
        <v>823</v>
      </c>
      <c r="E132" s="156">
        <v>1</v>
      </c>
      <c r="F132" s="153">
        <v>64.59</v>
      </c>
      <c r="G132" s="153">
        <v>64.59</v>
      </c>
      <c r="H132" s="154"/>
      <c r="I132" s="154"/>
      <c r="J132" s="154"/>
      <c r="K132" s="154">
        <v>65</v>
      </c>
      <c r="L132" s="154">
        <v>65</v>
      </c>
      <c r="M132" s="154"/>
      <c r="N132" s="154"/>
      <c r="O132" s="154">
        <v>4</v>
      </c>
      <c r="P132" s="154">
        <v>4</v>
      </c>
      <c r="Q132" s="154"/>
      <c r="R132" s="111"/>
    </row>
    <row r="133" spans="1:18" ht="144" x14ac:dyDescent="0.25">
      <c r="A133" s="146">
        <v>82</v>
      </c>
      <c r="B133" s="149" t="s">
        <v>824</v>
      </c>
      <c r="C133" s="150" t="s">
        <v>825</v>
      </c>
      <c r="D133" s="151" t="s">
        <v>826</v>
      </c>
      <c r="E133" s="156">
        <v>1</v>
      </c>
      <c r="F133" s="153">
        <v>18.04</v>
      </c>
      <c r="G133" s="153">
        <v>18.04</v>
      </c>
      <c r="H133" s="154"/>
      <c r="I133" s="154"/>
      <c r="J133" s="154"/>
      <c r="K133" s="154">
        <v>18</v>
      </c>
      <c r="L133" s="154">
        <v>18</v>
      </c>
      <c r="M133" s="154"/>
      <c r="N133" s="154"/>
      <c r="O133" s="154">
        <v>1</v>
      </c>
      <c r="P133" s="154">
        <v>1</v>
      </c>
      <c r="Q133" s="154"/>
      <c r="R133" s="111"/>
    </row>
    <row r="134" spans="1:18" ht="84" x14ac:dyDescent="0.25">
      <c r="A134" s="146">
        <v>83</v>
      </c>
      <c r="B134" s="149" t="s">
        <v>827</v>
      </c>
      <c r="C134" s="150" t="s">
        <v>828</v>
      </c>
      <c r="D134" s="151" t="s">
        <v>829</v>
      </c>
      <c r="E134" s="152" t="s">
        <v>830</v>
      </c>
      <c r="F134" s="153">
        <v>27.06</v>
      </c>
      <c r="G134" s="153">
        <v>27.06</v>
      </c>
      <c r="H134" s="154"/>
      <c r="I134" s="154"/>
      <c r="J134" s="154"/>
      <c r="K134" s="154">
        <v>893</v>
      </c>
      <c r="L134" s="154">
        <v>893</v>
      </c>
      <c r="M134" s="154"/>
      <c r="N134" s="154"/>
      <c r="O134" s="154">
        <v>1.5</v>
      </c>
      <c r="P134" s="154">
        <v>49.5</v>
      </c>
      <c r="Q134" s="154"/>
      <c r="R134" s="111"/>
    </row>
    <row r="135" spans="1:18" ht="120" x14ac:dyDescent="0.25">
      <c r="A135" s="146">
        <v>84</v>
      </c>
      <c r="B135" s="149" t="s">
        <v>831</v>
      </c>
      <c r="C135" s="150" t="s">
        <v>832</v>
      </c>
      <c r="D135" s="151" t="s">
        <v>833</v>
      </c>
      <c r="E135" s="152" t="s">
        <v>834</v>
      </c>
      <c r="F135" s="153">
        <v>288.64</v>
      </c>
      <c r="G135" s="153">
        <v>288.64</v>
      </c>
      <c r="H135" s="154"/>
      <c r="I135" s="154"/>
      <c r="J135" s="154"/>
      <c r="K135" s="154">
        <v>95</v>
      </c>
      <c r="L135" s="154">
        <v>95</v>
      </c>
      <c r="M135" s="154"/>
      <c r="N135" s="154"/>
      <c r="O135" s="154">
        <v>16</v>
      </c>
      <c r="P135" s="154">
        <v>5.28</v>
      </c>
      <c r="Q135" s="154"/>
      <c r="R135" s="111"/>
    </row>
    <row r="136" spans="1:18" ht="396" x14ac:dyDescent="0.25">
      <c r="A136" s="146">
        <v>85</v>
      </c>
      <c r="B136" s="149" t="s">
        <v>835</v>
      </c>
      <c r="C136" s="150" t="s">
        <v>836</v>
      </c>
      <c r="D136" s="151" t="s">
        <v>837</v>
      </c>
      <c r="E136" s="152" t="s">
        <v>838</v>
      </c>
      <c r="F136" s="153">
        <v>7.22</v>
      </c>
      <c r="G136" s="153">
        <v>7.22</v>
      </c>
      <c r="H136" s="154"/>
      <c r="I136" s="154"/>
      <c r="J136" s="154"/>
      <c r="K136" s="154">
        <v>72</v>
      </c>
      <c r="L136" s="154">
        <v>72</v>
      </c>
      <c r="M136" s="154"/>
      <c r="N136" s="154"/>
      <c r="O136" s="154">
        <v>0.4</v>
      </c>
      <c r="P136" s="154">
        <v>4</v>
      </c>
      <c r="Q136" s="154"/>
      <c r="R136" s="111"/>
    </row>
    <row r="137" spans="1:18" ht="120" x14ac:dyDescent="0.25">
      <c r="A137" s="146">
        <v>86</v>
      </c>
      <c r="B137" s="149" t="s">
        <v>839</v>
      </c>
      <c r="C137" s="150" t="s">
        <v>840</v>
      </c>
      <c r="D137" s="151" t="s">
        <v>841</v>
      </c>
      <c r="E137" s="156">
        <v>1</v>
      </c>
      <c r="F137" s="153">
        <v>36.08</v>
      </c>
      <c r="G137" s="153">
        <v>36.08</v>
      </c>
      <c r="H137" s="154"/>
      <c r="I137" s="154"/>
      <c r="J137" s="154"/>
      <c r="K137" s="154">
        <v>36</v>
      </c>
      <c r="L137" s="154">
        <v>36</v>
      </c>
      <c r="M137" s="154"/>
      <c r="N137" s="154"/>
      <c r="O137" s="154">
        <v>2</v>
      </c>
      <c r="P137" s="154">
        <v>2</v>
      </c>
      <c r="Q137" s="154"/>
      <c r="R137" s="111"/>
    </row>
    <row r="138" spans="1:18" x14ac:dyDescent="0.25">
      <c r="A138" s="323" t="s">
        <v>219</v>
      </c>
      <c r="B138" s="311"/>
      <c r="C138" s="311"/>
      <c r="D138" s="311"/>
      <c r="E138" s="311"/>
      <c r="F138" s="311"/>
      <c r="G138" s="311"/>
      <c r="H138" s="311"/>
      <c r="I138" s="311"/>
      <c r="J138" s="311"/>
      <c r="K138" s="153">
        <v>1179</v>
      </c>
      <c r="L138" s="153">
        <v>1179</v>
      </c>
      <c r="M138" s="154"/>
      <c r="N138" s="154"/>
      <c r="O138" s="154"/>
      <c r="P138" s="153">
        <v>65.78</v>
      </c>
      <c r="Q138" s="154"/>
      <c r="R138" s="111"/>
    </row>
    <row r="139" spans="1:18" x14ac:dyDescent="0.25">
      <c r="A139" s="323" t="s">
        <v>220</v>
      </c>
      <c r="B139" s="311"/>
      <c r="C139" s="311"/>
      <c r="D139" s="311"/>
      <c r="E139" s="311"/>
      <c r="F139" s="311"/>
      <c r="G139" s="311"/>
      <c r="H139" s="311"/>
      <c r="I139" s="311"/>
      <c r="J139" s="311"/>
      <c r="K139" s="153">
        <v>1181</v>
      </c>
      <c r="L139" s="153">
        <v>1181</v>
      </c>
      <c r="M139" s="154"/>
      <c r="N139" s="154"/>
      <c r="O139" s="154"/>
      <c r="P139" s="153">
        <v>63.15</v>
      </c>
      <c r="Q139" s="154"/>
      <c r="R139" s="111"/>
    </row>
    <row r="140" spans="1:18" x14ac:dyDescent="0.25">
      <c r="A140" s="323" t="s">
        <v>97</v>
      </c>
      <c r="B140" s="311"/>
      <c r="C140" s="311"/>
      <c r="D140" s="311"/>
      <c r="E140" s="311"/>
      <c r="F140" s="311"/>
      <c r="G140" s="311"/>
      <c r="H140" s="311"/>
      <c r="I140" s="311"/>
      <c r="J140" s="311"/>
      <c r="K140" s="153">
        <v>768</v>
      </c>
      <c r="L140" s="154"/>
      <c r="M140" s="154"/>
      <c r="N140" s="154"/>
      <c r="O140" s="154"/>
      <c r="P140" s="154"/>
      <c r="Q140" s="154"/>
      <c r="R140" s="111"/>
    </row>
    <row r="141" spans="1:18" x14ac:dyDescent="0.25">
      <c r="A141" s="323" t="s">
        <v>98</v>
      </c>
      <c r="B141" s="311"/>
      <c r="C141" s="311"/>
      <c r="D141" s="311"/>
      <c r="E141" s="311"/>
      <c r="F141" s="311"/>
      <c r="G141" s="311"/>
      <c r="H141" s="311"/>
      <c r="I141" s="311"/>
      <c r="J141" s="311"/>
      <c r="K141" s="153">
        <v>472</v>
      </c>
      <c r="L141" s="154"/>
      <c r="M141" s="154"/>
      <c r="N141" s="154"/>
      <c r="O141" s="154"/>
      <c r="P141" s="154"/>
      <c r="Q141" s="154"/>
      <c r="R141" s="111"/>
    </row>
    <row r="142" spans="1:18" x14ac:dyDescent="0.25">
      <c r="A142" s="324" t="s">
        <v>842</v>
      </c>
      <c r="B142" s="311"/>
      <c r="C142" s="311"/>
      <c r="D142" s="311"/>
      <c r="E142" s="311"/>
      <c r="F142" s="311"/>
      <c r="G142" s="311"/>
      <c r="H142" s="311"/>
      <c r="I142" s="311"/>
      <c r="J142" s="311"/>
      <c r="K142" s="155">
        <v>2421</v>
      </c>
      <c r="L142" s="154"/>
      <c r="M142" s="154"/>
      <c r="N142" s="154"/>
      <c r="O142" s="154"/>
      <c r="P142" s="155">
        <v>63.15</v>
      </c>
      <c r="Q142" s="154"/>
      <c r="R142" s="111"/>
    </row>
    <row r="143" spans="1:18" x14ac:dyDescent="0.25">
      <c r="A143" s="325" t="s">
        <v>351</v>
      </c>
      <c r="B143" s="315"/>
      <c r="C143" s="315"/>
      <c r="D143" s="315"/>
      <c r="E143" s="315"/>
      <c r="F143" s="315"/>
      <c r="G143" s="315"/>
      <c r="H143" s="315"/>
      <c r="I143" s="315"/>
      <c r="J143" s="315"/>
      <c r="K143" s="315"/>
      <c r="L143" s="315"/>
      <c r="M143" s="315"/>
      <c r="N143" s="315"/>
      <c r="O143" s="315"/>
      <c r="P143" s="315"/>
      <c r="Q143" s="315"/>
      <c r="R143" s="111"/>
    </row>
    <row r="144" spans="1:18" x14ac:dyDescent="0.25">
      <c r="A144" s="323" t="s">
        <v>94</v>
      </c>
      <c r="B144" s="311"/>
      <c r="C144" s="311"/>
      <c r="D144" s="311"/>
      <c r="E144" s="311"/>
      <c r="F144" s="311"/>
      <c r="G144" s="311"/>
      <c r="H144" s="311"/>
      <c r="I144" s="311"/>
      <c r="J144" s="311"/>
      <c r="K144" s="153">
        <v>31954</v>
      </c>
      <c r="L144" s="153">
        <v>5014</v>
      </c>
      <c r="M144" s="153">
        <v>1581</v>
      </c>
      <c r="N144" s="153">
        <v>283</v>
      </c>
      <c r="O144" s="154"/>
      <c r="P144" s="153">
        <v>361.2</v>
      </c>
      <c r="Q144" s="154"/>
      <c r="R144" s="111"/>
    </row>
    <row r="145" spans="1:18" x14ac:dyDescent="0.25">
      <c r="A145" s="323" t="s">
        <v>95</v>
      </c>
      <c r="B145" s="311"/>
      <c r="C145" s="311"/>
      <c r="D145" s="311"/>
      <c r="E145" s="311"/>
      <c r="F145" s="311"/>
      <c r="G145" s="311"/>
      <c r="H145" s="311"/>
      <c r="I145" s="311"/>
      <c r="J145" s="311"/>
      <c r="K145" s="153">
        <v>34313</v>
      </c>
      <c r="L145" s="153">
        <v>6550</v>
      </c>
      <c r="M145" s="153">
        <v>2133</v>
      </c>
      <c r="N145" s="153">
        <v>396</v>
      </c>
      <c r="O145" s="154"/>
      <c r="P145" s="153">
        <v>459.41</v>
      </c>
      <c r="Q145" s="154"/>
      <c r="R145" s="111"/>
    </row>
    <row r="146" spans="1:18" x14ac:dyDescent="0.25">
      <c r="A146" s="323" t="s">
        <v>96</v>
      </c>
      <c r="B146" s="311"/>
      <c r="C146" s="311"/>
      <c r="D146" s="311"/>
      <c r="E146" s="311"/>
      <c r="F146" s="311"/>
      <c r="G146" s="311"/>
      <c r="H146" s="311"/>
      <c r="I146" s="311"/>
      <c r="J146" s="311"/>
      <c r="K146" s="154"/>
      <c r="L146" s="154"/>
      <c r="M146" s="154"/>
      <c r="N146" s="154"/>
      <c r="O146" s="154"/>
      <c r="P146" s="154"/>
      <c r="Q146" s="154"/>
      <c r="R146" s="111"/>
    </row>
    <row r="147" spans="1:18" x14ac:dyDescent="0.25">
      <c r="A147" s="323" t="s">
        <v>843</v>
      </c>
      <c r="B147" s="311"/>
      <c r="C147" s="311"/>
      <c r="D147" s="311"/>
      <c r="E147" s="311"/>
      <c r="F147" s="311"/>
      <c r="G147" s="311"/>
      <c r="H147" s="311"/>
      <c r="I147" s="311"/>
      <c r="J147" s="311"/>
      <c r="K147" s="153">
        <v>229</v>
      </c>
      <c r="L147" s="153">
        <v>215</v>
      </c>
      <c r="M147" s="153">
        <v>12</v>
      </c>
      <c r="N147" s="153">
        <v>12</v>
      </c>
      <c r="O147" s="154"/>
      <c r="P147" s="154"/>
      <c r="Q147" s="154"/>
      <c r="R147" s="111"/>
    </row>
    <row r="148" spans="1:18" x14ac:dyDescent="0.25">
      <c r="A148" s="323" t="s">
        <v>844</v>
      </c>
      <c r="B148" s="311"/>
      <c r="C148" s="311"/>
      <c r="D148" s="311"/>
      <c r="E148" s="311"/>
      <c r="F148" s="311"/>
      <c r="G148" s="311"/>
      <c r="H148" s="311"/>
      <c r="I148" s="311"/>
      <c r="J148" s="311"/>
      <c r="K148" s="153">
        <v>238</v>
      </c>
      <c r="L148" s="154"/>
      <c r="M148" s="154"/>
      <c r="N148" s="154"/>
      <c r="O148" s="154"/>
      <c r="P148" s="154"/>
      <c r="Q148" s="154"/>
      <c r="R148" s="111"/>
    </row>
    <row r="149" spans="1:18" x14ac:dyDescent="0.25">
      <c r="A149" s="323" t="s">
        <v>845</v>
      </c>
      <c r="B149" s="311"/>
      <c r="C149" s="311"/>
      <c r="D149" s="311"/>
      <c r="E149" s="311"/>
      <c r="F149" s="311"/>
      <c r="G149" s="311"/>
      <c r="H149" s="311"/>
      <c r="I149" s="311"/>
      <c r="J149" s="311"/>
      <c r="K149" s="153">
        <v>23</v>
      </c>
      <c r="L149" s="154"/>
      <c r="M149" s="154"/>
      <c r="N149" s="154"/>
      <c r="O149" s="154"/>
      <c r="P149" s="154"/>
      <c r="Q149" s="154"/>
      <c r="R149" s="111"/>
    </row>
    <row r="150" spans="1:18" x14ac:dyDescent="0.25">
      <c r="A150" s="323" t="s">
        <v>846</v>
      </c>
      <c r="B150" s="311"/>
      <c r="C150" s="311"/>
      <c r="D150" s="311"/>
      <c r="E150" s="311"/>
      <c r="F150" s="311"/>
      <c r="G150" s="311"/>
      <c r="H150" s="311"/>
      <c r="I150" s="311"/>
      <c r="J150" s="311"/>
      <c r="K150" s="153">
        <v>10</v>
      </c>
      <c r="L150" s="154"/>
      <c r="M150" s="154"/>
      <c r="N150" s="154"/>
      <c r="O150" s="154"/>
      <c r="P150" s="154"/>
      <c r="Q150" s="154"/>
      <c r="R150" s="111"/>
    </row>
    <row r="151" spans="1:18" x14ac:dyDescent="0.25">
      <c r="A151" s="323" t="s">
        <v>847</v>
      </c>
      <c r="B151" s="311"/>
      <c r="C151" s="311"/>
      <c r="D151" s="311"/>
      <c r="E151" s="311"/>
      <c r="F151" s="311"/>
      <c r="G151" s="311"/>
      <c r="H151" s="311"/>
      <c r="I151" s="311"/>
      <c r="J151" s="311"/>
      <c r="K151" s="153">
        <v>1908</v>
      </c>
      <c r="L151" s="153">
        <v>1368</v>
      </c>
      <c r="M151" s="153">
        <v>540</v>
      </c>
      <c r="N151" s="153">
        <v>102</v>
      </c>
      <c r="O151" s="154"/>
      <c r="P151" s="153">
        <v>100.842</v>
      </c>
      <c r="Q151" s="154"/>
      <c r="R151" s="111"/>
    </row>
    <row r="152" spans="1:18" x14ac:dyDescent="0.25">
      <c r="A152" s="323" t="s">
        <v>848</v>
      </c>
      <c r="B152" s="311"/>
      <c r="C152" s="311"/>
      <c r="D152" s="311"/>
      <c r="E152" s="311"/>
      <c r="F152" s="311"/>
      <c r="G152" s="311"/>
      <c r="H152" s="311"/>
      <c r="I152" s="311"/>
      <c r="J152" s="311"/>
      <c r="K152" s="153">
        <v>246</v>
      </c>
      <c r="L152" s="153">
        <v>246</v>
      </c>
      <c r="M152" s="154"/>
      <c r="N152" s="154"/>
      <c r="O152" s="154"/>
      <c r="P152" s="153">
        <v>13.156000000000001</v>
      </c>
      <c r="Q152" s="154"/>
      <c r="R152" s="111"/>
    </row>
    <row r="153" spans="1:18" x14ac:dyDescent="0.25">
      <c r="A153" s="323" t="s">
        <v>849</v>
      </c>
      <c r="B153" s="311"/>
      <c r="C153" s="311"/>
      <c r="D153" s="311"/>
      <c r="E153" s="311"/>
      <c r="F153" s="311"/>
      <c r="G153" s="311"/>
      <c r="H153" s="311"/>
      <c r="I153" s="311"/>
      <c r="J153" s="311"/>
      <c r="K153" s="153">
        <v>-295</v>
      </c>
      <c r="L153" s="153">
        <v>-295</v>
      </c>
      <c r="M153" s="154"/>
      <c r="N153" s="154"/>
      <c r="O153" s="154"/>
      <c r="P153" s="153">
        <v>-15.788</v>
      </c>
      <c r="Q153" s="154"/>
      <c r="R153" s="111"/>
    </row>
    <row r="154" spans="1:18" x14ac:dyDescent="0.25">
      <c r="A154" s="323" t="s">
        <v>97</v>
      </c>
      <c r="B154" s="311"/>
      <c r="C154" s="311"/>
      <c r="D154" s="311"/>
      <c r="E154" s="311"/>
      <c r="F154" s="311"/>
      <c r="G154" s="311"/>
      <c r="H154" s="311"/>
      <c r="I154" s="311"/>
      <c r="J154" s="311"/>
      <c r="K154" s="153">
        <v>6177</v>
      </c>
      <c r="L154" s="154"/>
      <c r="M154" s="154"/>
      <c r="N154" s="154"/>
      <c r="O154" s="154"/>
      <c r="P154" s="154"/>
      <c r="Q154" s="154"/>
      <c r="R154" s="111"/>
    </row>
    <row r="155" spans="1:18" x14ac:dyDescent="0.25">
      <c r="A155" s="323" t="s">
        <v>96</v>
      </c>
      <c r="B155" s="311"/>
      <c r="C155" s="311"/>
      <c r="D155" s="311"/>
      <c r="E155" s="311"/>
      <c r="F155" s="311"/>
      <c r="G155" s="311"/>
      <c r="H155" s="311"/>
      <c r="I155" s="311"/>
      <c r="J155" s="311"/>
      <c r="K155" s="154"/>
      <c r="L155" s="154"/>
      <c r="M155" s="154"/>
      <c r="N155" s="154"/>
      <c r="O155" s="154"/>
      <c r="P155" s="154"/>
      <c r="Q155" s="154"/>
      <c r="R155" s="111"/>
    </row>
    <row r="156" spans="1:18" x14ac:dyDescent="0.25">
      <c r="A156" s="323" t="s">
        <v>850</v>
      </c>
      <c r="B156" s="311"/>
      <c r="C156" s="311"/>
      <c r="D156" s="311"/>
      <c r="E156" s="311"/>
      <c r="F156" s="311"/>
      <c r="G156" s="311"/>
      <c r="H156" s="311"/>
      <c r="I156" s="311"/>
      <c r="J156" s="311"/>
      <c r="K156" s="153">
        <v>768</v>
      </c>
      <c r="L156" s="154"/>
      <c r="M156" s="154"/>
      <c r="N156" s="154"/>
      <c r="O156" s="154"/>
      <c r="P156" s="154"/>
      <c r="Q156" s="154"/>
      <c r="R156" s="111"/>
    </row>
    <row r="157" spans="1:18" x14ac:dyDescent="0.25">
      <c r="A157" s="323" t="s">
        <v>851</v>
      </c>
      <c r="B157" s="311"/>
      <c r="C157" s="311"/>
      <c r="D157" s="311"/>
      <c r="E157" s="311"/>
      <c r="F157" s="311"/>
      <c r="G157" s="311"/>
      <c r="H157" s="311"/>
      <c r="I157" s="311"/>
      <c r="J157" s="311"/>
      <c r="K157" s="153">
        <v>16</v>
      </c>
      <c r="L157" s="154"/>
      <c r="M157" s="154"/>
      <c r="N157" s="154"/>
      <c r="O157" s="154"/>
      <c r="P157" s="154"/>
      <c r="Q157" s="154"/>
      <c r="R157" s="111"/>
    </row>
    <row r="158" spans="1:18" x14ac:dyDescent="0.25">
      <c r="A158" s="323" t="s">
        <v>852</v>
      </c>
      <c r="B158" s="311"/>
      <c r="C158" s="311"/>
      <c r="D158" s="311"/>
      <c r="E158" s="311"/>
      <c r="F158" s="311"/>
      <c r="G158" s="311"/>
      <c r="H158" s="311"/>
      <c r="I158" s="311"/>
      <c r="J158" s="311"/>
      <c r="K158" s="153">
        <v>45</v>
      </c>
      <c r="L158" s="154"/>
      <c r="M158" s="154"/>
      <c r="N158" s="154"/>
      <c r="O158" s="154"/>
      <c r="P158" s="154"/>
      <c r="Q158" s="154"/>
      <c r="R158" s="111"/>
    </row>
    <row r="159" spans="1:18" x14ac:dyDescent="0.25">
      <c r="A159" s="323" t="s">
        <v>853</v>
      </c>
      <c r="B159" s="311"/>
      <c r="C159" s="311"/>
      <c r="D159" s="311"/>
      <c r="E159" s="311"/>
      <c r="F159" s="311"/>
      <c r="G159" s="311"/>
      <c r="H159" s="311"/>
      <c r="I159" s="311"/>
      <c r="J159" s="311"/>
      <c r="K159" s="153">
        <v>370</v>
      </c>
      <c r="L159" s="154"/>
      <c r="M159" s="154"/>
      <c r="N159" s="154"/>
      <c r="O159" s="154"/>
      <c r="P159" s="154"/>
      <c r="Q159" s="154"/>
      <c r="R159" s="111"/>
    </row>
    <row r="160" spans="1:18" x14ac:dyDescent="0.25">
      <c r="A160" s="323" t="s">
        <v>854</v>
      </c>
      <c r="B160" s="311"/>
      <c r="C160" s="311"/>
      <c r="D160" s="311"/>
      <c r="E160" s="311"/>
      <c r="F160" s="311"/>
      <c r="G160" s="311"/>
      <c r="H160" s="311"/>
      <c r="I160" s="311"/>
      <c r="J160" s="311"/>
      <c r="K160" s="153">
        <v>1317</v>
      </c>
      <c r="L160" s="154"/>
      <c r="M160" s="154"/>
      <c r="N160" s="154"/>
      <c r="O160" s="154"/>
      <c r="P160" s="154"/>
      <c r="Q160" s="154"/>
      <c r="R160" s="111"/>
    </row>
    <row r="161" spans="1:18" x14ac:dyDescent="0.25">
      <c r="A161" s="323" t="s">
        <v>855</v>
      </c>
      <c r="B161" s="311"/>
      <c r="C161" s="311"/>
      <c r="D161" s="311"/>
      <c r="E161" s="311"/>
      <c r="F161" s="311"/>
      <c r="G161" s="311"/>
      <c r="H161" s="311"/>
      <c r="I161" s="311"/>
      <c r="J161" s="311"/>
      <c r="K161" s="153">
        <v>3628</v>
      </c>
      <c r="L161" s="154"/>
      <c r="M161" s="154"/>
      <c r="N161" s="154"/>
      <c r="O161" s="154"/>
      <c r="P161" s="154"/>
      <c r="Q161" s="154"/>
      <c r="R161" s="111"/>
    </row>
    <row r="162" spans="1:18" x14ac:dyDescent="0.25">
      <c r="A162" s="323" t="s">
        <v>856</v>
      </c>
      <c r="B162" s="311"/>
      <c r="C162" s="311"/>
      <c r="D162" s="311"/>
      <c r="E162" s="311"/>
      <c r="F162" s="311"/>
      <c r="G162" s="311"/>
      <c r="H162" s="311"/>
      <c r="I162" s="311"/>
      <c r="J162" s="311"/>
      <c r="K162" s="153">
        <v>8</v>
      </c>
      <c r="L162" s="154"/>
      <c r="M162" s="154"/>
      <c r="N162" s="154"/>
      <c r="O162" s="154"/>
      <c r="P162" s="154"/>
      <c r="Q162" s="154"/>
      <c r="R162" s="111"/>
    </row>
    <row r="163" spans="1:18" x14ac:dyDescent="0.25">
      <c r="A163" s="323" t="s">
        <v>857</v>
      </c>
      <c r="B163" s="311"/>
      <c r="C163" s="311"/>
      <c r="D163" s="311"/>
      <c r="E163" s="311"/>
      <c r="F163" s="311"/>
      <c r="G163" s="311"/>
      <c r="H163" s="311"/>
      <c r="I163" s="311"/>
      <c r="J163" s="311"/>
      <c r="K163" s="153">
        <v>25</v>
      </c>
      <c r="L163" s="154"/>
      <c r="M163" s="154"/>
      <c r="N163" s="154"/>
      <c r="O163" s="154"/>
      <c r="P163" s="154"/>
      <c r="Q163" s="154"/>
      <c r="R163" s="111"/>
    </row>
    <row r="164" spans="1:18" x14ac:dyDescent="0.25">
      <c r="A164" s="323" t="s">
        <v>98</v>
      </c>
      <c r="B164" s="311"/>
      <c r="C164" s="311"/>
      <c r="D164" s="311"/>
      <c r="E164" s="311"/>
      <c r="F164" s="311"/>
      <c r="G164" s="311"/>
      <c r="H164" s="311"/>
      <c r="I164" s="311"/>
      <c r="J164" s="311"/>
      <c r="K164" s="153">
        <v>4298</v>
      </c>
      <c r="L164" s="154"/>
      <c r="M164" s="154"/>
      <c r="N164" s="154"/>
      <c r="O164" s="154"/>
      <c r="P164" s="154"/>
      <c r="Q164" s="154"/>
      <c r="R164" s="111"/>
    </row>
    <row r="165" spans="1:18" x14ac:dyDescent="0.25">
      <c r="A165" s="323" t="s">
        <v>96</v>
      </c>
      <c r="B165" s="311"/>
      <c r="C165" s="311"/>
      <c r="D165" s="311"/>
      <c r="E165" s="311"/>
      <c r="F165" s="311"/>
      <c r="G165" s="311"/>
      <c r="H165" s="311"/>
      <c r="I165" s="311"/>
      <c r="J165" s="311"/>
      <c r="K165" s="154"/>
      <c r="L165" s="154"/>
      <c r="M165" s="154"/>
      <c r="N165" s="154"/>
      <c r="O165" s="154"/>
      <c r="P165" s="154"/>
      <c r="Q165" s="154"/>
      <c r="R165" s="111"/>
    </row>
    <row r="166" spans="1:18" x14ac:dyDescent="0.25">
      <c r="A166" s="323" t="s">
        <v>858</v>
      </c>
      <c r="B166" s="311"/>
      <c r="C166" s="311"/>
      <c r="D166" s="311"/>
      <c r="E166" s="311"/>
      <c r="F166" s="311"/>
      <c r="G166" s="311"/>
      <c r="H166" s="311"/>
      <c r="I166" s="311"/>
      <c r="J166" s="311"/>
      <c r="K166" s="153">
        <v>472</v>
      </c>
      <c r="L166" s="154"/>
      <c r="M166" s="154"/>
      <c r="N166" s="154"/>
      <c r="O166" s="154"/>
      <c r="P166" s="154"/>
      <c r="Q166" s="154"/>
      <c r="R166" s="111"/>
    </row>
    <row r="167" spans="1:18" x14ac:dyDescent="0.25">
      <c r="A167" s="323" t="s">
        <v>859</v>
      </c>
      <c r="B167" s="311"/>
      <c r="C167" s="311"/>
      <c r="D167" s="311"/>
      <c r="E167" s="311"/>
      <c r="F167" s="311"/>
      <c r="G167" s="311"/>
      <c r="H167" s="311"/>
      <c r="I167" s="311"/>
      <c r="J167" s="311"/>
      <c r="K167" s="153">
        <v>10</v>
      </c>
      <c r="L167" s="154"/>
      <c r="M167" s="154"/>
      <c r="N167" s="154"/>
      <c r="O167" s="154"/>
      <c r="P167" s="154"/>
      <c r="Q167" s="154"/>
      <c r="R167" s="111"/>
    </row>
    <row r="168" spans="1:18" x14ac:dyDescent="0.25">
      <c r="A168" s="323" t="s">
        <v>860</v>
      </c>
      <c r="B168" s="311"/>
      <c r="C168" s="311"/>
      <c r="D168" s="311"/>
      <c r="E168" s="311"/>
      <c r="F168" s="311"/>
      <c r="G168" s="311"/>
      <c r="H168" s="311"/>
      <c r="I168" s="311"/>
      <c r="J168" s="311"/>
      <c r="K168" s="153">
        <v>3451</v>
      </c>
      <c r="L168" s="154"/>
      <c r="M168" s="154"/>
      <c r="N168" s="154"/>
      <c r="O168" s="154"/>
      <c r="P168" s="154"/>
      <c r="Q168" s="154"/>
      <c r="R168" s="111"/>
    </row>
    <row r="169" spans="1:18" x14ac:dyDescent="0.25">
      <c r="A169" s="323" t="s">
        <v>861</v>
      </c>
      <c r="B169" s="311"/>
      <c r="C169" s="311"/>
      <c r="D169" s="311"/>
      <c r="E169" s="311"/>
      <c r="F169" s="311"/>
      <c r="G169" s="311"/>
      <c r="H169" s="311"/>
      <c r="I169" s="311"/>
      <c r="J169" s="311"/>
      <c r="K169" s="153">
        <v>16</v>
      </c>
      <c r="L169" s="154"/>
      <c r="M169" s="154"/>
      <c r="N169" s="154"/>
      <c r="O169" s="154"/>
      <c r="P169" s="154"/>
      <c r="Q169" s="154"/>
      <c r="R169" s="111"/>
    </row>
    <row r="170" spans="1:18" x14ac:dyDescent="0.25">
      <c r="A170" s="323" t="s">
        <v>862</v>
      </c>
      <c r="B170" s="311"/>
      <c r="C170" s="311"/>
      <c r="D170" s="311"/>
      <c r="E170" s="311"/>
      <c r="F170" s="311"/>
      <c r="G170" s="311"/>
      <c r="H170" s="311"/>
      <c r="I170" s="311"/>
      <c r="J170" s="311"/>
      <c r="K170" s="153">
        <v>349</v>
      </c>
      <c r="L170" s="154"/>
      <c r="M170" s="154"/>
      <c r="N170" s="154"/>
      <c r="O170" s="154"/>
      <c r="P170" s="154"/>
      <c r="Q170" s="154"/>
      <c r="R170" s="111"/>
    </row>
    <row r="171" spans="1:18" x14ac:dyDescent="0.25">
      <c r="A171" s="324" t="s">
        <v>373</v>
      </c>
      <c r="B171" s="311"/>
      <c r="C171" s="311"/>
      <c r="D171" s="311"/>
      <c r="E171" s="311"/>
      <c r="F171" s="311"/>
      <c r="G171" s="311"/>
      <c r="H171" s="311"/>
      <c r="I171" s="311"/>
      <c r="J171" s="311"/>
      <c r="K171" s="155">
        <v>44788</v>
      </c>
      <c r="L171" s="154"/>
      <c r="M171" s="154"/>
      <c r="N171" s="154"/>
      <c r="O171" s="154"/>
      <c r="P171" s="155">
        <v>459.41</v>
      </c>
      <c r="Q171" s="154"/>
      <c r="R171" s="111"/>
    </row>
    <row r="172" spans="1:18" x14ac:dyDescent="0.25">
      <c r="A172" s="323" t="s">
        <v>522</v>
      </c>
      <c r="B172" s="311"/>
      <c r="C172" s="311"/>
      <c r="D172" s="311"/>
      <c r="E172" s="311"/>
      <c r="F172" s="311"/>
      <c r="G172" s="311"/>
      <c r="H172" s="311"/>
      <c r="I172" s="311"/>
      <c r="J172" s="311"/>
      <c r="K172" s="153">
        <v>6188</v>
      </c>
      <c r="L172" s="154"/>
      <c r="M172" s="154"/>
      <c r="N172" s="154"/>
      <c r="O172" s="154"/>
      <c r="P172" s="153">
        <v>32.299999999999997</v>
      </c>
      <c r="Q172" s="154"/>
      <c r="R172" s="111"/>
    </row>
    <row r="173" spans="1:18" x14ac:dyDescent="0.25">
      <c r="A173" s="323" t="s">
        <v>523</v>
      </c>
      <c r="B173" s="311"/>
      <c r="C173" s="311"/>
      <c r="D173" s="311"/>
      <c r="E173" s="311"/>
      <c r="F173" s="311"/>
      <c r="G173" s="311"/>
      <c r="H173" s="311"/>
      <c r="I173" s="311"/>
      <c r="J173" s="311"/>
      <c r="K173" s="153">
        <v>35367</v>
      </c>
      <c r="L173" s="154"/>
      <c r="M173" s="154"/>
      <c r="N173" s="154"/>
      <c r="O173" s="154"/>
      <c r="P173" s="153">
        <v>363.96</v>
      </c>
      <c r="Q173" s="154"/>
      <c r="R173" s="111"/>
    </row>
    <row r="174" spans="1:18" x14ac:dyDescent="0.25">
      <c r="A174" s="323" t="s">
        <v>863</v>
      </c>
      <c r="B174" s="311"/>
      <c r="C174" s="311"/>
      <c r="D174" s="311"/>
      <c r="E174" s="311"/>
      <c r="F174" s="311"/>
      <c r="G174" s="311"/>
      <c r="H174" s="311"/>
      <c r="I174" s="311"/>
      <c r="J174" s="311"/>
      <c r="K174" s="153">
        <v>812</v>
      </c>
      <c r="L174" s="154"/>
      <c r="M174" s="154"/>
      <c r="N174" s="154"/>
      <c r="O174" s="154"/>
      <c r="P174" s="154"/>
      <c r="Q174" s="154"/>
      <c r="R174" s="111"/>
    </row>
    <row r="175" spans="1:18" x14ac:dyDescent="0.25">
      <c r="A175" s="323" t="s">
        <v>864</v>
      </c>
      <c r="B175" s="311"/>
      <c r="C175" s="311"/>
      <c r="D175" s="311"/>
      <c r="E175" s="311"/>
      <c r="F175" s="311"/>
      <c r="G175" s="311"/>
      <c r="H175" s="311"/>
      <c r="I175" s="311"/>
      <c r="J175" s="311"/>
      <c r="K175" s="153">
        <v>2421</v>
      </c>
      <c r="L175" s="154"/>
      <c r="M175" s="154"/>
      <c r="N175" s="154"/>
      <c r="O175" s="154"/>
      <c r="P175" s="153">
        <v>63.15</v>
      </c>
      <c r="Q175" s="154"/>
      <c r="R175" s="111"/>
    </row>
    <row r="176" spans="1:18" x14ac:dyDescent="0.25">
      <c r="A176" s="323" t="s">
        <v>100</v>
      </c>
      <c r="B176" s="311"/>
      <c r="C176" s="311"/>
      <c r="D176" s="311"/>
      <c r="E176" s="311"/>
      <c r="F176" s="311"/>
      <c r="G176" s="311"/>
      <c r="H176" s="311"/>
      <c r="I176" s="311"/>
      <c r="J176" s="311"/>
      <c r="K176" s="153">
        <v>44788</v>
      </c>
      <c r="L176" s="154"/>
      <c r="M176" s="154"/>
      <c r="N176" s="154"/>
      <c r="O176" s="154"/>
      <c r="P176" s="153">
        <v>459.41</v>
      </c>
      <c r="Q176" s="154"/>
      <c r="R176" s="111"/>
    </row>
    <row r="177" spans="1:18" x14ac:dyDescent="0.25">
      <c r="A177" s="323" t="s">
        <v>101</v>
      </c>
      <c r="B177" s="311"/>
      <c r="C177" s="311"/>
      <c r="D177" s="311"/>
      <c r="E177" s="311"/>
      <c r="F177" s="311"/>
      <c r="G177" s="311"/>
      <c r="H177" s="311"/>
      <c r="I177" s="311"/>
      <c r="J177" s="311"/>
      <c r="K177" s="154"/>
      <c r="L177" s="154"/>
      <c r="M177" s="154"/>
      <c r="N177" s="154"/>
      <c r="O177" s="154"/>
      <c r="P177" s="154"/>
      <c r="Q177" s="154"/>
      <c r="R177" s="111"/>
    </row>
    <row r="178" spans="1:18" x14ac:dyDescent="0.25">
      <c r="A178" s="323" t="s">
        <v>102</v>
      </c>
      <c r="B178" s="311"/>
      <c r="C178" s="311"/>
      <c r="D178" s="311"/>
      <c r="E178" s="311"/>
      <c r="F178" s="311"/>
      <c r="G178" s="311"/>
      <c r="H178" s="311"/>
      <c r="I178" s="311"/>
      <c r="J178" s="311"/>
      <c r="K178" s="153">
        <v>24818</v>
      </c>
      <c r="L178" s="154"/>
      <c r="M178" s="154"/>
      <c r="N178" s="154"/>
      <c r="O178" s="154"/>
      <c r="P178" s="154"/>
      <c r="Q178" s="154"/>
      <c r="R178" s="111"/>
    </row>
    <row r="179" spans="1:18" x14ac:dyDescent="0.25">
      <c r="A179" s="323" t="s">
        <v>103</v>
      </c>
      <c r="B179" s="311"/>
      <c r="C179" s="311"/>
      <c r="D179" s="311"/>
      <c r="E179" s="311"/>
      <c r="F179" s="311"/>
      <c r="G179" s="311"/>
      <c r="H179" s="311"/>
      <c r="I179" s="311"/>
      <c r="J179" s="311"/>
      <c r="K179" s="153">
        <f>2133-N145</f>
        <v>1737</v>
      </c>
      <c r="L179" s="154"/>
      <c r="M179" s="154"/>
      <c r="N179" s="154"/>
      <c r="O179" s="154"/>
      <c r="P179" s="154"/>
      <c r="Q179" s="154"/>
      <c r="R179" s="111"/>
    </row>
    <row r="180" spans="1:18" x14ac:dyDescent="0.25">
      <c r="A180" s="323" t="s">
        <v>104</v>
      </c>
      <c r="B180" s="311"/>
      <c r="C180" s="311"/>
      <c r="D180" s="311"/>
      <c r="E180" s="311"/>
      <c r="F180" s="311"/>
      <c r="G180" s="311"/>
      <c r="H180" s="311"/>
      <c r="I180" s="311"/>
      <c r="J180" s="311"/>
      <c r="K180" s="153">
        <v>6946</v>
      </c>
      <c r="L180" s="154"/>
      <c r="M180" s="154"/>
      <c r="N180" s="154"/>
      <c r="O180" s="154"/>
      <c r="P180" s="154"/>
      <c r="Q180" s="154"/>
      <c r="R180" s="111"/>
    </row>
    <row r="181" spans="1:18" x14ac:dyDescent="0.25">
      <c r="A181" s="323" t="s">
        <v>865</v>
      </c>
      <c r="B181" s="311"/>
      <c r="C181" s="311"/>
      <c r="D181" s="311"/>
      <c r="E181" s="311"/>
      <c r="F181" s="311"/>
      <c r="G181" s="311"/>
      <c r="H181" s="311"/>
      <c r="I181" s="311"/>
      <c r="J181" s="311"/>
      <c r="K181" s="153">
        <v>812</v>
      </c>
      <c r="L181" s="154"/>
      <c r="M181" s="154"/>
      <c r="N181" s="154"/>
      <c r="O181" s="154"/>
      <c r="P181" s="154"/>
      <c r="Q181" s="154"/>
      <c r="R181" s="111"/>
    </row>
    <row r="182" spans="1:18" x14ac:dyDescent="0.25">
      <c r="A182" s="323" t="s">
        <v>105</v>
      </c>
      <c r="B182" s="311"/>
      <c r="C182" s="311"/>
      <c r="D182" s="311"/>
      <c r="E182" s="311"/>
      <c r="F182" s="311"/>
      <c r="G182" s="311"/>
      <c r="H182" s="311"/>
      <c r="I182" s="311"/>
      <c r="J182" s="311"/>
      <c r="K182" s="153">
        <v>6177</v>
      </c>
      <c r="L182" s="154"/>
      <c r="M182" s="154"/>
      <c r="N182" s="154"/>
      <c r="O182" s="154"/>
      <c r="P182" s="154"/>
      <c r="Q182" s="154"/>
      <c r="R182" s="111"/>
    </row>
    <row r="183" spans="1:18" x14ac:dyDescent="0.25">
      <c r="A183" s="323" t="s">
        <v>106</v>
      </c>
      <c r="B183" s="311"/>
      <c r="C183" s="311"/>
      <c r="D183" s="311"/>
      <c r="E183" s="311"/>
      <c r="F183" s="311"/>
      <c r="G183" s="311"/>
      <c r="H183" s="311"/>
      <c r="I183" s="311"/>
      <c r="J183" s="311"/>
      <c r="K183" s="153">
        <v>4298</v>
      </c>
      <c r="L183" s="154"/>
      <c r="M183" s="154"/>
      <c r="N183" s="154"/>
      <c r="O183" s="154"/>
      <c r="P183" s="154"/>
      <c r="Q183" s="154"/>
      <c r="R183" s="111"/>
    </row>
    <row r="184" spans="1:18" x14ac:dyDescent="0.25">
      <c r="A184" s="324" t="s">
        <v>107</v>
      </c>
      <c r="B184" s="311"/>
      <c r="C184" s="311"/>
      <c r="D184" s="311"/>
      <c r="E184" s="311"/>
      <c r="F184" s="311"/>
      <c r="G184" s="311"/>
      <c r="H184" s="311"/>
      <c r="I184" s="311"/>
      <c r="J184" s="311"/>
      <c r="K184" s="155">
        <v>44788</v>
      </c>
      <c r="L184" s="154"/>
      <c r="M184" s="154"/>
      <c r="N184" s="154"/>
      <c r="O184" s="154"/>
      <c r="P184" s="155">
        <v>459.41</v>
      </c>
      <c r="Q184" s="154"/>
      <c r="R184" s="111"/>
    </row>
    <row r="185" spans="1:18" x14ac:dyDescent="0.25">
      <c r="A185" s="139"/>
      <c r="B185" s="140"/>
      <c r="C185" s="141"/>
      <c r="D185" s="142"/>
      <c r="E185" s="190"/>
      <c r="F185" s="157"/>
      <c r="G185" s="157"/>
      <c r="H185" s="157"/>
      <c r="I185" s="157"/>
      <c r="J185" s="157"/>
      <c r="K185" s="157"/>
      <c r="L185" s="157"/>
      <c r="M185" s="157"/>
      <c r="N185" s="157"/>
      <c r="O185" s="157"/>
      <c r="P185" s="157"/>
      <c r="Q185" s="157"/>
      <c r="R185" s="111"/>
    </row>
    <row r="186" spans="1:18" x14ac:dyDescent="0.25">
      <c r="A186" s="139"/>
      <c r="B186" s="140"/>
      <c r="C186" s="141"/>
      <c r="D186" s="142"/>
      <c r="E186" s="190"/>
      <c r="F186" s="157"/>
      <c r="G186" s="157"/>
      <c r="H186" s="157"/>
      <c r="I186" s="157"/>
      <c r="J186" s="157"/>
      <c r="K186" s="157"/>
      <c r="L186" s="157"/>
      <c r="M186" s="157"/>
      <c r="N186" s="157"/>
      <c r="O186" s="157"/>
      <c r="P186" s="157"/>
      <c r="Q186" s="157"/>
      <c r="R186" s="111"/>
    </row>
    <row r="187" spans="1:18" x14ac:dyDescent="0.25">
      <c r="A187" s="139"/>
      <c r="B187" s="158" t="s">
        <v>384</v>
      </c>
      <c r="C187" s="159"/>
      <c r="D187" s="159"/>
      <c r="E187" s="159"/>
      <c r="F187" s="160"/>
      <c r="G187" s="160"/>
      <c r="H187" s="160"/>
      <c r="I187" s="160"/>
      <c r="J187" s="160"/>
      <c r="K187" s="160"/>
      <c r="L187" s="160"/>
      <c r="M187" s="160"/>
      <c r="N187" s="157"/>
      <c r="O187" s="157"/>
      <c r="P187" s="157"/>
      <c r="Q187" s="157"/>
      <c r="R187" s="111"/>
    </row>
    <row r="188" spans="1:18" x14ac:dyDescent="0.25">
      <c r="A188" s="139"/>
      <c r="B188" s="161" t="s">
        <v>385</v>
      </c>
      <c r="C188" s="162"/>
      <c r="D188" s="162"/>
      <c r="E188" s="162"/>
      <c r="F188" s="163"/>
      <c r="G188" s="163"/>
      <c r="H188" s="163"/>
      <c r="I188" s="163"/>
      <c r="J188" s="163"/>
      <c r="K188" s="163"/>
      <c r="L188" s="160"/>
      <c r="M188" s="160"/>
      <c r="N188" s="157"/>
      <c r="O188" s="157"/>
      <c r="P188" s="157"/>
      <c r="Q188" s="157"/>
      <c r="R188" s="111"/>
    </row>
    <row r="189" spans="1:18" x14ac:dyDescent="0.25">
      <c r="A189" s="139"/>
      <c r="B189" s="335" t="s">
        <v>386</v>
      </c>
      <c r="C189" s="335"/>
      <c r="D189" s="335"/>
      <c r="E189" s="335"/>
      <c r="F189" s="335"/>
      <c r="G189" s="335"/>
      <c r="H189" s="335"/>
      <c r="I189" s="335"/>
      <c r="J189" s="335"/>
      <c r="K189" s="335"/>
      <c r="L189" s="335"/>
      <c r="M189" s="335"/>
      <c r="N189" s="335"/>
      <c r="O189" s="335"/>
      <c r="P189" s="157"/>
      <c r="Q189" s="157"/>
      <c r="R189" s="111"/>
    </row>
    <row r="190" spans="1:18" x14ac:dyDescent="0.25">
      <c r="A190" s="139"/>
      <c r="B190" s="164"/>
      <c r="C190" s="164"/>
      <c r="D190" s="164"/>
      <c r="E190" s="164"/>
      <c r="F190" s="164"/>
      <c r="G190" s="164"/>
      <c r="H190" s="164"/>
      <c r="I190" s="164"/>
      <c r="J190" s="164"/>
      <c r="K190" s="164"/>
      <c r="L190" s="164"/>
      <c r="M190" s="164"/>
      <c r="N190" s="164"/>
      <c r="O190" s="164"/>
      <c r="P190" s="157"/>
      <c r="Q190" s="157"/>
      <c r="R190" s="111"/>
    </row>
    <row r="191" spans="1:18" x14ac:dyDescent="0.25">
      <c r="A191" s="139"/>
      <c r="B191" s="165" t="s">
        <v>387</v>
      </c>
      <c r="C191" s="165"/>
      <c r="D191" s="165"/>
      <c r="E191" s="160"/>
      <c r="F191" s="166" t="s">
        <v>388</v>
      </c>
      <c r="G191" s="166"/>
      <c r="H191" s="166"/>
      <c r="I191" s="166"/>
      <c r="J191" s="166"/>
      <c r="K191" s="166"/>
      <c r="L191" s="166"/>
      <c r="M191" s="166"/>
      <c r="N191" s="157"/>
      <c r="O191" s="157"/>
      <c r="P191" s="157"/>
      <c r="Q191" s="157"/>
      <c r="R191" s="111"/>
    </row>
    <row r="192" spans="1:18" x14ac:dyDescent="0.25">
      <c r="A192" s="139"/>
      <c r="B192" s="167"/>
      <c r="C192" s="168"/>
      <c r="D192" s="169"/>
      <c r="E192" s="160"/>
      <c r="F192" s="330" t="s">
        <v>389</v>
      </c>
      <c r="G192" s="330"/>
      <c r="H192" s="170"/>
      <c r="I192" s="165"/>
      <c r="J192" s="165"/>
      <c r="K192" s="165"/>
      <c r="L192" s="165"/>
      <c r="M192" s="165"/>
      <c r="N192" s="157"/>
      <c r="O192" s="157"/>
      <c r="P192" s="157"/>
      <c r="Q192" s="157"/>
      <c r="R192" s="111"/>
    </row>
    <row r="193" spans="1:18" x14ac:dyDescent="0.25">
      <c r="A193" s="139"/>
      <c r="B193" s="140"/>
      <c r="C193" s="141"/>
      <c r="D193" s="142"/>
      <c r="E193" s="190"/>
      <c r="F193" s="157"/>
      <c r="G193" s="157"/>
      <c r="H193" s="157"/>
      <c r="I193" s="157"/>
      <c r="J193" s="157"/>
      <c r="K193" s="157"/>
      <c r="L193" s="157"/>
      <c r="M193" s="157"/>
      <c r="N193" s="157"/>
      <c r="O193" s="157"/>
      <c r="P193" s="157"/>
      <c r="Q193" s="157"/>
      <c r="R193" s="111"/>
    </row>
    <row r="194" spans="1:18" x14ac:dyDescent="0.25">
      <c r="A194" s="139"/>
      <c r="B194" s="140"/>
      <c r="C194" s="141"/>
      <c r="D194" s="142"/>
      <c r="E194" s="190"/>
      <c r="F194" s="157"/>
      <c r="G194" s="157"/>
      <c r="H194" s="157"/>
      <c r="I194" s="157"/>
      <c r="J194" s="157"/>
      <c r="K194" s="157"/>
      <c r="L194" s="157"/>
      <c r="M194" s="157"/>
      <c r="N194" s="157"/>
      <c r="O194" s="157"/>
      <c r="P194" s="157"/>
      <c r="Q194" s="157"/>
      <c r="R194" s="111"/>
    </row>
    <row r="195" spans="1:18" x14ac:dyDescent="0.25">
      <c r="A195" s="139"/>
      <c r="B195" s="140"/>
      <c r="C195" s="141"/>
      <c r="D195" s="142"/>
      <c r="E195" s="190"/>
      <c r="F195" s="157"/>
      <c r="G195" s="157"/>
      <c r="H195" s="157"/>
      <c r="I195" s="157"/>
      <c r="J195" s="157"/>
      <c r="K195" s="157"/>
      <c r="L195" s="157"/>
      <c r="M195" s="157"/>
      <c r="N195" s="157"/>
      <c r="O195" s="157"/>
      <c r="P195" s="157"/>
      <c r="Q195" s="157"/>
      <c r="R195" s="111"/>
    </row>
    <row r="196" spans="1:18" x14ac:dyDescent="0.25">
      <c r="A196" s="139"/>
      <c r="B196" s="140"/>
      <c r="C196" s="141"/>
      <c r="D196" s="142"/>
      <c r="E196" s="190"/>
      <c r="F196" s="157"/>
      <c r="G196" s="157"/>
      <c r="H196" s="157"/>
      <c r="I196" s="157"/>
      <c r="J196" s="157"/>
      <c r="K196" s="157"/>
      <c r="L196" s="157"/>
      <c r="M196" s="157"/>
      <c r="N196" s="157"/>
      <c r="O196" s="157"/>
      <c r="P196" s="157"/>
      <c r="Q196" s="157"/>
      <c r="R196" s="111"/>
    </row>
    <row r="197" spans="1:18" x14ac:dyDescent="0.25">
      <c r="A197" s="139"/>
      <c r="B197" s="140"/>
      <c r="C197" s="141"/>
      <c r="D197" s="142"/>
      <c r="E197" s="190"/>
      <c r="F197" s="157"/>
      <c r="G197" s="157"/>
      <c r="H197" s="157"/>
      <c r="I197" s="157"/>
      <c r="J197" s="157"/>
      <c r="K197" s="157"/>
      <c r="L197" s="157"/>
      <c r="M197" s="157"/>
      <c r="N197" s="157"/>
      <c r="O197" s="157"/>
      <c r="P197" s="157"/>
      <c r="Q197" s="157"/>
      <c r="R197" s="111"/>
    </row>
  </sheetData>
  <mergeCells count="96">
    <mergeCell ref="F192:G192"/>
    <mergeCell ref="A180:J180"/>
    <mergeCell ref="A181:J181"/>
    <mergeCell ref="A182:J182"/>
    <mergeCell ref="A183:J183"/>
    <mergeCell ref="A184:J184"/>
    <mergeCell ref="B189:O189"/>
    <mergeCell ref="A179:J179"/>
    <mergeCell ref="A168:J168"/>
    <mergeCell ref="A169:J169"/>
    <mergeCell ref="A170:J170"/>
    <mergeCell ref="A171:J171"/>
    <mergeCell ref="A172:J172"/>
    <mergeCell ref="A173:J173"/>
    <mergeCell ref="A174:J174"/>
    <mergeCell ref="A175:J175"/>
    <mergeCell ref="A176:J176"/>
    <mergeCell ref="A177:J177"/>
    <mergeCell ref="A178:J178"/>
    <mergeCell ref="A167:J167"/>
    <mergeCell ref="A156:J156"/>
    <mergeCell ref="A157:J157"/>
    <mergeCell ref="A158:J158"/>
    <mergeCell ref="A159:J159"/>
    <mergeCell ref="A160:J160"/>
    <mergeCell ref="A161:J161"/>
    <mergeCell ref="A162:J162"/>
    <mergeCell ref="A163:J163"/>
    <mergeCell ref="A164:J164"/>
    <mergeCell ref="A165:J165"/>
    <mergeCell ref="A166:J166"/>
    <mergeCell ref="A155:J155"/>
    <mergeCell ref="A144:J144"/>
    <mergeCell ref="A145:J145"/>
    <mergeCell ref="A146:J146"/>
    <mergeCell ref="A147:J147"/>
    <mergeCell ref="A148:J148"/>
    <mergeCell ref="A149:J149"/>
    <mergeCell ref="A150:J150"/>
    <mergeCell ref="A151:J151"/>
    <mergeCell ref="A152:J152"/>
    <mergeCell ref="A153:J153"/>
    <mergeCell ref="A154:J154"/>
    <mergeCell ref="A143:Q143"/>
    <mergeCell ref="A126:J126"/>
    <mergeCell ref="A127:J127"/>
    <mergeCell ref="A128:J128"/>
    <mergeCell ref="A129:J129"/>
    <mergeCell ref="A130:J130"/>
    <mergeCell ref="A131:Q131"/>
    <mergeCell ref="A138:J138"/>
    <mergeCell ref="A139:J139"/>
    <mergeCell ref="A140:J140"/>
    <mergeCell ref="A141:J141"/>
    <mergeCell ref="A142:J142"/>
    <mergeCell ref="A118:Q118"/>
    <mergeCell ref="A41:Q41"/>
    <mergeCell ref="A42:Q42"/>
    <mergeCell ref="A49:Q49"/>
    <mergeCell ref="A80:Q80"/>
    <mergeCell ref="A104:Q104"/>
    <mergeCell ref="A111:Q111"/>
    <mergeCell ref="A113:J113"/>
    <mergeCell ref="A114:J114"/>
    <mergeCell ref="A115:J115"/>
    <mergeCell ref="A116:J116"/>
    <mergeCell ref="A117:J117"/>
    <mergeCell ref="A40:J40"/>
    <mergeCell ref="O24:O26"/>
    <mergeCell ref="P24:P26"/>
    <mergeCell ref="Q24:Q26"/>
    <mergeCell ref="F25:F26"/>
    <mergeCell ref="G25:I25"/>
    <mergeCell ref="J25:J26"/>
    <mergeCell ref="K25:K26"/>
    <mergeCell ref="L25:N25"/>
    <mergeCell ref="A28:Q28"/>
    <mergeCell ref="A36:J36"/>
    <mergeCell ref="A37:J37"/>
    <mergeCell ref="A38:J38"/>
    <mergeCell ref="A39:J39"/>
    <mergeCell ref="J19:K19"/>
    <mergeCell ref="J20:K20"/>
    <mergeCell ref="A24:A26"/>
    <mergeCell ref="B24:B26"/>
    <mergeCell ref="C24:C26"/>
    <mergeCell ref="D24:D26"/>
    <mergeCell ref="E24:E26"/>
    <mergeCell ref="F24:I24"/>
    <mergeCell ref="J24:N24"/>
    <mergeCell ref="J18:K18"/>
    <mergeCell ref="E1:I1"/>
    <mergeCell ref="J14:K14"/>
    <mergeCell ref="J15:K15"/>
    <mergeCell ref="J16:K16"/>
    <mergeCell ref="J17:K1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6"/>
  <sheetViews>
    <sheetView workbookViewId="0">
      <selection sqref="A1:R96"/>
    </sheetView>
  </sheetViews>
  <sheetFormatPr defaultRowHeight="15" x14ac:dyDescent="0.25"/>
  <sheetData>
    <row r="1" spans="1:18" x14ac:dyDescent="0.25">
      <c r="A1" s="49" t="s">
        <v>51</v>
      </c>
      <c r="B1" s="98"/>
      <c r="C1" s="191"/>
      <c r="D1" s="94"/>
      <c r="E1" s="300" t="s">
        <v>0</v>
      </c>
      <c r="F1" s="301"/>
      <c r="G1" s="301"/>
      <c r="H1" s="301"/>
      <c r="I1" s="301"/>
      <c r="J1" s="301"/>
      <c r="K1" s="95"/>
      <c r="L1" s="95"/>
      <c r="M1" s="49" t="s">
        <v>52</v>
      </c>
      <c r="N1" s="53"/>
      <c r="O1" s="53"/>
      <c r="P1" s="53"/>
    </row>
    <row r="2" spans="1:18" x14ac:dyDescent="0.25">
      <c r="A2" s="92"/>
      <c r="B2" s="98"/>
      <c r="C2" s="191"/>
      <c r="D2" s="94"/>
      <c r="E2" s="192"/>
      <c r="F2" s="192"/>
      <c r="G2" s="56" t="s">
        <v>53</v>
      </c>
      <c r="H2" s="193"/>
      <c r="I2" s="194"/>
      <c r="J2" s="95"/>
      <c r="K2" s="95"/>
      <c r="L2" s="95"/>
      <c r="M2" s="55" t="s">
        <v>391</v>
      </c>
      <c r="N2" s="53"/>
      <c r="O2" s="53"/>
      <c r="P2" s="53"/>
    </row>
    <row r="3" spans="1:18" x14ac:dyDescent="0.25">
      <c r="A3" s="92" t="s">
        <v>866</v>
      </c>
      <c r="B3" s="98"/>
      <c r="C3" s="191"/>
      <c r="D3" s="94"/>
      <c r="E3" s="95"/>
      <c r="F3" s="95"/>
      <c r="G3" s="95"/>
      <c r="H3" s="95"/>
      <c r="I3" s="95"/>
      <c r="J3" s="95"/>
      <c r="K3" s="95"/>
      <c r="L3" s="95"/>
      <c r="M3" s="55" t="s">
        <v>867</v>
      </c>
      <c r="N3" s="53"/>
      <c r="O3" s="53"/>
      <c r="P3" s="53"/>
    </row>
    <row r="4" spans="1:18" x14ac:dyDescent="0.25">
      <c r="A4" s="55" t="s">
        <v>868</v>
      </c>
      <c r="B4" s="98"/>
      <c r="C4" s="191"/>
      <c r="D4" s="94"/>
      <c r="E4" s="95"/>
      <c r="F4" s="95"/>
      <c r="G4" s="58" t="s">
        <v>869</v>
      </c>
      <c r="H4" s="195"/>
      <c r="I4" s="95"/>
      <c r="J4" s="95"/>
      <c r="K4" s="95"/>
      <c r="L4" s="95"/>
      <c r="M4" s="62"/>
      <c r="N4" s="62"/>
      <c r="O4" s="196"/>
      <c r="P4" s="53"/>
    </row>
    <row r="5" spans="1:18" x14ac:dyDescent="0.25">
      <c r="A5" s="97"/>
      <c r="B5" s="98"/>
      <c r="C5" s="94"/>
      <c r="D5" s="197"/>
      <c r="E5" s="95"/>
      <c r="F5" s="95"/>
      <c r="G5" s="97" t="s">
        <v>59</v>
      </c>
      <c r="H5" s="97"/>
      <c r="I5" s="97"/>
      <c r="J5" s="95"/>
      <c r="K5" s="95"/>
      <c r="L5" s="95"/>
      <c r="M5" s="55" t="s">
        <v>195</v>
      </c>
      <c r="N5" s="53"/>
      <c r="O5" s="53"/>
      <c r="P5" s="53"/>
      <c r="Q5" s="54"/>
    </row>
    <row r="6" spans="1:18" x14ac:dyDescent="0.25">
      <c r="A6" s="97"/>
      <c r="B6" s="98"/>
      <c r="C6" s="94"/>
      <c r="D6" s="197"/>
      <c r="E6" s="95"/>
      <c r="F6" s="95"/>
      <c r="G6" s="95"/>
      <c r="H6" s="95"/>
      <c r="I6" s="95"/>
      <c r="J6" s="95"/>
      <c r="K6" s="95"/>
      <c r="L6" s="95"/>
      <c r="M6" s="53"/>
      <c r="N6" s="53"/>
      <c r="O6" s="53"/>
      <c r="P6" s="53"/>
      <c r="Q6" s="54"/>
    </row>
    <row r="7" spans="1:18" x14ac:dyDescent="0.25">
      <c r="A7" s="118"/>
      <c r="B7" s="119"/>
      <c r="C7" s="123" t="s">
        <v>60</v>
      </c>
      <c r="D7" s="124" t="s">
        <v>870</v>
      </c>
      <c r="E7" s="125"/>
      <c r="F7" s="126"/>
      <c r="G7" s="126"/>
      <c r="H7" s="127"/>
      <c r="I7" s="126"/>
      <c r="J7" s="126"/>
      <c r="K7" s="126"/>
      <c r="L7" s="126"/>
      <c r="M7" s="110"/>
      <c r="N7" s="110"/>
      <c r="O7" s="110"/>
      <c r="P7" s="110"/>
      <c r="Q7" s="110"/>
    </row>
    <row r="8" spans="1:18" x14ac:dyDescent="0.25">
      <c r="A8" s="118"/>
      <c r="B8" s="119"/>
      <c r="C8" s="123"/>
      <c r="D8" s="128" t="s">
        <v>871</v>
      </c>
      <c r="E8" s="129"/>
      <c r="F8" s="130"/>
      <c r="G8" s="130"/>
      <c r="H8" s="131"/>
      <c r="I8" s="130"/>
      <c r="J8" s="130"/>
      <c r="K8" s="130"/>
      <c r="L8" s="130"/>
      <c r="M8" s="110"/>
      <c r="N8" s="110"/>
      <c r="O8" s="110"/>
      <c r="P8" s="110"/>
      <c r="Q8" s="110"/>
    </row>
    <row r="9" spans="1:18" x14ac:dyDescent="0.25">
      <c r="A9" s="118"/>
      <c r="B9" s="119"/>
      <c r="C9" s="120"/>
      <c r="D9" s="121"/>
      <c r="E9" s="115"/>
      <c r="F9" s="178"/>
      <c r="G9" s="178"/>
      <c r="H9" s="198" t="s">
        <v>61</v>
      </c>
      <c r="I9" s="198"/>
      <c r="J9" s="178"/>
      <c r="K9" s="178"/>
      <c r="L9" s="110"/>
      <c r="M9" s="110"/>
      <c r="N9" s="110"/>
      <c r="O9" s="110"/>
      <c r="P9" s="110"/>
      <c r="Q9" s="110"/>
    </row>
    <row r="10" spans="1:18" x14ac:dyDescent="0.25">
      <c r="A10" s="132"/>
      <c r="B10" s="133"/>
      <c r="C10" s="120"/>
      <c r="D10" s="121"/>
      <c r="E10" s="111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</row>
    <row r="11" spans="1:18" x14ac:dyDescent="0.25">
      <c r="A11" s="118"/>
      <c r="B11" s="119"/>
      <c r="C11" s="121"/>
      <c r="D11" s="111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1"/>
      <c r="R11" s="111"/>
    </row>
    <row r="12" spans="1:18" x14ac:dyDescent="0.25">
      <c r="A12" s="118"/>
      <c r="B12" s="119"/>
      <c r="C12" s="121"/>
      <c r="D12" s="134" t="s">
        <v>872</v>
      </c>
      <c r="E12" s="110"/>
      <c r="F12" s="110"/>
      <c r="G12" s="110"/>
      <c r="H12" s="134"/>
      <c r="I12" s="134"/>
      <c r="J12" s="134"/>
      <c r="K12" s="110"/>
      <c r="L12" s="110"/>
      <c r="M12" s="110"/>
      <c r="N12" s="110"/>
      <c r="O12" s="110"/>
      <c r="P12" s="110"/>
      <c r="Q12" s="110"/>
      <c r="R12" s="111"/>
    </row>
    <row r="13" spans="1:18" x14ac:dyDescent="0.25">
      <c r="A13" s="118"/>
      <c r="B13" s="119"/>
      <c r="C13" s="121"/>
      <c r="D13" s="134" t="s">
        <v>397</v>
      </c>
      <c r="E13" s="110"/>
      <c r="F13" s="110"/>
      <c r="G13" s="110"/>
      <c r="H13" s="134"/>
      <c r="I13" s="134"/>
      <c r="J13" s="317" t="s">
        <v>873</v>
      </c>
      <c r="K13" s="303"/>
      <c r="L13" s="136" t="s">
        <v>63</v>
      </c>
      <c r="M13" s="110"/>
      <c r="N13" s="110"/>
      <c r="O13" s="110"/>
      <c r="P13" s="110"/>
      <c r="Q13" s="111"/>
      <c r="R13" s="111"/>
    </row>
    <row r="14" spans="1:18" x14ac:dyDescent="0.25">
      <c r="A14" s="118"/>
      <c r="B14" s="119"/>
      <c r="C14" s="121"/>
      <c r="D14" s="134" t="s">
        <v>399</v>
      </c>
      <c r="E14" s="110"/>
      <c r="F14" s="110"/>
      <c r="G14" s="110"/>
      <c r="H14" s="134"/>
      <c r="I14" s="134"/>
      <c r="J14" s="317" t="s">
        <v>874</v>
      </c>
      <c r="K14" s="303"/>
      <c r="L14" s="136" t="s">
        <v>63</v>
      </c>
      <c r="M14" s="110"/>
      <c r="N14" s="110"/>
      <c r="O14" s="110"/>
      <c r="P14" s="110"/>
      <c r="Q14" s="111"/>
      <c r="R14" s="111"/>
    </row>
    <row r="15" spans="1:18" x14ac:dyDescent="0.25">
      <c r="A15" s="118"/>
      <c r="B15" s="119"/>
      <c r="C15" s="121"/>
      <c r="D15" s="134" t="s">
        <v>401</v>
      </c>
      <c r="E15" s="110"/>
      <c r="F15" s="110"/>
      <c r="G15" s="110"/>
      <c r="H15" s="134"/>
      <c r="I15" s="134"/>
      <c r="J15" s="317" t="s">
        <v>875</v>
      </c>
      <c r="K15" s="303"/>
      <c r="L15" s="136" t="s">
        <v>63</v>
      </c>
      <c r="M15" s="110"/>
      <c r="N15" s="110"/>
      <c r="O15" s="110"/>
      <c r="P15" s="110"/>
      <c r="Q15" s="111"/>
      <c r="R15" s="111"/>
    </row>
    <row r="16" spans="1:18" x14ac:dyDescent="0.25">
      <c r="A16" s="118"/>
      <c r="B16" s="119"/>
      <c r="C16" s="121"/>
      <c r="D16" s="134" t="s">
        <v>628</v>
      </c>
      <c r="E16" s="110"/>
      <c r="F16" s="110"/>
      <c r="G16" s="110"/>
      <c r="H16" s="134"/>
      <c r="I16" s="134"/>
      <c r="J16" s="317" t="s">
        <v>876</v>
      </c>
      <c r="K16" s="303"/>
      <c r="L16" s="136" t="s">
        <v>63</v>
      </c>
      <c r="M16" s="110"/>
      <c r="N16" s="110"/>
      <c r="O16" s="110"/>
      <c r="P16" s="110"/>
      <c r="Q16" s="111"/>
      <c r="R16" s="111"/>
    </row>
    <row r="17" spans="1:18" x14ac:dyDescent="0.25">
      <c r="A17" s="118"/>
      <c r="B17" s="119"/>
      <c r="C17" s="121"/>
      <c r="D17" s="134" t="s">
        <v>403</v>
      </c>
      <c r="E17" s="110"/>
      <c r="F17" s="110"/>
      <c r="G17" s="110"/>
      <c r="H17" s="134"/>
      <c r="I17" s="134"/>
      <c r="J17" s="317" t="s">
        <v>877</v>
      </c>
      <c r="K17" s="303"/>
      <c r="L17" s="136" t="s">
        <v>63</v>
      </c>
      <c r="M17" s="110"/>
      <c r="N17" s="110"/>
      <c r="O17" s="110"/>
      <c r="P17" s="110"/>
      <c r="Q17" s="111"/>
      <c r="R17" s="111"/>
    </row>
    <row r="18" spans="1:18" x14ac:dyDescent="0.25">
      <c r="A18" s="118"/>
      <c r="B18" s="119"/>
      <c r="C18" s="121"/>
      <c r="D18" s="134" t="s">
        <v>65</v>
      </c>
      <c r="E18" s="110"/>
      <c r="F18" s="110"/>
      <c r="G18" s="110"/>
      <c r="H18" s="134"/>
      <c r="I18" s="134"/>
      <c r="J18" s="317" t="s">
        <v>878</v>
      </c>
      <c r="K18" s="303"/>
      <c r="L18" s="136" t="s">
        <v>66</v>
      </c>
      <c r="M18" s="110"/>
      <c r="N18" s="110"/>
      <c r="O18" s="110"/>
      <c r="P18" s="110"/>
      <c r="Q18" s="111"/>
      <c r="R18" s="111"/>
    </row>
    <row r="19" spans="1:18" x14ac:dyDescent="0.25">
      <c r="A19" s="199"/>
      <c r="B19" s="200"/>
      <c r="C19" s="201"/>
      <c r="D19" s="134" t="s">
        <v>879</v>
      </c>
      <c r="E19" s="199"/>
      <c r="F19" s="202"/>
      <c r="G19" s="202"/>
      <c r="H19" s="202"/>
      <c r="I19" s="203"/>
      <c r="J19" s="204"/>
      <c r="K19" s="205">
        <f>K77/1000</f>
        <v>9.8780000000000001</v>
      </c>
      <c r="L19" s="206" t="s">
        <v>880</v>
      </c>
      <c r="M19" s="202"/>
      <c r="N19" s="207"/>
      <c r="O19" s="208"/>
      <c r="P19" s="209"/>
      <c r="Q19" s="210"/>
      <c r="R19" s="211"/>
    </row>
    <row r="20" spans="1:18" x14ac:dyDescent="0.25">
      <c r="A20" s="199"/>
      <c r="B20" s="200"/>
      <c r="C20" s="212"/>
      <c r="D20" s="213" t="s">
        <v>67</v>
      </c>
      <c r="E20" s="134"/>
      <c r="F20" s="134"/>
      <c r="G20" s="134"/>
      <c r="H20" s="134"/>
      <c r="I20" s="134"/>
      <c r="J20" s="134"/>
      <c r="K20" s="134"/>
      <c r="L20" s="134"/>
      <c r="M20" s="202"/>
      <c r="N20" s="207"/>
      <c r="O20" s="208"/>
      <c r="P20" s="209"/>
      <c r="Q20" s="214"/>
      <c r="R20" s="110"/>
    </row>
    <row r="21" spans="1:18" x14ac:dyDescent="0.25">
      <c r="A21" s="199"/>
      <c r="B21" s="200"/>
      <c r="C21" s="212"/>
      <c r="D21" s="213"/>
      <c r="E21" s="134"/>
      <c r="F21" s="134"/>
      <c r="G21" s="134"/>
      <c r="H21" s="134"/>
      <c r="I21" s="134"/>
      <c r="J21" s="134"/>
      <c r="K21" s="134"/>
      <c r="L21" s="134"/>
      <c r="M21" s="202"/>
      <c r="N21" s="207"/>
      <c r="O21" s="208"/>
      <c r="P21" s="209"/>
      <c r="Q21" s="214"/>
      <c r="R21" s="110"/>
    </row>
    <row r="22" spans="1:18" x14ac:dyDescent="0.25">
      <c r="A22" s="320" t="s">
        <v>68</v>
      </c>
      <c r="B22" s="318" t="s">
        <v>204</v>
      </c>
      <c r="C22" s="320" t="s">
        <v>70</v>
      </c>
      <c r="D22" s="320" t="s">
        <v>71</v>
      </c>
      <c r="E22" s="320" t="s">
        <v>72</v>
      </c>
      <c r="F22" s="320" t="s">
        <v>73</v>
      </c>
      <c r="G22" s="322"/>
      <c r="H22" s="322"/>
      <c r="I22" s="322"/>
      <c r="J22" s="320" t="s">
        <v>74</v>
      </c>
      <c r="K22" s="331"/>
      <c r="L22" s="331"/>
      <c r="M22" s="331"/>
      <c r="N22" s="331"/>
      <c r="O22" s="320" t="s">
        <v>75</v>
      </c>
      <c r="P22" s="320" t="s">
        <v>76</v>
      </c>
      <c r="Q22" s="332" t="s">
        <v>407</v>
      </c>
      <c r="R22" s="111"/>
    </row>
    <row r="23" spans="1:18" x14ac:dyDescent="0.25">
      <c r="A23" s="322"/>
      <c r="B23" s="319"/>
      <c r="C23" s="321"/>
      <c r="D23" s="320"/>
      <c r="E23" s="320"/>
      <c r="F23" s="320" t="s">
        <v>1</v>
      </c>
      <c r="G23" s="320" t="s">
        <v>79</v>
      </c>
      <c r="H23" s="322"/>
      <c r="I23" s="322"/>
      <c r="J23" s="320" t="s">
        <v>408</v>
      </c>
      <c r="K23" s="320" t="s">
        <v>1</v>
      </c>
      <c r="L23" s="320" t="s">
        <v>79</v>
      </c>
      <c r="M23" s="322"/>
      <c r="N23" s="322"/>
      <c r="O23" s="320"/>
      <c r="P23" s="320"/>
      <c r="Q23" s="332"/>
      <c r="R23" s="111"/>
    </row>
    <row r="24" spans="1:18" x14ac:dyDescent="0.25">
      <c r="A24" s="322"/>
      <c r="B24" s="319"/>
      <c r="C24" s="321"/>
      <c r="D24" s="320"/>
      <c r="E24" s="320"/>
      <c r="F24" s="322"/>
      <c r="G24" s="145" t="s">
        <v>80</v>
      </c>
      <c r="H24" s="145" t="s">
        <v>81</v>
      </c>
      <c r="I24" s="145" t="s">
        <v>82</v>
      </c>
      <c r="J24" s="321"/>
      <c r="K24" s="322"/>
      <c r="L24" s="145" t="s">
        <v>80</v>
      </c>
      <c r="M24" s="145" t="s">
        <v>81</v>
      </c>
      <c r="N24" s="145" t="s">
        <v>82</v>
      </c>
      <c r="O24" s="320"/>
      <c r="P24" s="320"/>
      <c r="Q24" s="332"/>
      <c r="R24" s="111"/>
    </row>
    <row r="25" spans="1:18" x14ac:dyDescent="0.25">
      <c r="A25" s="146">
        <v>1</v>
      </c>
      <c r="B25" s="147">
        <v>2</v>
      </c>
      <c r="C25" s="145">
        <v>3</v>
      </c>
      <c r="D25" s="145">
        <v>4</v>
      </c>
      <c r="E25" s="151">
        <v>5</v>
      </c>
      <c r="F25" s="148">
        <v>6</v>
      </c>
      <c r="G25" s="148">
        <v>7</v>
      </c>
      <c r="H25" s="148">
        <v>8</v>
      </c>
      <c r="I25" s="148">
        <v>9</v>
      </c>
      <c r="J25" s="148">
        <v>10</v>
      </c>
      <c r="K25" s="148">
        <v>11</v>
      </c>
      <c r="L25" s="148">
        <v>12</v>
      </c>
      <c r="M25" s="148">
        <v>13</v>
      </c>
      <c r="N25" s="148">
        <v>14</v>
      </c>
      <c r="O25" s="148">
        <v>15</v>
      </c>
      <c r="P25" s="148">
        <v>16</v>
      </c>
      <c r="Q25" s="148">
        <v>17</v>
      </c>
      <c r="R25" s="111"/>
    </row>
    <row r="26" spans="1:18" x14ac:dyDescent="0.25">
      <c r="A26" s="329" t="s">
        <v>881</v>
      </c>
      <c r="B26" s="311"/>
      <c r="C26" s="311"/>
      <c r="D26" s="311"/>
      <c r="E26" s="311"/>
      <c r="F26" s="311"/>
      <c r="G26" s="311"/>
      <c r="H26" s="311"/>
      <c r="I26" s="311"/>
      <c r="J26" s="311"/>
      <c r="K26" s="311"/>
      <c r="L26" s="311"/>
      <c r="M26" s="311"/>
      <c r="N26" s="311"/>
      <c r="O26" s="311"/>
      <c r="P26" s="311"/>
      <c r="Q26" s="311"/>
      <c r="R26" s="111"/>
    </row>
    <row r="27" spans="1:18" ht="147" x14ac:dyDescent="0.25">
      <c r="A27" s="146">
        <v>1</v>
      </c>
      <c r="B27" s="149" t="s">
        <v>882</v>
      </c>
      <c r="C27" s="150" t="s">
        <v>883</v>
      </c>
      <c r="D27" s="151" t="s">
        <v>884</v>
      </c>
      <c r="E27" s="156">
        <v>1</v>
      </c>
      <c r="F27" s="153">
        <v>901.52</v>
      </c>
      <c r="G27" s="153">
        <v>565.61</v>
      </c>
      <c r="H27" s="153">
        <v>51.1</v>
      </c>
      <c r="I27" s="154"/>
      <c r="J27" s="154"/>
      <c r="K27" s="154">
        <v>902</v>
      </c>
      <c r="L27" s="154">
        <v>566</v>
      </c>
      <c r="M27" s="154">
        <v>51</v>
      </c>
      <c r="N27" s="154"/>
      <c r="O27" s="154">
        <v>43.71</v>
      </c>
      <c r="P27" s="154">
        <v>43.71</v>
      </c>
      <c r="Q27" s="154"/>
      <c r="R27" s="111"/>
    </row>
    <row r="28" spans="1:18" ht="132" x14ac:dyDescent="0.25">
      <c r="A28" s="179" t="s">
        <v>419</v>
      </c>
      <c r="B28" s="180" t="s">
        <v>885</v>
      </c>
      <c r="C28" s="181" t="s">
        <v>886</v>
      </c>
      <c r="D28" s="179" t="s">
        <v>495</v>
      </c>
      <c r="E28" s="182" t="s">
        <v>887</v>
      </c>
      <c r="F28" s="183">
        <v>127.47</v>
      </c>
      <c r="G28" s="154"/>
      <c r="H28" s="183">
        <v>127.47</v>
      </c>
      <c r="I28" s="183">
        <v>18.2</v>
      </c>
      <c r="J28" s="154"/>
      <c r="K28" s="184">
        <v>28.04</v>
      </c>
      <c r="L28" s="154"/>
      <c r="M28" s="184">
        <v>28.04</v>
      </c>
      <c r="N28" s="184">
        <v>4</v>
      </c>
      <c r="O28" s="154"/>
      <c r="P28" s="154"/>
      <c r="Q28" s="154"/>
      <c r="R28" s="111"/>
    </row>
    <row r="29" spans="1:18" ht="96" x14ac:dyDescent="0.25">
      <c r="A29" s="179" t="s">
        <v>419</v>
      </c>
      <c r="B29" s="180" t="s">
        <v>888</v>
      </c>
      <c r="C29" s="181" t="s">
        <v>889</v>
      </c>
      <c r="D29" s="179" t="s">
        <v>495</v>
      </c>
      <c r="E29" s="182" t="s">
        <v>890</v>
      </c>
      <c r="F29" s="183">
        <v>2.86</v>
      </c>
      <c r="G29" s="154"/>
      <c r="H29" s="183">
        <v>2.86</v>
      </c>
      <c r="I29" s="154"/>
      <c r="J29" s="154"/>
      <c r="K29" s="184">
        <v>36.06</v>
      </c>
      <c r="L29" s="154"/>
      <c r="M29" s="184">
        <v>36.06</v>
      </c>
      <c r="N29" s="154"/>
      <c r="O29" s="154"/>
      <c r="P29" s="154"/>
      <c r="Q29" s="154"/>
      <c r="R29" s="111"/>
    </row>
    <row r="30" spans="1:18" ht="132" x14ac:dyDescent="0.25">
      <c r="A30" s="146">
        <v>2</v>
      </c>
      <c r="B30" s="149" t="s">
        <v>891</v>
      </c>
      <c r="C30" s="150" t="s">
        <v>892</v>
      </c>
      <c r="D30" s="151" t="s">
        <v>495</v>
      </c>
      <c r="E30" s="156">
        <v>43.71</v>
      </c>
      <c r="F30" s="153">
        <v>91.34</v>
      </c>
      <c r="G30" s="154"/>
      <c r="H30" s="153">
        <v>91.34</v>
      </c>
      <c r="I30" s="153">
        <v>15.62</v>
      </c>
      <c r="J30" s="154"/>
      <c r="K30" s="154">
        <v>3992</v>
      </c>
      <c r="L30" s="154"/>
      <c r="M30" s="154">
        <v>3992</v>
      </c>
      <c r="N30" s="154">
        <v>683</v>
      </c>
      <c r="O30" s="154"/>
      <c r="P30" s="154"/>
      <c r="Q30" s="154"/>
      <c r="R30" s="111"/>
    </row>
    <row r="31" spans="1:18" ht="108" x14ac:dyDescent="0.25">
      <c r="A31" s="146">
        <v>3</v>
      </c>
      <c r="B31" s="149" t="s">
        <v>893</v>
      </c>
      <c r="C31" s="150" t="s">
        <v>894</v>
      </c>
      <c r="D31" s="151" t="s">
        <v>884</v>
      </c>
      <c r="E31" s="156">
        <v>1</v>
      </c>
      <c r="F31" s="153">
        <v>876.98</v>
      </c>
      <c r="G31" s="153">
        <v>172.22</v>
      </c>
      <c r="H31" s="153">
        <v>40.4</v>
      </c>
      <c r="I31" s="153">
        <v>2.1800000000000002</v>
      </c>
      <c r="J31" s="154"/>
      <c r="K31" s="154">
        <v>877</v>
      </c>
      <c r="L31" s="154">
        <v>172</v>
      </c>
      <c r="M31" s="154">
        <v>40</v>
      </c>
      <c r="N31" s="154">
        <v>2</v>
      </c>
      <c r="O31" s="154">
        <v>12.71</v>
      </c>
      <c r="P31" s="154">
        <v>12.71</v>
      </c>
      <c r="Q31" s="154"/>
      <c r="R31" s="111"/>
    </row>
    <row r="32" spans="1:18" ht="120" x14ac:dyDescent="0.25">
      <c r="A32" s="151" t="s">
        <v>895</v>
      </c>
      <c r="B32" s="149" t="s">
        <v>896</v>
      </c>
      <c r="C32" s="150" t="s">
        <v>897</v>
      </c>
      <c r="D32" s="151" t="s">
        <v>898</v>
      </c>
      <c r="E32" s="156">
        <v>1</v>
      </c>
      <c r="F32" s="153" t="s">
        <v>899</v>
      </c>
      <c r="G32" s="154"/>
      <c r="H32" s="154"/>
      <c r="I32" s="154"/>
      <c r="J32" s="154">
        <v>21849</v>
      </c>
      <c r="K32" s="154">
        <v>21849</v>
      </c>
      <c r="L32" s="154"/>
      <c r="M32" s="154"/>
      <c r="N32" s="154"/>
      <c r="O32" s="154"/>
      <c r="P32" s="154"/>
      <c r="Q32" s="154"/>
      <c r="R32" s="111"/>
    </row>
    <row r="33" spans="1:18" ht="84" x14ac:dyDescent="0.25">
      <c r="A33" s="146">
        <v>5</v>
      </c>
      <c r="B33" s="149" t="s">
        <v>896</v>
      </c>
      <c r="C33" s="150" t="s">
        <v>900</v>
      </c>
      <c r="D33" s="151" t="s">
        <v>901</v>
      </c>
      <c r="E33" s="156">
        <v>1</v>
      </c>
      <c r="F33" s="153" t="s">
        <v>902</v>
      </c>
      <c r="G33" s="154"/>
      <c r="H33" s="154"/>
      <c r="I33" s="154"/>
      <c r="J33" s="154"/>
      <c r="K33" s="154">
        <v>113</v>
      </c>
      <c r="L33" s="154"/>
      <c r="M33" s="154"/>
      <c r="N33" s="154"/>
      <c r="O33" s="154"/>
      <c r="P33" s="154"/>
      <c r="Q33" s="154"/>
      <c r="R33" s="111"/>
    </row>
    <row r="34" spans="1:18" ht="48" x14ac:dyDescent="0.25">
      <c r="A34" s="146">
        <v>6</v>
      </c>
      <c r="B34" s="149" t="s">
        <v>903</v>
      </c>
      <c r="C34" s="150" t="s">
        <v>904</v>
      </c>
      <c r="D34" s="151" t="s">
        <v>905</v>
      </c>
      <c r="E34" s="152">
        <v>0.25</v>
      </c>
      <c r="F34" s="153">
        <v>180.8</v>
      </c>
      <c r="G34" s="153">
        <v>147.69999999999999</v>
      </c>
      <c r="H34" s="153">
        <v>25.75</v>
      </c>
      <c r="I34" s="153">
        <v>0.18</v>
      </c>
      <c r="J34" s="154"/>
      <c r="K34" s="154">
        <v>45</v>
      </c>
      <c r="L34" s="154">
        <v>37</v>
      </c>
      <c r="M34" s="154">
        <v>6</v>
      </c>
      <c r="N34" s="154"/>
      <c r="O34" s="154">
        <v>10.9</v>
      </c>
      <c r="P34" s="154">
        <v>2.73</v>
      </c>
      <c r="Q34" s="154"/>
      <c r="R34" s="111"/>
    </row>
    <row r="35" spans="1:18" ht="84" x14ac:dyDescent="0.25">
      <c r="A35" s="146">
        <v>7</v>
      </c>
      <c r="B35" s="149" t="s">
        <v>906</v>
      </c>
      <c r="C35" s="150" t="s">
        <v>907</v>
      </c>
      <c r="D35" s="151" t="s">
        <v>140</v>
      </c>
      <c r="E35" s="156">
        <v>2.5</v>
      </c>
      <c r="F35" s="153" t="s">
        <v>908</v>
      </c>
      <c r="G35" s="154"/>
      <c r="H35" s="154"/>
      <c r="I35" s="154"/>
      <c r="J35" s="154"/>
      <c r="K35" s="154">
        <v>10</v>
      </c>
      <c r="L35" s="154"/>
      <c r="M35" s="154"/>
      <c r="N35" s="154"/>
      <c r="O35" s="154"/>
      <c r="P35" s="154"/>
      <c r="Q35" s="154"/>
      <c r="R35" s="111"/>
    </row>
    <row r="36" spans="1:18" ht="84" x14ac:dyDescent="0.25">
      <c r="A36" s="146">
        <v>8</v>
      </c>
      <c r="B36" s="149" t="s">
        <v>909</v>
      </c>
      <c r="C36" s="150" t="s">
        <v>910</v>
      </c>
      <c r="D36" s="151" t="s">
        <v>117</v>
      </c>
      <c r="E36" s="152">
        <v>0.12</v>
      </c>
      <c r="F36" s="153">
        <v>1654.94</v>
      </c>
      <c r="G36" s="153">
        <v>1196.47</v>
      </c>
      <c r="H36" s="153">
        <v>359.37</v>
      </c>
      <c r="I36" s="153">
        <v>25.11</v>
      </c>
      <c r="J36" s="154"/>
      <c r="K36" s="154">
        <v>199</v>
      </c>
      <c r="L36" s="154">
        <v>144</v>
      </c>
      <c r="M36" s="154">
        <v>43</v>
      </c>
      <c r="N36" s="154">
        <v>3</v>
      </c>
      <c r="O36" s="154">
        <v>88.3</v>
      </c>
      <c r="P36" s="154">
        <v>10.6</v>
      </c>
      <c r="Q36" s="154"/>
      <c r="R36" s="111"/>
    </row>
    <row r="37" spans="1:18" ht="108" x14ac:dyDescent="0.25">
      <c r="A37" s="146">
        <v>9</v>
      </c>
      <c r="B37" s="149" t="s">
        <v>896</v>
      </c>
      <c r="C37" s="150" t="s">
        <v>911</v>
      </c>
      <c r="D37" s="151" t="s">
        <v>140</v>
      </c>
      <c r="E37" s="152">
        <v>12</v>
      </c>
      <c r="F37" s="153" t="s">
        <v>912</v>
      </c>
      <c r="G37" s="154"/>
      <c r="H37" s="154"/>
      <c r="I37" s="154"/>
      <c r="J37" s="154"/>
      <c r="K37" s="154">
        <v>1175</v>
      </c>
      <c r="L37" s="154"/>
      <c r="M37" s="154"/>
      <c r="N37" s="154"/>
      <c r="O37" s="154"/>
      <c r="P37" s="154"/>
      <c r="Q37" s="154"/>
      <c r="R37" s="111"/>
    </row>
    <row r="38" spans="1:18" ht="144" x14ac:dyDescent="0.25">
      <c r="A38" s="146">
        <v>10</v>
      </c>
      <c r="B38" s="149" t="s">
        <v>913</v>
      </c>
      <c r="C38" s="150" t="s">
        <v>914</v>
      </c>
      <c r="D38" s="151" t="s">
        <v>905</v>
      </c>
      <c r="E38" s="152">
        <v>6.6</v>
      </c>
      <c r="F38" s="153">
        <v>1189.4100000000001</v>
      </c>
      <c r="G38" s="153">
        <v>49.17</v>
      </c>
      <c r="H38" s="153">
        <v>28.25</v>
      </c>
      <c r="I38" s="154"/>
      <c r="J38" s="154"/>
      <c r="K38" s="154">
        <v>7850</v>
      </c>
      <c r="L38" s="154">
        <v>325</v>
      </c>
      <c r="M38" s="154">
        <v>186</v>
      </c>
      <c r="N38" s="154"/>
      <c r="O38" s="154">
        <v>3.52</v>
      </c>
      <c r="P38" s="154">
        <v>23.23</v>
      </c>
      <c r="Q38" s="154"/>
      <c r="R38" s="111"/>
    </row>
    <row r="39" spans="1:18" ht="183" x14ac:dyDescent="0.25">
      <c r="A39" s="146">
        <v>11</v>
      </c>
      <c r="B39" s="149" t="s">
        <v>915</v>
      </c>
      <c r="C39" s="150" t="s">
        <v>916</v>
      </c>
      <c r="D39" s="151" t="s">
        <v>91</v>
      </c>
      <c r="E39" s="152">
        <v>5.0000000000000001E-3</v>
      </c>
      <c r="F39" s="153">
        <v>1546.39</v>
      </c>
      <c r="G39" s="153">
        <v>1354.13</v>
      </c>
      <c r="H39" s="153">
        <v>58.83</v>
      </c>
      <c r="I39" s="153">
        <v>3.64</v>
      </c>
      <c r="J39" s="154"/>
      <c r="K39" s="154">
        <v>8</v>
      </c>
      <c r="L39" s="154">
        <v>7</v>
      </c>
      <c r="M39" s="154"/>
      <c r="N39" s="154"/>
      <c r="O39" s="154">
        <v>112.75</v>
      </c>
      <c r="P39" s="154">
        <v>0.56000000000000005</v>
      </c>
      <c r="Q39" s="154"/>
      <c r="R39" s="111"/>
    </row>
    <row r="40" spans="1:18" ht="96" x14ac:dyDescent="0.25">
      <c r="A40" s="179" t="s">
        <v>419</v>
      </c>
      <c r="B40" s="180" t="s">
        <v>917</v>
      </c>
      <c r="C40" s="181" t="s">
        <v>918</v>
      </c>
      <c r="D40" s="179" t="s">
        <v>88</v>
      </c>
      <c r="E40" s="182" t="s">
        <v>919</v>
      </c>
      <c r="F40" s="183">
        <v>17616.25</v>
      </c>
      <c r="G40" s="154"/>
      <c r="H40" s="154"/>
      <c r="I40" s="154"/>
      <c r="J40" s="154"/>
      <c r="K40" s="184">
        <v>68.7</v>
      </c>
      <c r="L40" s="154"/>
      <c r="M40" s="154"/>
      <c r="N40" s="154"/>
      <c r="O40" s="154"/>
      <c r="P40" s="154"/>
      <c r="Q40" s="154"/>
      <c r="R40" s="111"/>
    </row>
    <row r="41" spans="1:18" ht="132" x14ac:dyDescent="0.25">
      <c r="A41" s="146">
        <v>12</v>
      </c>
      <c r="B41" s="149" t="s">
        <v>896</v>
      </c>
      <c r="C41" s="150" t="s">
        <v>920</v>
      </c>
      <c r="D41" s="151" t="s">
        <v>901</v>
      </c>
      <c r="E41" s="156">
        <v>1</v>
      </c>
      <c r="F41" s="153" t="s">
        <v>921</v>
      </c>
      <c r="G41" s="154"/>
      <c r="H41" s="154"/>
      <c r="I41" s="154"/>
      <c r="J41" s="154"/>
      <c r="K41" s="154">
        <v>226</v>
      </c>
      <c r="L41" s="154"/>
      <c r="M41" s="154"/>
      <c r="N41" s="154"/>
      <c r="O41" s="154"/>
      <c r="P41" s="154"/>
      <c r="Q41" s="154"/>
      <c r="R41" s="111"/>
    </row>
    <row r="42" spans="1:18" ht="84" x14ac:dyDescent="0.25">
      <c r="A42" s="146">
        <v>13</v>
      </c>
      <c r="B42" s="149" t="s">
        <v>205</v>
      </c>
      <c r="C42" s="150" t="s">
        <v>922</v>
      </c>
      <c r="D42" s="151" t="s">
        <v>207</v>
      </c>
      <c r="E42" s="156">
        <v>4.0000000000000001E-3</v>
      </c>
      <c r="F42" s="153">
        <v>207.62</v>
      </c>
      <c r="G42" s="153">
        <v>77.75</v>
      </c>
      <c r="H42" s="153">
        <v>129.87</v>
      </c>
      <c r="I42" s="153">
        <v>12.03</v>
      </c>
      <c r="J42" s="154"/>
      <c r="K42" s="154">
        <v>1</v>
      </c>
      <c r="L42" s="154"/>
      <c r="M42" s="154">
        <v>1</v>
      </c>
      <c r="N42" s="154"/>
      <c r="O42" s="154">
        <v>6.64</v>
      </c>
      <c r="P42" s="154">
        <v>0.03</v>
      </c>
      <c r="Q42" s="154"/>
      <c r="R42" s="111"/>
    </row>
    <row r="43" spans="1:18" ht="144" x14ac:dyDescent="0.25">
      <c r="A43" s="146">
        <v>14</v>
      </c>
      <c r="B43" s="149" t="s">
        <v>923</v>
      </c>
      <c r="C43" s="150" t="s">
        <v>924</v>
      </c>
      <c r="D43" s="151" t="s">
        <v>135</v>
      </c>
      <c r="E43" s="152">
        <v>0.01</v>
      </c>
      <c r="F43" s="153">
        <v>5264.08</v>
      </c>
      <c r="G43" s="153">
        <v>1256.8599999999999</v>
      </c>
      <c r="H43" s="153">
        <v>4007.22</v>
      </c>
      <c r="I43" s="153">
        <v>443.92</v>
      </c>
      <c r="J43" s="154"/>
      <c r="K43" s="154">
        <v>53</v>
      </c>
      <c r="L43" s="154">
        <v>13</v>
      </c>
      <c r="M43" s="154">
        <v>40</v>
      </c>
      <c r="N43" s="154">
        <v>4</v>
      </c>
      <c r="O43" s="154">
        <v>97.13</v>
      </c>
      <c r="P43" s="154">
        <v>0.97</v>
      </c>
      <c r="Q43" s="154"/>
      <c r="R43" s="111"/>
    </row>
    <row r="44" spans="1:18" ht="144" x14ac:dyDescent="0.25">
      <c r="A44" s="146">
        <v>15</v>
      </c>
      <c r="B44" s="149" t="s">
        <v>925</v>
      </c>
      <c r="C44" s="150" t="s">
        <v>926</v>
      </c>
      <c r="D44" s="151" t="s">
        <v>140</v>
      </c>
      <c r="E44" s="156">
        <v>1</v>
      </c>
      <c r="F44" s="153">
        <v>42.05</v>
      </c>
      <c r="G44" s="154"/>
      <c r="H44" s="154"/>
      <c r="I44" s="154"/>
      <c r="J44" s="154"/>
      <c r="K44" s="154">
        <v>42</v>
      </c>
      <c r="L44" s="154"/>
      <c r="M44" s="154"/>
      <c r="N44" s="154"/>
      <c r="O44" s="154"/>
      <c r="P44" s="154"/>
      <c r="Q44" s="154"/>
      <c r="R44" s="111"/>
    </row>
    <row r="45" spans="1:18" ht="132" x14ac:dyDescent="0.25">
      <c r="A45" s="146">
        <v>16</v>
      </c>
      <c r="B45" s="149" t="s">
        <v>505</v>
      </c>
      <c r="C45" s="150" t="s">
        <v>506</v>
      </c>
      <c r="D45" s="151" t="s">
        <v>84</v>
      </c>
      <c r="E45" s="152">
        <v>0.02</v>
      </c>
      <c r="F45" s="153">
        <v>1343.1</v>
      </c>
      <c r="G45" s="153">
        <v>944.71</v>
      </c>
      <c r="H45" s="153">
        <v>2.02</v>
      </c>
      <c r="I45" s="153">
        <v>0.78</v>
      </c>
      <c r="J45" s="154"/>
      <c r="K45" s="154">
        <v>27</v>
      </c>
      <c r="L45" s="154">
        <v>19</v>
      </c>
      <c r="M45" s="154"/>
      <c r="N45" s="154"/>
      <c r="O45" s="154">
        <v>78.66</v>
      </c>
      <c r="P45" s="154">
        <v>1.57</v>
      </c>
      <c r="Q45" s="154"/>
      <c r="R45" s="111"/>
    </row>
    <row r="46" spans="1:18" x14ac:dyDescent="0.25">
      <c r="A46" s="324" t="s">
        <v>927</v>
      </c>
      <c r="B46" s="311"/>
      <c r="C46" s="311"/>
      <c r="D46" s="311"/>
      <c r="E46" s="311"/>
      <c r="F46" s="311"/>
      <c r="G46" s="311"/>
      <c r="H46" s="311"/>
      <c r="I46" s="311"/>
      <c r="J46" s="311"/>
      <c r="K46" s="155">
        <v>45195</v>
      </c>
      <c r="L46" s="154"/>
      <c r="M46" s="154"/>
      <c r="N46" s="154"/>
      <c r="O46" s="154"/>
      <c r="P46" s="155">
        <v>149.84</v>
      </c>
      <c r="Q46" s="154"/>
      <c r="R46" s="111"/>
    </row>
    <row r="47" spans="1:18" x14ac:dyDescent="0.25">
      <c r="A47" s="325" t="s">
        <v>351</v>
      </c>
      <c r="B47" s="315"/>
      <c r="C47" s="315"/>
      <c r="D47" s="315"/>
      <c r="E47" s="315"/>
      <c r="F47" s="315"/>
      <c r="G47" s="315"/>
      <c r="H47" s="315"/>
      <c r="I47" s="315"/>
      <c r="J47" s="315"/>
      <c r="K47" s="315"/>
      <c r="L47" s="315"/>
      <c r="M47" s="315"/>
      <c r="N47" s="315"/>
      <c r="O47" s="315"/>
      <c r="P47" s="315"/>
      <c r="Q47" s="315"/>
      <c r="R47" s="111"/>
    </row>
    <row r="48" spans="1:18" x14ac:dyDescent="0.25">
      <c r="A48" s="323" t="s">
        <v>94</v>
      </c>
      <c r="B48" s="311"/>
      <c r="C48" s="311"/>
      <c r="D48" s="311"/>
      <c r="E48" s="311"/>
      <c r="F48" s="311"/>
      <c r="G48" s="311"/>
      <c r="H48" s="311"/>
      <c r="I48" s="311"/>
      <c r="J48" s="311"/>
      <c r="K48" s="153">
        <v>37369</v>
      </c>
      <c r="L48" s="153">
        <v>1283</v>
      </c>
      <c r="M48" s="153">
        <v>4359</v>
      </c>
      <c r="N48" s="153">
        <v>692</v>
      </c>
      <c r="O48" s="154"/>
      <c r="P48" s="153">
        <v>96.11</v>
      </c>
      <c r="Q48" s="154"/>
      <c r="R48" s="111"/>
    </row>
    <row r="49" spans="1:18" x14ac:dyDescent="0.25">
      <c r="A49" s="323" t="s">
        <v>95</v>
      </c>
      <c r="B49" s="311"/>
      <c r="C49" s="311"/>
      <c r="D49" s="311"/>
      <c r="E49" s="311"/>
      <c r="F49" s="311"/>
      <c r="G49" s="311"/>
      <c r="H49" s="311"/>
      <c r="I49" s="311"/>
      <c r="J49" s="311"/>
      <c r="K49" s="153">
        <v>41190</v>
      </c>
      <c r="L49" s="153">
        <v>2088</v>
      </c>
      <c r="M49" s="153">
        <v>7375</v>
      </c>
      <c r="N49" s="153">
        <v>1215</v>
      </c>
      <c r="O49" s="154"/>
      <c r="P49" s="153">
        <v>149.84</v>
      </c>
      <c r="Q49" s="154"/>
      <c r="R49" s="111"/>
    </row>
    <row r="50" spans="1:18" x14ac:dyDescent="0.25">
      <c r="A50" s="323" t="s">
        <v>96</v>
      </c>
      <c r="B50" s="311"/>
      <c r="C50" s="311"/>
      <c r="D50" s="311"/>
      <c r="E50" s="311"/>
      <c r="F50" s="311"/>
      <c r="G50" s="311"/>
      <c r="H50" s="311"/>
      <c r="I50" s="311"/>
      <c r="J50" s="311"/>
      <c r="K50" s="154"/>
      <c r="L50" s="154"/>
      <c r="M50" s="154"/>
      <c r="N50" s="154"/>
      <c r="O50" s="154"/>
      <c r="P50" s="154"/>
      <c r="Q50" s="154"/>
      <c r="R50" s="111"/>
    </row>
    <row r="51" spans="1:18" x14ac:dyDescent="0.25">
      <c r="A51" s="323" t="s">
        <v>928</v>
      </c>
      <c r="B51" s="311"/>
      <c r="C51" s="311"/>
      <c r="D51" s="311"/>
      <c r="E51" s="311"/>
      <c r="F51" s="311"/>
      <c r="G51" s="311"/>
      <c r="H51" s="311"/>
      <c r="I51" s="311"/>
      <c r="J51" s="311"/>
      <c r="K51" s="153">
        <v>85</v>
      </c>
      <c r="L51" s="153">
        <v>55</v>
      </c>
      <c r="M51" s="153">
        <v>30</v>
      </c>
      <c r="N51" s="153">
        <v>30</v>
      </c>
      <c r="O51" s="154"/>
      <c r="P51" s="154"/>
      <c r="Q51" s="154"/>
      <c r="R51" s="111"/>
    </row>
    <row r="52" spans="1:18" x14ac:dyDescent="0.25">
      <c r="A52" s="323" t="s">
        <v>929</v>
      </c>
      <c r="B52" s="311"/>
      <c r="C52" s="311"/>
      <c r="D52" s="311"/>
      <c r="E52" s="311"/>
      <c r="F52" s="311"/>
      <c r="G52" s="311"/>
      <c r="H52" s="311"/>
      <c r="I52" s="311"/>
      <c r="J52" s="311"/>
      <c r="K52" s="153">
        <v>1243</v>
      </c>
      <c r="L52" s="153">
        <v>167</v>
      </c>
      <c r="M52" s="153">
        <v>1074</v>
      </c>
      <c r="N52" s="153">
        <v>178</v>
      </c>
      <c r="O52" s="154"/>
      <c r="P52" s="153">
        <v>12.031499999999999</v>
      </c>
      <c r="Q52" s="154"/>
      <c r="R52" s="111"/>
    </row>
    <row r="53" spans="1:18" x14ac:dyDescent="0.25">
      <c r="A53" s="323" t="s">
        <v>930</v>
      </c>
      <c r="B53" s="311"/>
      <c r="C53" s="311"/>
      <c r="D53" s="311"/>
      <c r="E53" s="311"/>
      <c r="F53" s="311"/>
      <c r="G53" s="311"/>
      <c r="H53" s="311"/>
      <c r="I53" s="311"/>
      <c r="J53" s="311"/>
      <c r="K53" s="153">
        <v>50</v>
      </c>
      <c r="L53" s="153">
        <v>44</v>
      </c>
      <c r="M53" s="153">
        <v>6</v>
      </c>
      <c r="N53" s="154"/>
      <c r="O53" s="154"/>
      <c r="P53" s="153">
        <v>3.2440000000000002</v>
      </c>
      <c r="Q53" s="154"/>
      <c r="R53" s="111"/>
    </row>
    <row r="54" spans="1:18" x14ac:dyDescent="0.25">
      <c r="A54" s="323" t="s">
        <v>931</v>
      </c>
      <c r="B54" s="311"/>
      <c r="C54" s="311"/>
      <c r="D54" s="311"/>
      <c r="E54" s="311"/>
      <c r="F54" s="311"/>
      <c r="G54" s="311"/>
      <c r="H54" s="311"/>
      <c r="I54" s="311"/>
      <c r="J54" s="311"/>
      <c r="K54" s="153">
        <v>2432</v>
      </c>
      <c r="L54" s="153">
        <v>531</v>
      </c>
      <c r="M54" s="153">
        <v>1900</v>
      </c>
      <c r="N54" s="153">
        <v>314</v>
      </c>
      <c r="O54" s="154"/>
      <c r="P54" s="153">
        <v>38.08</v>
      </c>
      <c r="Q54" s="154"/>
      <c r="R54" s="111"/>
    </row>
    <row r="55" spans="1:18" x14ac:dyDescent="0.25">
      <c r="A55" s="323" t="s">
        <v>932</v>
      </c>
      <c r="B55" s="311"/>
      <c r="C55" s="311"/>
      <c r="D55" s="311"/>
      <c r="E55" s="311"/>
      <c r="F55" s="311"/>
      <c r="G55" s="311"/>
      <c r="H55" s="311"/>
      <c r="I55" s="311"/>
      <c r="J55" s="311"/>
      <c r="K55" s="153">
        <v>11</v>
      </c>
      <c r="L55" s="153">
        <v>5</v>
      </c>
      <c r="M55" s="153">
        <v>6</v>
      </c>
      <c r="N55" s="153">
        <v>1</v>
      </c>
      <c r="O55" s="154"/>
      <c r="P55" s="153">
        <v>0.38550000000000001</v>
      </c>
      <c r="Q55" s="154"/>
      <c r="R55" s="111"/>
    </row>
    <row r="56" spans="1:18" x14ac:dyDescent="0.25">
      <c r="A56" s="323" t="s">
        <v>97</v>
      </c>
      <c r="B56" s="311"/>
      <c r="C56" s="311"/>
      <c r="D56" s="311"/>
      <c r="E56" s="311"/>
      <c r="F56" s="311"/>
      <c r="G56" s="311"/>
      <c r="H56" s="311"/>
      <c r="I56" s="311"/>
      <c r="J56" s="311"/>
      <c r="K56" s="153">
        <v>2401</v>
      </c>
      <c r="L56" s="154"/>
      <c r="M56" s="154"/>
      <c r="N56" s="154"/>
      <c r="O56" s="154"/>
      <c r="P56" s="154"/>
      <c r="Q56" s="154"/>
      <c r="R56" s="111"/>
    </row>
    <row r="57" spans="1:18" x14ac:dyDescent="0.25">
      <c r="A57" s="323" t="s">
        <v>96</v>
      </c>
      <c r="B57" s="311"/>
      <c r="C57" s="311"/>
      <c r="D57" s="311"/>
      <c r="E57" s="311"/>
      <c r="F57" s="311"/>
      <c r="G57" s="311"/>
      <c r="H57" s="311"/>
      <c r="I57" s="311"/>
      <c r="J57" s="311"/>
      <c r="K57" s="154"/>
      <c r="L57" s="154"/>
      <c r="M57" s="154"/>
      <c r="N57" s="154"/>
      <c r="O57" s="154"/>
      <c r="P57" s="154"/>
      <c r="Q57" s="154"/>
      <c r="R57" s="111"/>
    </row>
    <row r="58" spans="1:18" x14ac:dyDescent="0.25">
      <c r="A58" s="323" t="s">
        <v>933</v>
      </c>
      <c r="B58" s="311"/>
      <c r="C58" s="311"/>
      <c r="D58" s="311"/>
      <c r="E58" s="311"/>
      <c r="F58" s="311"/>
      <c r="G58" s="311"/>
      <c r="H58" s="311"/>
      <c r="I58" s="311"/>
      <c r="J58" s="311"/>
      <c r="K58" s="153">
        <v>18</v>
      </c>
      <c r="L58" s="154"/>
      <c r="M58" s="154"/>
      <c r="N58" s="154"/>
      <c r="O58" s="154"/>
      <c r="P58" s="154"/>
      <c r="Q58" s="154"/>
      <c r="R58" s="111"/>
    </row>
    <row r="59" spans="1:18" x14ac:dyDescent="0.25">
      <c r="A59" s="323" t="s">
        <v>934</v>
      </c>
      <c r="B59" s="311"/>
      <c r="C59" s="311"/>
      <c r="D59" s="311"/>
      <c r="E59" s="311"/>
      <c r="F59" s="311"/>
      <c r="G59" s="311"/>
      <c r="H59" s="311"/>
      <c r="I59" s="311"/>
      <c r="J59" s="311"/>
      <c r="K59" s="153">
        <v>207</v>
      </c>
      <c r="L59" s="154"/>
      <c r="M59" s="154"/>
      <c r="N59" s="154"/>
      <c r="O59" s="154"/>
      <c r="P59" s="154"/>
      <c r="Q59" s="154"/>
      <c r="R59" s="111"/>
    </row>
    <row r="60" spans="1:18" x14ac:dyDescent="0.25">
      <c r="A60" s="323" t="s">
        <v>935</v>
      </c>
      <c r="B60" s="311"/>
      <c r="C60" s="311"/>
      <c r="D60" s="311"/>
      <c r="E60" s="311"/>
      <c r="F60" s="311"/>
      <c r="G60" s="311"/>
      <c r="H60" s="311"/>
      <c r="I60" s="311"/>
      <c r="J60" s="311"/>
      <c r="K60" s="153">
        <v>527</v>
      </c>
      <c r="L60" s="154"/>
      <c r="M60" s="154"/>
      <c r="N60" s="154"/>
      <c r="O60" s="154"/>
      <c r="P60" s="154"/>
      <c r="Q60" s="154"/>
      <c r="R60" s="111"/>
    </row>
    <row r="61" spans="1:18" x14ac:dyDescent="0.25">
      <c r="A61" s="323" t="s">
        <v>936</v>
      </c>
      <c r="B61" s="311"/>
      <c r="C61" s="311"/>
      <c r="D61" s="311"/>
      <c r="E61" s="311"/>
      <c r="F61" s="311"/>
      <c r="G61" s="311"/>
      <c r="H61" s="311"/>
      <c r="I61" s="311"/>
      <c r="J61" s="311"/>
      <c r="K61" s="153">
        <v>23</v>
      </c>
      <c r="L61" s="154"/>
      <c r="M61" s="154"/>
      <c r="N61" s="154"/>
      <c r="O61" s="154"/>
      <c r="P61" s="154"/>
      <c r="Q61" s="154"/>
      <c r="R61" s="111"/>
    </row>
    <row r="62" spans="1:18" x14ac:dyDescent="0.25">
      <c r="A62" s="323" t="s">
        <v>937</v>
      </c>
      <c r="B62" s="311"/>
      <c r="C62" s="311"/>
      <c r="D62" s="311"/>
      <c r="E62" s="311"/>
      <c r="F62" s="311"/>
      <c r="G62" s="311"/>
      <c r="H62" s="311"/>
      <c r="I62" s="311"/>
      <c r="J62" s="311"/>
      <c r="K62" s="153">
        <v>13</v>
      </c>
      <c r="L62" s="154"/>
      <c r="M62" s="154"/>
      <c r="N62" s="154"/>
      <c r="O62" s="154"/>
      <c r="P62" s="154"/>
      <c r="Q62" s="154"/>
      <c r="R62" s="111"/>
    </row>
    <row r="63" spans="1:18" x14ac:dyDescent="0.25">
      <c r="A63" s="323" t="s">
        <v>938</v>
      </c>
      <c r="B63" s="311"/>
      <c r="C63" s="311"/>
      <c r="D63" s="311"/>
      <c r="E63" s="311"/>
      <c r="F63" s="311"/>
      <c r="G63" s="311"/>
      <c r="H63" s="311"/>
      <c r="I63" s="311"/>
      <c r="J63" s="311"/>
      <c r="K63" s="153">
        <v>1613</v>
      </c>
      <c r="L63" s="154"/>
      <c r="M63" s="154"/>
      <c r="N63" s="154"/>
      <c r="O63" s="154"/>
      <c r="P63" s="154"/>
      <c r="Q63" s="154"/>
      <c r="R63" s="111"/>
    </row>
    <row r="64" spans="1:18" x14ac:dyDescent="0.25">
      <c r="A64" s="323" t="s">
        <v>98</v>
      </c>
      <c r="B64" s="311"/>
      <c r="C64" s="311"/>
      <c r="D64" s="311"/>
      <c r="E64" s="311"/>
      <c r="F64" s="311"/>
      <c r="G64" s="311"/>
      <c r="H64" s="311"/>
      <c r="I64" s="311"/>
      <c r="J64" s="311"/>
      <c r="K64" s="153">
        <v>1604</v>
      </c>
      <c r="L64" s="154"/>
      <c r="M64" s="154"/>
      <c r="N64" s="154"/>
      <c r="O64" s="154"/>
      <c r="P64" s="154"/>
      <c r="Q64" s="154"/>
      <c r="R64" s="111"/>
    </row>
    <row r="65" spans="1:18" x14ac:dyDescent="0.25">
      <c r="A65" s="323" t="s">
        <v>96</v>
      </c>
      <c r="B65" s="311"/>
      <c r="C65" s="311"/>
      <c r="D65" s="311"/>
      <c r="E65" s="311"/>
      <c r="F65" s="311"/>
      <c r="G65" s="311"/>
      <c r="H65" s="311"/>
      <c r="I65" s="311"/>
      <c r="J65" s="311"/>
      <c r="K65" s="154"/>
      <c r="L65" s="154"/>
      <c r="M65" s="154"/>
      <c r="N65" s="154"/>
      <c r="O65" s="154"/>
      <c r="P65" s="154"/>
      <c r="Q65" s="154"/>
      <c r="R65" s="111"/>
    </row>
    <row r="66" spans="1:18" x14ac:dyDescent="0.25">
      <c r="A66" s="323" t="s">
        <v>939</v>
      </c>
      <c r="B66" s="311"/>
      <c r="C66" s="311"/>
      <c r="D66" s="311"/>
      <c r="E66" s="311"/>
      <c r="F66" s="311"/>
      <c r="G66" s="311"/>
      <c r="H66" s="311"/>
      <c r="I66" s="311"/>
      <c r="J66" s="311"/>
      <c r="K66" s="153">
        <v>12</v>
      </c>
      <c r="L66" s="154"/>
      <c r="M66" s="154"/>
      <c r="N66" s="154"/>
      <c r="O66" s="154"/>
      <c r="P66" s="154"/>
      <c r="Q66" s="154"/>
      <c r="R66" s="111"/>
    </row>
    <row r="67" spans="1:18" x14ac:dyDescent="0.25">
      <c r="A67" s="323" t="s">
        <v>940</v>
      </c>
      <c r="B67" s="311"/>
      <c r="C67" s="311"/>
      <c r="D67" s="311"/>
      <c r="E67" s="311"/>
      <c r="F67" s="311"/>
      <c r="G67" s="311"/>
      <c r="H67" s="311"/>
      <c r="I67" s="311"/>
      <c r="J67" s="311"/>
      <c r="K67" s="153">
        <v>155</v>
      </c>
      <c r="L67" s="154"/>
      <c r="M67" s="154"/>
      <c r="N67" s="154"/>
      <c r="O67" s="154"/>
      <c r="P67" s="154"/>
      <c r="Q67" s="154"/>
      <c r="R67" s="111"/>
    </row>
    <row r="68" spans="1:18" x14ac:dyDescent="0.25">
      <c r="A68" s="323" t="s">
        <v>941</v>
      </c>
      <c r="B68" s="311"/>
      <c r="C68" s="311"/>
      <c r="D68" s="311"/>
      <c r="E68" s="311"/>
      <c r="F68" s="311"/>
      <c r="G68" s="311"/>
      <c r="H68" s="311"/>
      <c r="I68" s="311"/>
      <c r="J68" s="311"/>
      <c r="K68" s="153">
        <v>7</v>
      </c>
      <c r="L68" s="154"/>
      <c r="M68" s="154"/>
      <c r="N68" s="154"/>
      <c r="O68" s="154"/>
      <c r="P68" s="154"/>
      <c r="Q68" s="154"/>
      <c r="R68" s="111"/>
    </row>
    <row r="69" spans="1:18" x14ac:dyDescent="0.25">
      <c r="A69" s="323" t="s">
        <v>942</v>
      </c>
      <c r="B69" s="311"/>
      <c r="C69" s="311"/>
      <c r="D69" s="311"/>
      <c r="E69" s="311"/>
      <c r="F69" s="311"/>
      <c r="G69" s="311"/>
      <c r="H69" s="311"/>
      <c r="I69" s="311"/>
      <c r="J69" s="311"/>
      <c r="K69" s="153">
        <v>384</v>
      </c>
      <c r="L69" s="154"/>
      <c r="M69" s="154"/>
      <c r="N69" s="154"/>
      <c r="O69" s="154"/>
      <c r="P69" s="154"/>
      <c r="Q69" s="154"/>
      <c r="R69" s="111"/>
    </row>
    <row r="70" spans="1:18" x14ac:dyDescent="0.25">
      <c r="A70" s="323" t="s">
        <v>943</v>
      </c>
      <c r="B70" s="311"/>
      <c r="C70" s="311"/>
      <c r="D70" s="311"/>
      <c r="E70" s="311"/>
      <c r="F70" s="311"/>
      <c r="G70" s="311"/>
      <c r="H70" s="311"/>
      <c r="I70" s="311"/>
      <c r="J70" s="311"/>
      <c r="K70" s="153">
        <v>1046</v>
      </c>
      <c r="L70" s="154"/>
      <c r="M70" s="154"/>
      <c r="N70" s="154"/>
      <c r="O70" s="154"/>
      <c r="P70" s="154"/>
      <c r="Q70" s="154"/>
      <c r="R70" s="111"/>
    </row>
    <row r="71" spans="1:18" x14ac:dyDescent="0.25">
      <c r="A71" s="324" t="s">
        <v>373</v>
      </c>
      <c r="B71" s="311"/>
      <c r="C71" s="311"/>
      <c r="D71" s="311"/>
      <c r="E71" s="311"/>
      <c r="F71" s="311"/>
      <c r="G71" s="311"/>
      <c r="H71" s="311"/>
      <c r="I71" s="311"/>
      <c r="J71" s="311"/>
      <c r="K71" s="155">
        <v>45195</v>
      </c>
      <c r="L71" s="154"/>
      <c r="M71" s="154"/>
      <c r="N71" s="154"/>
      <c r="O71" s="154"/>
      <c r="P71" s="155">
        <v>149.84</v>
      </c>
      <c r="Q71" s="154"/>
      <c r="R71" s="111"/>
    </row>
    <row r="72" spans="1:18" x14ac:dyDescent="0.25">
      <c r="A72" s="323" t="s">
        <v>522</v>
      </c>
      <c r="B72" s="311"/>
      <c r="C72" s="311"/>
      <c r="D72" s="311"/>
      <c r="E72" s="311"/>
      <c r="F72" s="311"/>
      <c r="G72" s="311"/>
      <c r="H72" s="311"/>
      <c r="I72" s="311"/>
      <c r="J72" s="311"/>
      <c r="K72" s="153">
        <v>22649</v>
      </c>
      <c r="L72" s="154"/>
      <c r="M72" s="154"/>
      <c r="N72" s="154"/>
      <c r="O72" s="154"/>
      <c r="P72" s="153">
        <v>131.84</v>
      </c>
      <c r="Q72" s="154"/>
      <c r="R72" s="111"/>
    </row>
    <row r="73" spans="1:18" x14ac:dyDescent="0.25">
      <c r="A73" s="323" t="s">
        <v>523</v>
      </c>
      <c r="B73" s="311"/>
      <c r="C73" s="311"/>
      <c r="D73" s="311"/>
      <c r="E73" s="311"/>
      <c r="F73" s="311"/>
      <c r="G73" s="311"/>
      <c r="H73" s="311"/>
      <c r="I73" s="311"/>
      <c r="J73" s="311"/>
      <c r="K73" s="153">
        <v>697</v>
      </c>
      <c r="L73" s="154"/>
      <c r="M73" s="154"/>
      <c r="N73" s="154"/>
      <c r="O73" s="154"/>
      <c r="P73" s="153">
        <v>18</v>
      </c>
      <c r="Q73" s="154"/>
      <c r="R73" s="111"/>
    </row>
    <row r="74" spans="1:18" x14ac:dyDescent="0.25">
      <c r="A74" s="323" t="s">
        <v>863</v>
      </c>
      <c r="B74" s="311"/>
      <c r="C74" s="311"/>
      <c r="D74" s="311"/>
      <c r="E74" s="311"/>
      <c r="F74" s="311"/>
      <c r="G74" s="311"/>
      <c r="H74" s="311"/>
      <c r="I74" s="311"/>
      <c r="J74" s="311"/>
      <c r="K74" s="153">
        <v>21849</v>
      </c>
      <c r="L74" s="154"/>
      <c r="M74" s="154"/>
      <c r="N74" s="154"/>
      <c r="O74" s="154"/>
      <c r="P74" s="154"/>
      <c r="Q74" s="154"/>
      <c r="R74" s="111"/>
    </row>
    <row r="75" spans="1:18" x14ac:dyDescent="0.25">
      <c r="A75" s="323" t="s">
        <v>100</v>
      </c>
      <c r="B75" s="311"/>
      <c r="C75" s="311"/>
      <c r="D75" s="311"/>
      <c r="E75" s="311"/>
      <c r="F75" s="311"/>
      <c r="G75" s="311"/>
      <c r="H75" s="311"/>
      <c r="I75" s="311"/>
      <c r="J75" s="311"/>
      <c r="K75" s="153">
        <v>45195</v>
      </c>
      <c r="L75" s="154"/>
      <c r="M75" s="154"/>
      <c r="N75" s="154"/>
      <c r="O75" s="154"/>
      <c r="P75" s="153">
        <v>149.84</v>
      </c>
      <c r="Q75" s="154"/>
      <c r="R75" s="111"/>
    </row>
    <row r="76" spans="1:18" x14ac:dyDescent="0.25">
      <c r="A76" s="323" t="s">
        <v>101</v>
      </c>
      <c r="B76" s="311"/>
      <c r="C76" s="311"/>
      <c r="D76" s="311"/>
      <c r="E76" s="311"/>
      <c r="F76" s="311"/>
      <c r="G76" s="311"/>
      <c r="H76" s="311"/>
      <c r="I76" s="311"/>
      <c r="J76" s="311"/>
      <c r="K76" s="154"/>
      <c r="L76" s="154"/>
      <c r="M76" s="154"/>
      <c r="N76" s="154"/>
      <c r="O76" s="154"/>
      <c r="P76" s="154"/>
      <c r="Q76" s="154"/>
      <c r="R76" s="111"/>
    </row>
    <row r="77" spans="1:18" x14ac:dyDescent="0.25">
      <c r="A77" s="323" t="s">
        <v>102</v>
      </c>
      <c r="B77" s="311"/>
      <c r="C77" s="311"/>
      <c r="D77" s="311"/>
      <c r="E77" s="311"/>
      <c r="F77" s="311"/>
      <c r="G77" s="311"/>
      <c r="H77" s="311"/>
      <c r="I77" s="311"/>
      <c r="J77" s="311"/>
      <c r="K77" s="153">
        <v>9878</v>
      </c>
      <c r="L77" s="154"/>
      <c r="M77" s="154"/>
      <c r="N77" s="154"/>
      <c r="O77" s="154"/>
      <c r="P77" s="154"/>
      <c r="Q77" s="154"/>
      <c r="R77" s="111"/>
    </row>
    <row r="78" spans="1:18" x14ac:dyDescent="0.25">
      <c r="A78" s="323" t="s">
        <v>103</v>
      </c>
      <c r="B78" s="311"/>
      <c r="C78" s="311"/>
      <c r="D78" s="311"/>
      <c r="E78" s="311"/>
      <c r="F78" s="311"/>
      <c r="G78" s="311"/>
      <c r="H78" s="311"/>
      <c r="I78" s="311"/>
      <c r="J78" s="311"/>
      <c r="K78" s="153">
        <f>7375-N49</f>
        <v>6160</v>
      </c>
      <c r="L78" s="154"/>
      <c r="M78" s="154"/>
      <c r="N78" s="154"/>
      <c r="O78" s="154"/>
      <c r="P78" s="154"/>
      <c r="Q78" s="154"/>
      <c r="R78" s="111"/>
    </row>
    <row r="79" spans="1:18" x14ac:dyDescent="0.25">
      <c r="A79" s="323" t="s">
        <v>104</v>
      </c>
      <c r="B79" s="311"/>
      <c r="C79" s="311"/>
      <c r="D79" s="311"/>
      <c r="E79" s="311"/>
      <c r="F79" s="311"/>
      <c r="G79" s="311"/>
      <c r="H79" s="311"/>
      <c r="I79" s="311"/>
      <c r="J79" s="311"/>
      <c r="K79" s="153">
        <v>3303</v>
      </c>
      <c r="L79" s="154"/>
      <c r="M79" s="154"/>
      <c r="N79" s="154"/>
      <c r="O79" s="154"/>
      <c r="P79" s="154"/>
      <c r="Q79" s="154"/>
      <c r="R79" s="111"/>
    </row>
    <row r="80" spans="1:18" x14ac:dyDescent="0.25">
      <c r="A80" s="323" t="s">
        <v>865</v>
      </c>
      <c r="B80" s="311"/>
      <c r="C80" s="311"/>
      <c r="D80" s="311"/>
      <c r="E80" s="311"/>
      <c r="F80" s="311"/>
      <c r="G80" s="311"/>
      <c r="H80" s="311"/>
      <c r="I80" s="311"/>
      <c r="J80" s="311"/>
      <c r="K80" s="153">
        <v>21849</v>
      </c>
      <c r="L80" s="154"/>
      <c r="M80" s="154"/>
      <c r="N80" s="154"/>
      <c r="O80" s="154"/>
      <c r="P80" s="154"/>
      <c r="Q80" s="154"/>
      <c r="R80" s="111"/>
    </row>
    <row r="81" spans="1:18" x14ac:dyDescent="0.25">
      <c r="A81" s="323" t="s">
        <v>105</v>
      </c>
      <c r="B81" s="311"/>
      <c r="C81" s="311"/>
      <c r="D81" s="311"/>
      <c r="E81" s="311"/>
      <c r="F81" s="311"/>
      <c r="G81" s="311"/>
      <c r="H81" s="311"/>
      <c r="I81" s="311"/>
      <c r="J81" s="311"/>
      <c r="K81" s="153">
        <v>2401</v>
      </c>
      <c r="L81" s="154"/>
      <c r="M81" s="154"/>
      <c r="N81" s="154"/>
      <c r="O81" s="154"/>
      <c r="P81" s="154"/>
      <c r="Q81" s="154"/>
      <c r="R81" s="111"/>
    </row>
    <row r="82" spans="1:18" x14ac:dyDescent="0.25">
      <c r="A82" s="323" t="s">
        <v>106</v>
      </c>
      <c r="B82" s="311"/>
      <c r="C82" s="311"/>
      <c r="D82" s="311"/>
      <c r="E82" s="311"/>
      <c r="F82" s="311"/>
      <c r="G82" s="311"/>
      <c r="H82" s="311"/>
      <c r="I82" s="311"/>
      <c r="J82" s="311"/>
      <c r="K82" s="153">
        <v>1604</v>
      </c>
      <c r="L82" s="154"/>
      <c r="M82" s="154"/>
      <c r="N82" s="154"/>
      <c r="O82" s="154"/>
      <c r="P82" s="154"/>
      <c r="Q82" s="154"/>
      <c r="R82" s="111"/>
    </row>
    <row r="83" spans="1:18" x14ac:dyDescent="0.25">
      <c r="A83" s="324" t="s">
        <v>107</v>
      </c>
      <c r="B83" s="311"/>
      <c r="C83" s="311"/>
      <c r="D83" s="311"/>
      <c r="E83" s="311"/>
      <c r="F83" s="311"/>
      <c r="G83" s="311"/>
      <c r="H83" s="311"/>
      <c r="I83" s="311"/>
      <c r="J83" s="311"/>
      <c r="K83" s="155">
        <v>45195</v>
      </c>
      <c r="L83" s="154"/>
      <c r="M83" s="154"/>
      <c r="N83" s="154"/>
      <c r="O83" s="154"/>
      <c r="P83" s="155">
        <v>149.84</v>
      </c>
      <c r="Q83" s="154"/>
      <c r="R83" s="111"/>
    </row>
    <row r="84" spans="1:18" x14ac:dyDescent="0.25">
      <c r="A84" s="57"/>
      <c r="B84" s="50"/>
      <c r="C84" s="51"/>
      <c r="D84" s="215"/>
      <c r="E84" s="57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4"/>
    </row>
    <row r="85" spans="1:18" x14ac:dyDescent="0.25">
      <c r="A85" s="70" t="s">
        <v>944</v>
      </c>
      <c r="B85" s="70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186"/>
      <c r="O85" s="186"/>
      <c r="P85" s="187"/>
      <c r="Q85" s="188"/>
    </row>
    <row r="86" spans="1:18" x14ac:dyDescent="0.25">
      <c r="A86" s="185"/>
      <c r="B86" s="189" t="s">
        <v>525</v>
      </c>
      <c r="C86" s="70" t="s">
        <v>615</v>
      </c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186"/>
      <c r="O86" s="186"/>
      <c r="P86" s="187"/>
      <c r="Q86" s="188"/>
    </row>
    <row r="87" spans="1:18" x14ac:dyDescent="0.25">
      <c r="A87" s="185"/>
      <c r="B87" s="189" t="s">
        <v>616</v>
      </c>
      <c r="C87" s="216" t="s">
        <v>945</v>
      </c>
      <c r="D87" s="217"/>
      <c r="E87" s="217"/>
      <c r="F87" s="217"/>
      <c r="G87" s="217"/>
      <c r="H87" s="217"/>
      <c r="I87" s="217"/>
      <c r="J87" s="217"/>
      <c r="K87" s="217"/>
      <c r="L87" s="217"/>
      <c r="M87" s="217"/>
      <c r="N87" s="217"/>
      <c r="O87" s="217"/>
      <c r="P87" s="217"/>
      <c r="Q87" s="217"/>
    </row>
    <row r="88" spans="1:18" x14ac:dyDescent="0.25">
      <c r="A88" s="139"/>
      <c r="B88" s="218" t="s">
        <v>946</v>
      </c>
      <c r="C88" s="336" t="s">
        <v>947</v>
      </c>
      <c r="D88" s="336"/>
      <c r="E88" s="336"/>
      <c r="F88" s="336"/>
      <c r="G88" s="336"/>
      <c r="H88" s="336"/>
      <c r="I88" s="336"/>
      <c r="J88" s="336"/>
      <c r="K88" s="336"/>
      <c r="L88" s="336"/>
      <c r="M88" s="336"/>
      <c r="N88" s="336"/>
      <c r="O88" s="336"/>
      <c r="P88" s="336"/>
      <c r="Q88" s="336"/>
      <c r="R88" s="111"/>
    </row>
    <row r="89" spans="1:18" x14ac:dyDescent="0.25">
      <c r="A89" s="139"/>
      <c r="B89" s="218"/>
      <c r="C89" s="219"/>
      <c r="D89" s="219"/>
      <c r="E89" s="219"/>
      <c r="F89" s="219"/>
      <c r="G89" s="219"/>
      <c r="H89" s="219"/>
      <c r="I89" s="219"/>
      <c r="J89" s="219"/>
      <c r="K89" s="219"/>
      <c r="L89" s="219"/>
      <c r="M89" s="219"/>
      <c r="N89" s="219"/>
      <c r="O89" s="219"/>
      <c r="P89" s="219"/>
      <c r="Q89" s="219"/>
      <c r="R89" s="111"/>
    </row>
    <row r="90" spans="1:18" x14ac:dyDescent="0.25">
      <c r="A90" s="139"/>
      <c r="B90" s="220" t="s">
        <v>948</v>
      </c>
      <c r="C90" s="93"/>
      <c r="D90" s="93"/>
      <c r="E90" s="93"/>
      <c r="F90" s="93"/>
      <c r="G90" s="93"/>
      <c r="H90" s="93"/>
      <c r="I90" s="220" t="s">
        <v>949</v>
      </c>
      <c r="J90" s="92"/>
      <c r="K90" s="92"/>
      <c r="L90" s="92"/>
      <c r="M90" s="92"/>
      <c r="N90" s="92"/>
      <c r="O90" s="92"/>
      <c r="P90" s="92"/>
      <c r="Q90" s="111"/>
      <c r="R90" s="111"/>
    </row>
    <row r="91" spans="1:18" x14ac:dyDescent="0.25">
      <c r="A91" s="139"/>
      <c r="B91" s="92"/>
      <c r="C91" s="93"/>
      <c r="D91" s="94"/>
      <c r="E91" s="92"/>
      <c r="F91" s="92"/>
      <c r="G91" s="93"/>
      <c r="H91" s="95"/>
      <c r="I91" s="221" t="s">
        <v>950</v>
      </c>
      <c r="J91" s="95"/>
      <c r="K91" s="95"/>
      <c r="L91" s="95"/>
      <c r="M91" s="95"/>
      <c r="N91" s="95"/>
      <c r="O91" s="95"/>
      <c r="P91" s="95"/>
      <c r="Q91" s="111"/>
      <c r="R91" s="111"/>
    </row>
    <row r="92" spans="1:18" x14ac:dyDescent="0.25">
      <c r="A92" s="139"/>
      <c r="B92" s="222"/>
      <c r="C92" s="223"/>
      <c r="D92" s="224"/>
      <c r="E92" s="225"/>
      <c r="F92" s="91"/>
      <c r="G92" s="91"/>
      <c r="H92" s="91"/>
      <c r="I92" s="220" t="s">
        <v>951</v>
      </c>
      <c r="J92" s="92"/>
      <c r="K92" s="92"/>
      <c r="L92" s="92"/>
      <c r="M92" s="92"/>
      <c r="N92" s="92"/>
      <c r="O92" s="92"/>
      <c r="P92" s="92"/>
      <c r="Q92" s="111"/>
      <c r="R92" s="111"/>
    </row>
    <row r="93" spans="1:18" x14ac:dyDescent="0.25">
      <c r="A93" s="139"/>
      <c r="F93" s="157"/>
      <c r="G93" s="157"/>
      <c r="H93" s="157"/>
      <c r="I93" s="157"/>
      <c r="J93" s="157"/>
      <c r="K93" s="157"/>
      <c r="L93" s="157"/>
      <c r="M93" s="157"/>
      <c r="N93" s="157"/>
      <c r="O93" s="157"/>
      <c r="P93" s="157"/>
      <c r="Q93" s="111"/>
      <c r="R93" s="111"/>
    </row>
    <row r="94" spans="1:18" x14ac:dyDescent="0.25">
      <c r="A94" s="139"/>
      <c r="B94" s="140"/>
      <c r="C94" s="141"/>
      <c r="D94" s="142"/>
      <c r="E94" s="190"/>
      <c r="F94" s="144"/>
      <c r="G94" s="144"/>
      <c r="H94" s="144"/>
      <c r="I94" s="144"/>
      <c r="J94" s="144"/>
      <c r="K94" s="144"/>
      <c r="L94" s="144"/>
      <c r="M94" s="144"/>
      <c r="N94" s="144"/>
      <c r="O94" s="144"/>
      <c r="P94" s="144"/>
      <c r="Q94" s="111"/>
      <c r="R94" s="111"/>
    </row>
    <row r="95" spans="1:18" x14ac:dyDescent="0.25">
      <c r="A95" s="139"/>
      <c r="B95" s="140"/>
      <c r="C95" s="141"/>
      <c r="D95" s="142"/>
      <c r="E95" s="190"/>
      <c r="F95" s="144"/>
      <c r="G95" s="144"/>
      <c r="H95" s="144"/>
      <c r="I95" s="144"/>
      <c r="J95" s="144"/>
      <c r="K95" s="144"/>
      <c r="L95" s="144"/>
      <c r="M95" s="144"/>
      <c r="N95" s="144"/>
      <c r="O95" s="144"/>
      <c r="P95" s="144"/>
      <c r="Q95" s="111"/>
      <c r="R95" s="111"/>
    </row>
    <row r="96" spans="1:18" x14ac:dyDescent="0.25">
      <c r="A96" s="139"/>
      <c r="B96" s="140"/>
      <c r="C96" s="141"/>
      <c r="D96" s="142"/>
      <c r="E96" s="190"/>
      <c r="F96" s="144"/>
      <c r="G96" s="144"/>
      <c r="H96" s="144"/>
      <c r="I96" s="144"/>
      <c r="J96" s="144"/>
      <c r="K96" s="144"/>
      <c r="L96" s="144"/>
      <c r="M96" s="144"/>
      <c r="N96" s="144"/>
      <c r="O96" s="144"/>
      <c r="P96" s="144"/>
      <c r="Q96" s="111"/>
      <c r="R96" s="111"/>
    </row>
  </sheetData>
  <mergeCells count="62">
    <mergeCell ref="A81:J81"/>
    <mergeCell ref="A82:J82"/>
    <mergeCell ref="A83:J83"/>
    <mergeCell ref="C88:Q88"/>
    <mergeCell ref="A75:J75"/>
    <mergeCell ref="A76:J76"/>
    <mergeCell ref="A77:J77"/>
    <mergeCell ref="A78:J78"/>
    <mergeCell ref="A79:J79"/>
    <mergeCell ref="A80:J80"/>
    <mergeCell ref="A74:J74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62:J62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50:J50"/>
    <mergeCell ref="O22:O24"/>
    <mergeCell ref="P22:P24"/>
    <mergeCell ref="Q22:Q24"/>
    <mergeCell ref="F23:F24"/>
    <mergeCell ref="G23:I23"/>
    <mergeCell ref="J23:J24"/>
    <mergeCell ref="K23:K24"/>
    <mergeCell ref="L23:N23"/>
    <mergeCell ref="A26:Q26"/>
    <mergeCell ref="A46:J46"/>
    <mergeCell ref="A47:Q47"/>
    <mergeCell ref="A48:J48"/>
    <mergeCell ref="A49:J49"/>
    <mergeCell ref="J18:K18"/>
    <mergeCell ref="A22:A24"/>
    <mergeCell ref="B22:B24"/>
    <mergeCell ref="C22:C24"/>
    <mergeCell ref="D22:D24"/>
    <mergeCell ref="E22:E24"/>
    <mergeCell ref="F22:I22"/>
    <mergeCell ref="J22:N22"/>
    <mergeCell ref="J17:K17"/>
    <mergeCell ref="E1:J1"/>
    <mergeCell ref="J13:K13"/>
    <mergeCell ref="J14:K14"/>
    <mergeCell ref="J15:K15"/>
    <mergeCell ref="J16:K1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1"/>
  <sheetViews>
    <sheetView workbookViewId="0">
      <selection activeCell="J21" sqref="J21"/>
    </sheetView>
  </sheetViews>
  <sheetFormatPr defaultRowHeight="15" x14ac:dyDescent="0.25"/>
  <sheetData>
    <row r="1" spans="1:18" x14ac:dyDescent="0.25">
      <c r="A1" s="49" t="s">
        <v>51</v>
      </c>
      <c r="B1" s="98"/>
      <c r="C1" s="191"/>
      <c r="D1" s="94"/>
      <c r="E1" s="300" t="s">
        <v>0</v>
      </c>
      <c r="F1" s="301"/>
      <c r="G1" s="301"/>
      <c r="H1" s="301"/>
      <c r="I1" s="301"/>
      <c r="J1" s="301"/>
      <c r="K1" s="95"/>
      <c r="L1" s="95"/>
      <c r="M1" s="49" t="s">
        <v>52</v>
      </c>
      <c r="N1" s="53"/>
      <c r="O1" s="53"/>
      <c r="P1" s="53"/>
    </row>
    <row r="2" spans="1:18" x14ac:dyDescent="0.25">
      <c r="A2" s="92"/>
      <c r="B2" s="98"/>
      <c r="C2" s="191"/>
      <c r="D2" s="94"/>
      <c r="E2" s="192"/>
      <c r="F2" s="192"/>
      <c r="G2" s="56" t="s">
        <v>53</v>
      </c>
      <c r="H2" s="193"/>
      <c r="I2" s="194"/>
      <c r="J2" s="95"/>
      <c r="K2" s="95"/>
      <c r="L2" s="95"/>
      <c r="M2" s="55" t="s">
        <v>391</v>
      </c>
      <c r="N2" s="53"/>
      <c r="O2" s="53"/>
      <c r="P2" s="53"/>
    </row>
    <row r="3" spans="1:18" x14ac:dyDescent="0.25">
      <c r="A3" s="92" t="s">
        <v>866</v>
      </c>
      <c r="B3" s="98"/>
      <c r="C3" s="191"/>
      <c r="D3" s="94"/>
      <c r="E3" s="95"/>
      <c r="F3" s="95"/>
      <c r="G3" s="95"/>
      <c r="H3" s="95"/>
      <c r="I3" s="95"/>
      <c r="J3" s="95"/>
      <c r="K3" s="95"/>
      <c r="L3" s="95"/>
      <c r="M3" s="55" t="s">
        <v>867</v>
      </c>
      <c r="N3" s="53"/>
      <c r="O3" s="53"/>
      <c r="P3" s="53"/>
    </row>
    <row r="4" spans="1:18" x14ac:dyDescent="0.25">
      <c r="A4" s="55" t="s">
        <v>868</v>
      </c>
      <c r="B4" s="98"/>
      <c r="C4" s="191"/>
      <c r="D4" s="94"/>
      <c r="E4" s="95"/>
      <c r="F4" s="95"/>
      <c r="G4" s="58" t="s">
        <v>952</v>
      </c>
      <c r="H4" s="195"/>
      <c r="I4" s="95"/>
      <c r="J4" s="95"/>
      <c r="K4" s="95"/>
      <c r="L4" s="95"/>
      <c r="M4" s="62"/>
      <c r="N4" s="62"/>
      <c r="O4" s="196"/>
      <c r="P4" s="53"/>
    </row>
    <row r="5" spans="1:18" x14ac:dyDescent="0.25">
      <c r="A5" s="97"/>
      <c r="B5" s="98"/>
      <c r="C5" s="94"/>
      <c r="D5" s="197"/>
      <c r="E5" s="95"/>
      <c r="F5" s="95"/>
      <c r="G5" s="97" t="s">
        <v>59</v>
      </c>
      <c r="H5" s="97"/>
      <c r="I5" s="97"/>
      <c r="J5" s="95"/>
      <c r="K5" s="95"/>
      <c r="L5" s="95"/>
      <c r="M5" s="55" t="s">
        <v>195</v>
      </c>
      <c r="N5" s="53"/>
      <c r="O5" s="53"/>
      <c r="P5" s="53"/>
      <c r="Q5" s="54"/>
    </row>
    <row r="6" spans="1:18" x14ac:dyDescent="0.25">
      <c r="A6" s="97"/>
      <c r="B6" s="98"/>
      <c r="C6" s="94"/>
      <c r="D6" s="197"/>
      <c r="E6" s="95"/>
      <c r="F6" s="95"/>
      <c r="G6" s="95"/>
      <c r="H6" s="95"/>
      <c r="I6" s="95"/>
      <c r="J6" s="95"/>
      <c r="K6" s="95"/>
      <c r="L6" s="95"/>
      <c r="M6" s="53"/>
      <c r="N6" s="53"/>
      <c r="O6" s="53"/>
      <c r="P6" s="53"/>
      <c r="Q6" s="54"/>
    </row>
    <row r="7" spans="1:18" x14ac:dyDescent="0.25">
      <c r="A7" s="118"/>
      <c r="B7" s="119"/>
      <c r="C7" s="123" t="s">
        <v>60</v>
      </c>
      <c r="D7" s="124" t="s">
        <v>870</v>
      </c>
      <c r="E7" s="125"/>
      <c r="F7" s="126"/>
      <c r="G7" s="126"/>
      <c r="H7" s="127"/>
      <c r="I7" s="126"/>
      <c r="J7" s="126"/>
      <c r="K7" s="126"/>
      <c r="L7" s="126"/>
      <c r="M7" s="110"/>
      <c r="N7" s="110"/>
      <c r="O7" s="110"/>
      <c r="P7" s="110"/>
      <c r="Q7" s="110"/>
      <c r="R7" s="111"/>
    </row>
    <row r="8" spans="1:18" x14ac:dyDescent="0.25">
      <c r="A8" s="118"/>
      <c r="B8" s="119"/>
      <c r="C8" s="123"/>
      <c r="D8" s="128" t="s">
        <v>953</v>
      </c>
      <c r="E8" s="129"/>
      <c r="F8" s="130"/>
      <c r="G8" s="130"/>
      <c r="H8" s="131"/>
      <c r="I8" s="130"/>
      <c r="J8" s="130"/>
      <c r="K8" s="130"/>
      <c r="L8" s="130"/>
      <c r="M8" s="110"/>
      <c r="N8" s="110"/>
      <c r="O8" s="110"/>
      <c r="P8" s="110"/>
      <c r="Q8" s="110"/>
      <c r="R8" s="111"/>
    </row>
    <row r="9" spans="1:18" x14ac:dyDescent="0.25">
      <c r="A9" s="118"/>
      <c r="B9" s="119"/>
      <c r="C9" s="120"/>
      <c r="D9" s="121"/>
      <c r="E9" s="115"/>
      <c r="F9" s="178"/>
      <c r="G9" s="178"/>
      <c r="H9" s="198" t="s">
        <v>61</v>
      </c>
      <c r="I9" s="198"/>
      <c r="J9" s="178"/>
      <c r="K9" s="178"/>
      <c r="L9" s="110"/>
      <c r="M9" s="110"/>
      <c r="N9" s="110"/>
      <c r="O9" s="110"/>
      <c r="P9" s="110"/>
      <c r="Q9" s="110"/>
      <c r="R9" s="111"/>
    </row>
    <row r="10" spans="1:18" x14ac:dyDescent="0.25">
      <c r="A10" s="132"/>
      <c r="B10" s="133"/>
      <c r="C10" s="120"/>
      <c r="D10" s="121"/>
      <c r="E10" s="111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1"/>
    </row>
    <row r="11" spans="1:18" x14ac:dyDescent="0.25">
      <c r="A11" s="118"/>
      <c r="B11" s="119"/>
      <c r="C11" s="120"/>
      <c r="D11" s="134" t="s">
        <v>954</v>
      </c>
      <c r="E11" s="118"/>
      <c r="F11" s="110"/>
      <c r="G11" s="110"/>
      <c r="H11" s="110"/>
      <c r="I11" s="134"/>
      <c r="J11" s="134"/>
      <c r="K11" s="110"/>
      <c r="L11" s="110"/>
      <c r="M11" s="110"/>
      <c r="N11" s="110"/>
      <c r="O11" s="110"/>
      <c r="P11" s="110"/>
      <c r="Q11" s="110"/>
      <c r="R11" s="135"/>
    </row>
    <row r="12" spans="1:18" x14ac:dyDescent="0.25">
      <c r="A12" s="118"/>
      <c r="B12" s="119"/>
      <c r="C12" s="120"/>
      <c r="D12" s="134" t="s">
        <v>62</v>
      </c>
      <c r="E12" s="118"/>
      <c r="F12" s="110"/>
      <c r="G12" s="110"/>
      <c r="H12" s="110"/>
      <c r="I12" s="134"/>
      <c r="J12" s="317" t="s">
        <v>955</v>
      </c>
      <c r="K12" s="303"/>
      <c r="L12" s="136" t="s">
        <v>63</v>
      </c>
      <c r="M12" s="110"/>
      <c r="N12" s="110"/>
      <c r="O12" s="110"/>
      <c r="P12" s="110"/>
      <c r="Q12" s="110"/>
      <c r="R12" s="111"/>
    </row>
    <row r="13" spans="1:18" x14ac:dyDescent="0.25">
      <c r="A13" s="118"/>
      <c r="B13" s="119"/>
      <c r="C13" s="120"/>
      <c r="D13" s="134" t="s">
        <v>64</v>
      </c>
      <c r="E13" s="118"/>
      <c r="F13" s="110"/>
      <c r="G13" s="110"/>
      <c r="H13" s="110"/>
      <c r="I13" s="134"/>
      <c r="J13" s="317" t="s">
        <v>956</v>
      </c>
      <c r="K13" s="303"/>
      <c r="L13" s="136" t="s">
        <v>63</v>
      </c>
      <c r="M13" s="110"/>
      <c r="N13" s="110"/>
      <c r="O13" s="110"/>
      <c r="P13" s="110"/>
      <c r="Q13" s="110"/>
      <c r="R13" s="111"/>
    </row>
    <row r="14" spans="1:18" x14ac:dyDescent="0.25">
      <c r="A14" s="118"/>
      <c r="B14" s="119"/>
      <c r="C14" s="120"/>
      <c r="D14" s="134" t="s">
        <v>65</v>
      </c>
      <c r="E14" s="118"/>
      <c r="F14" s="110"/>
      <c r="G14" s="110"/>
      <c r="H14" s="110"/>
      <c r="I14" s="134"/>
      <c r="J14" s="317" t="s">
        <v>957</v>
      </c>
      <c r="K14" s="303"/>
      <c r="L14" s="136" t="s">
        <v>66</v>
      </c>
      <c r="M14" s="110"/>
      <c r="N14" s="110"/>
      <c r="O14" s="110"/>
      <c r="P14" s="110"/>
      <c r="Q14" s="110"/>
      <c r="R14" s="111"/>
    </row>
    <row r="15" spans="1:18" x14ac:dyDescent="0.25">
      <c r="A15" s="97"/>
      <c r="B15" s="98"/>
      <c r="C15" s="191"/>
      <c r="D15" s="68" t="s">
        <v>879</v>
      </c>
      <c r="E15" s="97"/>
      <c r="F15" s="95"/>
      <c r="G15" s="95"/>
      <c r="H15" s="95"/>
      <c r="I15" s="226"/>
      <c r="J15" s="304">
        <f>J60/1000</f>
        <v>0.36</v>
      </c>
      <c r="K15" s="304"/>
      <c r="L15" s="92" t="s">
        <v>880</v>
      </c>
      <c r="M15" s="95"/>
      <c r="N15" s="227"/>
      <c r="O15" s="228"/>
      <c r="P15" s="229"/>
      <c r="Q15" s="230"/>
      <c r="R15" s="100"/>
    </row>
    <row r="16" spans="1:18" x14ac:dyDescent="0.25">
      <c r="A16" s="97"/>
      <c r="B16" s="98"/>
      <c r="C16" s="99"/>
      <c r="D16" s="70" t="s">
        <v>67</v>
      </c>
      <c r="E16" s="68"/>
      <c r="F16" s="68"/>
      <c r="G16" s="68"/>
      <c r="H16" s="68"/>
      <c r="I16" s="68"/>
      <c r="J16" s="68"/>
      <c r="K16" s="68"/>
      <c r="L16" s="68"/>
      <c r="M16" s="95"/>
      <c r="N16" s="227"/>
      <c r="O16" s="228"/>
      <c r="P16" s="229"/>
      <c r="R16" s="53"/>
    </row>
    <row r="17" spans="1:18" x14ac:dyDescent="0.25">
      <c r="A17" s="139"/>
      <c r="B17" s="140"/>
      <c r="C17" s="141"/>
      <c r="D17" s="142"/>
      <c r="E17" s="143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11"/>
    </row>
    <row r="18" spans="1:18" x14ac:dyDescent="0.25">
      <c r="A18" s="320" t="s">
        <v>68</v>
      </c>
      <c r="B18" s="318" t="s">
        <v>204</v>
      </c>
      <c r="C18" s="320" t="s">
        <v>70</v>
      </c>
      <c r="D18" s="320" t="s">
        <v>71</v>
      </c>
      <c r="E18" s="320" t="s">
        <v>72</v>
      </c>
      <c r="F18" s="320" t="s">
        <v>73</v>
      </c>
      <c r="G18" s="322"/>
      <c r="H18" s="322"/>
      <c r="I18" s="322"/>
      <c r="J18" s="320" t="s">
        <v>74</v>
      </c>
      <c r="K18" s="322"/>
      <c r="L18" s="322"/>
      <c r="M18" s="322"/>
      <c r="N18" s="320" t="s">
        <v>75</v>
      </c>
      <c r="O18" s="320" t="s">
        <v>76</v>
      </c>
      <c r="P18" s="320" t="s">
        <v>77</v>
      </c>
      <c r="Q18" s="320" t="s">
        <v>78</v>
      </c>
      <c r="R18" s="111"/>
    </row>
    <row r="19" spans="1:18" x14ac:dyDescent="0.25">
      <c r="A19" s="322"/>
      <c r="B19" s="319"/>
      <c r="C19" s="321"/>
      <c r="D19" s="320"/>
      <c r="E19" s="322"/>
      <c r="F19" s="320" t="s">
        <v>1</v>
      </c>
      <c r="G19" s="320" t="s">
        <v>79</v>
      </c>
      <c r="H19" s="322"/>
      <c r="I19" s="322"/>
      <c r="J19" s="320" t="s">
        <v>1</v>
      </c>
      <c r="K19" s="320" t="s">
        <v>79</v>
      </c>
      <c r="L19" s="322"/>
      <c r="M19" s="322"/>
      <c r="N19" s="320"/>
      <c r="O19" s="320"/>
      <c r="P19" s="320"/>
      <c r="Q19" s="320"/>
      <c r="R19" s="111"/>
    </row>
    <row r="20" spans="1:18" x14ac:dyDescent="0.25">
      <c r="A20" s="322"/>
      <c r="B20" s="319"/>
      <c r="C20" s="321"/>
      <c r="D20" s="320"/>
      <c r="E20" s="322"/>
      <c r="F20" s="322"/>
      <c r="G20" s="145" t="s">
        <v>80</v>
      </c>
      <c r="H20" s="145" t="s">
        <v>81</v>
      </c>
      <c r="I20" s="145" t="s">
        <v>82</v>
      </c>
      <c r="J20" s="322"/>
      <c r="K20" s="145" t="s">
        <v>80</v>
      </c>
      <c r="L20" s="145" t="s">
        <v>81</v>
      </c>
      <c r="M20" s="145" t="s">
        <v>82</v>
      </c>
      <c r="N20" s="320"/>
      <c r="O20" s="320"/>
      <c r="P20" s="320"/>
      <c r="Q20" s="320"/>
      <c r="R20" s="111"/>
    </row>
    <row r="21" spans="1:18" x14ac:dyDescent="0.25">
      <c r="A21" s="146">
        <v>1</v>
      </c>
      <c r="B21" s="147">
        <v>2</v>
      </c>
      <c r="C21" s="145">
        <v>3</v>
      </c>
      <c r="D21" s="145">
        <v>4</v>
      </c>
      <c r="E21" s="146">
        <v>5</v>
      </c>
      <c r="F21" s="148">
        <v>6</v>
      </c>
      <c r="G21" s="148">
        <v>7</v>
      </c>
      <c r="H21" s="148">
        <v>8</v>
      </c>
      <c r="I21" s="148">
        <v>9</v>
      </c>
      <c r="J21" s="148">
        <v>10</v>
      </c>
      <c r="K21" s="148">
        <v>11</v>
      </c>
      <c r="L21" s="148">
        <v>12</v>
      </c>
      <c r="M21" s="148">
        <v>13</v>
      </c>
      <c r="N21" s="148">
        <v>14</v>
      </c>
      <c r="O21" s="148">
        <v>15</v>
      </c>
      <c r="P21" s="148">
        <v>16</v>
      </c>
      <c r="Q21" s="148">
        <v>17</v>
      </c>
      <c r="R21" s="111"/>
    </row>
    <row r="22" spans="1:18" x14ac:dyDescent="0.25">
      <c r="A22" s="329" t="s">
        <v>958</v>
      </c>
      <c r="B22" s="311"/>
      <c r="C22" s="311"/>
      <c r="D22" s="311"/>
      <c r="E22" s="311"/>
      <c r="F22" s="311"/>
      <c r="G22" s="311"/>
      <c r="H22" s="311"/>
      <c r="I22" s="311"/>
      <c r="J22" s="311"/>
      <c r="K22" s="311"/>
      <c r="L22" s="311"/>
      <c r="M22" s="311"/>
      <c r="N22" s="311"/>
      <c r="O22" s="311"/>
      <c r="P22" s="311"/>
      <c r="Q22" s="311"/>
      <c r="R22" s="111"/>
    </row>
    <row r="23" spans="1:18" ht="60" x14ac:dyDescent="0.25">
      <c r="A23" s="146">
        <v>1</v>
      </c>
      <c r="B23" s="149" t="s">
        <v>959</v>
      </c>
      <c r="C23" s="150" t="s">
        <v>960</v>
      </c>
      <c r="D23" s="151" t="s">
        <v>135</v>
      </c>
      <c r="E23" s="152">
        <v>0.02</v>
      </c>
      <c r="F23" s="153">
        <v>1906.17</v>
      </c>
      <c r="G23" s="153">
        <v>1752.22</v>
      </c>
      <c r="H23" s="153">
        <v>153.94999999999999</v>
      </c>
      <c r="I23" s="153">
        <v>59.67</v>
      </c>
      <c r="J23" s="154">
        <v>38</v>
      </c>
      <c r="K23" s="154">
        <v>35</v>
      </c>
      <c r="L23" s="154">
        <v>3</v>
      </c>
      <c r="M23" s="154">
        <v>1</v>
      </c>
      <c r="N23" s="154">
        <v>158</v>
      </c>
      <c r="O23" s="154">
        <v>3.16</v>
      </c>
      <c r="P23" s="154">
        <v>3.82</v>
      </c>
      <c r="Q23" s="154">
        <v>0.08</v>
      </c>
      <c r="R23" s="111"/>
    </row>
    <row r="24" spans="1:18" ht="156" x14ac:dyDescent="0.25">
      <c r="A24" s="146">
        <v>2</v>
      </c>
      <c r="B24" s="149" t="s">
        <v>961</v>
      </c>
      <c r="C24" s="150" t="s">
        <v>962</v>
      </c>
      <c r="D24" s="151" t="s">
        <v>117</v>
      </c>
      <c r="E24" s="152">
        <v>0.15</v>
      </c>
      <c r="F24" s="153">
        <v>453.98</v>
      </c>
      <c r="G24" s="153">
        <v>453.98</v>
      </c>
      <c r="H24" s="154"/>
      <c r="I24" s="154"/>
      <c r="J24" s="154">
        <v>68</v>
      </c>
      <c r="K24" s="154">
        <v>68</v>
      </c>
      <c r="L24" s="154"/>
      <c r="M24" s="154"/>
      <c r="N24" s="154">
        <v>37.799999999999997</v>
      </c>
      <c r="O24" s="154">
        <v>5.67</v>
      </c>
      <c r="P24" s="154"/>
      <c r="Q24" s="154"/>
      <c r="R24" s="111"/>
    </row>
    <row r="25" spans="1:18" ht="135.75" x14ac:dyDescent="0.25">
      <c r="A25" s="146">
        <v>3</v>
      </c>
      <c r="B25" s="149" t="s">
        <v>963</v>
      </c>
      <c r="C25" s="150" t="s">
        <v>964</v>
      </c>
      <c r="D25" s="151" t="s">
        <v>460</v>
      </c>
      <c r="E25" s="156">
        <v>1</v>
      </c>
      <c r="F25" s="153">
        <v>9.2100000000000009</v>
      </c>
      <c r="G25" s="153">
        <v>7.52</v>
      </c>
      <c r="H25" s="153">
        <v>1.69</v>
      </c>
      <c r="I25" s="154"/>
      <c r="J25" s="154">
        <v>9</v>
      </c>
      <c r="K25" s="154">
        <v>8</v>
      </c>
      <c r="L25" s="154">
        <v>1</v>
      </c>
      <c r="M25" s="154"/>
      <c r="N25" s="154">
        <v>0.58799999999999997</v>
      </c>
      <c r="O25" s="154">
        <v>0.59</v>
      </c>
      <c r="P25" s="154"/>
      <c r="Q25" s="154"/>
      <c r="R25" s="111"/>
    </row>
    <row r="26" spans="1:18" ht="261" x14ac:dyDescent="0.25">
      <c r="A26" s="146">
        <v>4</v>
      </c>
      <c r="B26" s="149" t="s">
        <v>209</v>
      </c>
      <c r="C26" s="150" t="s">
        <v>965</v>
      </c>
      <c r="D26" s="151" t="s">
        <v>966</v>
      </c>
      <c r="E26" s="152">
        <v>0.35399999999999998</v>
      </c>
      <c r="F26" s="153">
        <v>47.28</v>
      </c>
      <c r="G26" s="153">
        <v>47.28</v>
      </c>
      <c r="H26" s="154"/>
      <c r="I26" s="154"/>
      <c r="J26" s="154">
        <v>17</v>
      </c>
      <c r="K26" s="154">
        <v>17</v>
      </c>
      <c r="L26" s="154"/>
      <c r="M26" s="154"/>
      <c r="N26" s="154"/>
      <c r="O26" s="154"/>
      <c r="P26" s="154"/>
      <c r="Q26" s="154"/>
      <c r="R26" s="111"/>
    </row>
    <row r="27" spans="1:18" ht="379.5" x14ac:dyDescent="0.25">
      <c r="A27" s="146">
        <v>5</v>
      </c>
      <c r="B27" s="149" t="s">
        <v>212</v>
      </c>
      <c r="C27" s="150" t="s">
        <v>967</v>
      </c>
      <c r="D27" s="151" t="s">
        <v>966</v>
      </c>
      <c r="E27" s="152">
        <v>0.35399999999999998</v>
      </c>
      <c r="F27" s="153">
        <v>25.55</v>
      </c>
      <c r="G27" s="154"/>
      <c r="H27" s="153">
        <v>25.55</v>
      </c>
      <c r="I27" s="154"/>
      <c r="J27" s="154">
        <v>9</v>
      </c>
      <c r="K27" s="154"/>
      <c r="L27" s="154">
        <v>9</v>
      </c>
      <c r="M27" s="154"/>
      <c r="N27" s="154"/>
      <c r="O27" s="154"/>
      <c r="P27" s="154"/>
      <c r="Q27" s="154"/>
      <c r="R27" s="111"/>
    </row>
    <row r="28" spans="1:18" x14ac:dyDescent="0.25">
      <c r="A28" s="324" t="s">
        <v>968</v>
      </c>
      <c r="B28" s="311"/>
      <c r="C28" s="311"/>
      <c r="D28" s="311"/>
      <c r="E28" s="311"/>
      <c r="F28" s="311"/>
      <c r="G28" s="311"/>
      <c r="H28" s="311"/>
      <c r="I28" s="311"/>
      <c r="J28" s="155">
        <v>371</v>
      </c>
      <c r="K28" s="154"/>
      <c r="L28" s="154"/>
      <c r="M28" s="154"/>
      <c r="N28" s="154"/>
      <c r="O28" s="155">
        <v>10.95</v>
      </c>
      <c r="P28" s="154"/>
      <c r="Q28" s="155">
        <v>0.09</v>
      </c>
      <c r="R28" s="111"/>
    </row>
    <row r="29" spans="1:18" x14ac:dyDescent="0.25">
      <c r="A29" s="329" t="s">
        <v>969</v>
      </c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111"/>
    </row>
    <row r="30" spans="1:18" ht="132" x14ac:dyDescent="0.25">
      <c r="A30" s="146">
        <v>6</v>
      </c>
      <c r="B30" s="149" t="s">
        <v>970</v>
      </c>
      <c r="C30" s="150" t="s">
        <v>971</v>
      </c>
      <c r="D30" s="151" t="s">
        <v>460</v>
      </c>
      <c r="E30" s="156">
        <v>2</v>
      </c>
      <c r="F30" s="153">
        <v>84.1</v>
      </c>
      <c r="G30" s="153">
        <v>18.79</v>
      </c>
      <c r="H30" s="153">
        <v>4.2300000000000004</v>
      </c>
      <c r="I30" s="154"/>
      <c r="J30" s="154">
        <v>168</v>
      </c>
      <c r="K30" s="154">
        <v>38</v>
      </c>
      <c r="L30" s="154">
        <v>8</v>
      </c>
      <c r="M30" s="154"/>
      <c r="N30" s="154">
        <v>1.47</v>
      </c>
      <c r="O30" s="154">
        <v>2.94</v>
      </c>
      <c r="P30" s="154"/>
      <c r="Q30" s="154"/>
      <c r="R30" s="111"/>
    </row>
    <row r="31" spans="1:18" ht="108" x14ac:dyDescent="0.25">
      <c r="A31" s="146">
        <v>7</v>
      </c>
      <c r="B31" s="149" t="s">
        <v>972</v>
      </c>
      <c r="C31" s="150" t="s">
        <v>973</v>
      </c>
      <c r="D31" s="151" t="s">
        <v>901</v>
      </c>
      <c r="E31" s="156">
        <v>2</v>
      </c>
      <c r="F31" s="153" t="s">
        <v>974</v>
      </c>
      <c r="G31" s="154"/>
      <c r="H31" s="154"/>
      <c r="I31" s="154"/>
      <c r="J31" s="154">
        <v>238</v>
      </c>
      <c r="K31" s="154"/>
      <c r="L31" s="154"/>
      <c r="M31" s="154"/>
      <c r="N31" s="154"/>
      <c r="O31" s="154"/>
      <c r="P31" s="154"/>
      <c r="Q31" s="154"/>
      <c r="R31" s="111"/>
    </row>
    <row r="32" spans="1:18" x14ac:dyDescent="0.25">
      <c r="A32" s="324" t="s">
        <v>975</v>
      </c>
      <c r="B32" s="311"/>
      <c r="C32" s="311"/>
      <c r="D32" s="311"/>
      <c r="E32" s="311"/>
      <c r="F32" s="311"/>
      <c r="G32" s="311"/>
      <c r="H32" s="311"/>
      <c r="I32" s="311"/>
      <c r="J32" s="155">
        <v>570</v>
      </c>
      <c r="K32" s="154"/>
      <c r="L32" s="154"/>
      <c r="M32" s="154"/>
      <c r="N32" s="154"/>
      <c r="O32" s="155">
        <v>4.7</v>
      </c>
      <c r="P32" s="154"/>
      <c r="Q32" s="154"/>
      <c r="R32" s="111"/>
    </row>
    <row r="33" spans="1:18" x14ac:dyDescent="0.25">
      <c r="A33" s="325" t="s">
        <v>351</v>
      </c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111"/>
    </row>
    <row r="34" spans="1:18" x14ac:dyDescent="0.25">
      <c r="A34" s="323" t="s">
        <v>94</v>
      </c>
      <c r="B34" s="311"/>
      <c r="C34" s="311"/>
      <c r="D34" s="311"/>
      <c r="E34" s="311"/>
      <c r="F34" s="311"/>
      <c r="G34" s="311"/>
      <c r="H34" s="311"/>
      <c r="I34" s="311"/>
      <c r="J34" s="153">
        <v>547</v>
      </c>
      <c r="K34" s="153">
        <v>166</v>
      </c>
      <c r="L34" s="153">
        <v>21</v>
      </c>
      <c r="M34" s="153">
        <v>1</v>
      </c>
      <c r="N34" s="154"/>
      <c r="O34" s="153">
        <v>12.36</v>
      </c>
      <c r="P34" s="154"/>
      <c r="Q34" s="153">
        <v>0.08</v>
      </c>
      <c r="R34" s="111"/>
    </row>
    <row r="35" spans="1:18" x14ac:dyDescent="0.25">
      <c r="A35" s="323" t="s">
        <v>95</v>
      </c>
      <c r="B35" s="311"/>
      <c r="C35" s="311"/>
      <c r="D35" s="311"/>
      <c r="E35" s="311"/>
      <c r="F35" s="311"/>
      <c r="G35" s="311"/>
      <c r="H35" s="311"/>
      <c r="I35" s="311"/>
      <c r="J35" s="153">
        <v>602</v>
      </c>
      <c r="K35" s="153">
        <v>215</v>
      </c>
      <c r="L35" s="153">
        <v>27</v>
      </c>
      <c r="M35" s="153">
        <v>1</v>
      </c>
      <c r="N35" s="154"/>
      <c r="O35" s="153">
        <v>15.65</v>
      </c>
      <c r="P35" s="154"/>
      <c r="Q35" s="153">
        <v>0.09</v>
      </c>
      <c r="R35" s="111"/>
    </row>
    <row r="36" spans="1:18" x14ac:dyDescent="0.25">
      <c r="A36" s="323" t="s">
        <v>96</v>
      </c>
      <c r="B36" s="311"/>
      <c r="C36" s="311"/>
      <c r="D36" s="311"/>
      <c r="E36" s="311"/>
      <c r="F36" s="311"/>
      <c r="G36" s="311"/>
      <c r="H36" s="311"/>
      <c r="I36" s="311"/>
      <c r="J36" s="154"/>
      <c r="K36" s="154"/>
      <c r="L36" s="154"/>
      <c r="M36" s="154"/>
      <c r="N36" s="154"/>
      <c r="O36" s="154"/>
      <c r="P36" s="154"/>
      <c r="Q36" s="154"/>
      <c r="R36" s="111"/>
    </row>
    <row r="37" spans="1:18" x14ac:dyDescent="0.25">
      <c r="A37" s="323" t="s">
        <v>976</v>
      </c>
      <c r="B37" s="311"/>
      <c r="C37" s="311"/>
      <c r="D37" s="311"/>
      <c r="E37" s="311"/>
      <c r="F37" s="311"/>
      <c r="G37" s="311"/>
      <c r="H37" s="311"/>
      <c r="I37" s="311"/>
      <c r="J37" s="153">
        <v>7</v>
      </c>
      <c r="K37" s="153">
        <v>7</v>
      </c>
      <c r="L37" s="154"/>
      <c r="M37" s="154"/>
      <c r="N37" s="154"/>
      <c r="O37" s="154"/>
      <c r="P37" s="154"/>
      <c r="Q37" s="154"/>
      <c r="R37" s="111"/>
    </row>
    <row r="38" spans="1:18" x14ac:dyDescent="0.25">
      <c r="A38" s="323" t="s">
        <v>977</v>
      </c>
      <c r="B38" s="311"/>
      <c r="C38" s="311"/>
      <c r="D38" s="311"/>
      <c r="E38" s="311"/>
      <c r="F38" s="311"/>
      <c r="G38" s="311"/>
      <c r="H38" s="311"/>
      <c r="I38" s="311"/>
      <c r="J38" s="153">
        <v>8</v>
      </c>
      <c r="K38" s="153">
        <v>6</v>
      </c>
      <c r="L38" s="153">
        <v>2</v>
      </c>
      <c r="M38" s="154"/>
      <c r="N38" s="154"/>
      <c r="O38" s="153">
        <v>0.441</v>
      </c>
      <c r="P38" s="154"/>
      <c r="Q38" s="154"/>
      <c r="R38" s="111"/>
    </row>
    <row r="39" spans="1:18" x14ac:dyDescent="0.25">
      <c r="A39" s="323" t="s">
        <v>978</v>
      </c>
      <c r="B39" s="311"/>
      <c r="C39" s="311"/>
      <c r="D39" s="311"/>
      <c r="E39" s="311"/>
      <c r="F39" s="311"/>
      <c r="G39" s="311"/>
      <c r="H39" s="311"/>
      <c r="I39" s="311"/>
      <c r="J39" s="153">
        <v>1</v>
      </c>
      <c r="K39" s="153">
        <v>1</v>
      </c>
      <c r="L39" s="154"/>
      <c r="M39" s="154"/>
      <c r="N39" s="154"/>
      <c r="O39" s="153">
        <v>0.1014</v>
      </c>
      <c r="P39" s="154"/>
      <c r="Q39" s="154"/>
      <c r="R39" s="111"/>
    </row>
    <row r="40" spans="1:18" x14ac:dyDescent="0.25">
      <c r="A40" s="323" t="s">
        <v>979</v>
      </c>
      <c r="B40" s="311"/>
      <c r="C40" s="311"/>
      <c r="D40" s="311"/>
      <c r="E40" s="311"/>
      <c r="F40" s="311"/>
      <c r="G40" s="311"/>
      <c r="H40" s="311"/>
      <c r="I40" s="311"/>
      <c r="J40" s="153">
        <v>23</v>
      </c>
      <c r="K40" s="153">
        <v>19</v>
      </c>
      <c r="L40" s="153">
        <v>4</v>
      </c>
      <c r="M40" s="154"/>
      <c r="N40" s="154"/>
      <c r="O40" s="153">
        <v>1.4245000000000001</v>
      </c>
      <c r="P40" s="154"/>
      <c r="Q40" s="154"/>
      <c r="R40" s="111"/>
    </row>
    <row r="41" spans="1:18" x14ac:dyDescent="0.25">
      <c r="A41" s="323" t="s">
        <v>980</v>
      </c>
      <c r="B41" s="311"/>
      <c r="C41" s="311"/>
      <c r="D41" s="311"/>
      <c r="E41" s="311"/>
      <c r="F41" s="311"/>
      <c r="G41" s="311"/>
      <c r="H41" s="311"/>
      <c r="I41" s="311"/>
      <c r="J41" s="153">
        <v>16</v>
      </c>
      <c r="K41" s="153">
        <v>16</v>
      </c>
      <c r="L41" s="154"/>
      <c r="M41" s="154"/>
      <c r="N41" s="154"/>
      <c r="O41" s="153">
        <v>1.3245</v>
      </c>
      <c r="P41" s="154"/>
      <c r="Q41" s="153">
        <v>1.2E-2</v>
      </c>
      <c r="R41" s="111"/>
    </row>
    <row r="42" spans="1:18" x14ac:dyDescent="0.25">
      <c r="A42" s="323" t="s">
        <v>97</v>
      </c>
      <c r="B42" s="311"/>
      <c r="C42" s="311"/>
      <c r="D42" s="311"/>
      <c r="E42" s="311"/>
      <c r="F42" s="311"/>
      <c r="G42" s="311"/>
      <c r="H42" s="311"/>
      <c r="I42" s="311"/>
      <c r="J42" s="153">
        <v>205</v>
      </c>
      <c r="K42" s="154"/>
      <c r="L42" s="154"/>
      <c r="M42" s="154"/>
      <c r="N42" s="154"/>
      <c r="O42" s="154"/>
      <c r="P42" s="154"/>
      <c r="Q42" s="154"/>
      <c r="R42" s="111"/>
    </row>
    <row r="43" spans="1:18" x14ac:dyDescent="0.25">
      <c r="A43" s="323" t="s">
        <v>96</v>
      </c>
      <c r="B43" s="311"/>
      <c r="C43" s="311"/>
      <c r="D43" s="311"/>
      <c r="E43" s="311"/>
      <c r="F43" s="311"/>
      <c r="G43" s="311"/>
      <c r="H43" s="311"/>
      <c r="I43" s="311"/>
      <c r="J43" s="154"/>
      <c r="K43" s="154"/>
      <c r="L43" s="154"/>
      <c r="M43" s="154"/>
      <c r="N43" s="154"/>
      <c r="O43" s="154"/>
      <c r="P43" s="154"/>
      <c r="Q43" s="154"/>
      <c r="R43" s="111"/>
    </row>
    <row r="44" spans="1:18" x14ac:dyDescent="0.25">
      <c r="A44" s="323" t="s">
        <v>981</v>
      </c>
      <c r="B44" s="311"/>
      <c r="C44" s="311"/>
      <c r="D44" s="311"/>
      <c r="E44" s="311"/>
      <c r="F44" s="311"/>
      <c r="G44" s="311"/>
      <c r="H44" s="311"/>
      <c r="I44" s="311"/>
      <c r="J44" s="153">
        <v>92</v>
      </c>
      <c r="K44" s="154"/>
      <c r="L44" s="154"/>
      <c r="M44" s="154"/>
      <c r="N44" s="154"/>
      <c r="O44" s="154"/>
      <c r="P44" s="154"/>
      <c r="Q44" s="154"/>
      <c r="R44" s="111"/>
    </row>
    <row r="45" spans="1:18" x14ac:dyDescent="0.25">
      <c r="A45" s="323" t="s">
        <v>982</v>
      </c>
      <c r="B45" s="311"/>
      <c r="C45" s="311"/>
      <c r="D45" s="311"/>
      <c r="E45" s="311"/>
      <c r="F45" s="311"/>
      <c r="G45" s="311"/>
      <c r="H45" s="311"/>
      <c r="I45" s="311"/>
      <c r="J45" s="153">
        <v>18</v>
      </c>
      <c r="K45" s="154"/>
      <c r="L45" s="154"/>
      <c r="M45" s="154"/>
      <c r="N45" s="154"/>
      <c r="O45" s="154"/>
      <c r="P45" s="154"/>
      <c r="Q45" s="154"/>
      <c r="R45" s="111"/>
    </row>
    <row r="46" spans="1:18" x14ac:dyDescent="0.25">
      <c r="A46" s="323" t="s">
        <v>983</v>
      </c>
      <c r="B46" s="311"/>
      <c r="C46" s="311"/>
      <c r="D46" s="311"/>
      <c r="E46" s="311"/>
      <c r="F46" s="311"/>
      <c r="G46" s="311"/>
      <c r="H46" s="311"/>
      <c r="I46" s="311"/>
      <c r="J46" s="153">
        <v>95</v>
      </c>
      <c r="K46" s="154"/>
      <c r="L46" s="154"/>
      <c r="M46" s="154"/>
      <c r="N46" s="154"/>
      <c r="O46" s="154"/>
      <c r="P46" s="154"/>
      <c r="Q46" s="154"/>
      <c r="R46" s="111"/>
    </row>
    <row r="47" spans="1:18" x14ac:dyDescent="0.25">
      <c r="A47" s="323" t="s">
        <v>98</v>
      </c>
      <c r="B47" s="311"/>
      <c r="C47" s="311"/>
      <c r="D47" s="311"/>
      <c r="E47" s="311"/>
      <c r="F47" s="311"/>
      <c r="G47" s="311"/>
      <c r="H47" s="311"/>
      <c r="I47" s="311"/>
      <c r="J47" s="153">
        <v>134</v>
      </c>
      <c r="K47" s="154"/>
      <c r="L47" s="154"/>
      <c r="M47" s="154"/>
      <c r="N47" s="154"/>
      <c r="O47" s="154"/>
      <c r="P47" s="154"/>
      <c r="Q47" s="154"/>
      <c r="R47" s="111"/>
    </row>
    <row r="48" spans="1:18" x14ac:dyDescent="0.25">
      <c r="A48" s="323" t="s">
        <v>96</v>
      </c>
      <c r="B48" s="311"/>
      <c r="C48" s="311"/>
      <c r="D48" s="311"/>
      <c r="E48" s="311"/>
      <c r="F48" s="311"/>
      <c r="G48" s="311"/>
      <c r="H48" s="311"/>
      <c r="I48" s="311"/>
      <c r="J48" s="154"/>
      <c r="K48" s="154"/>
      <c r="L48" s="154"/>
      <c r="M48" s="154"/>
      <c r="N48" s="154"/>
      <c r="O48" s="154"/>
      <c r="P48" s="154"/>
      <c r="Q48" s="154"/>
      <c r="R48" s="111"/>
    </row>
    <row r="49" spans="1:18" x14ac:dyDescent="0.25">
      <c r="A49" s="323" t="s">
        <v>984</v>
      </c>
      <c r="B49" s="311"/>
      <c r="C49" s="311"/>
      <c r="D49" s="311"/>
      <c r="E49" s="311"/>
      <c r="F49" s="311"/>
      <c r="G49" s="311"/>
      <c r="H49" s="311"/>
      <c r="I49" s="311"/>
      <c r="J49" s="153">
        <v>62</v>
      </c>
      <c r="K49" s="154"/>
      <c r="L49" s="154"/>
      <c r="M49" s="154"/>
      <c r="N49" s="154"/>
      <c r="O49" s="154"/>
      <c r="P49" s="154"/>
      <c r="Q49" s="154"/>
      <c r="R49" s="111"/>
    </row>
    <row r="50" spans="1:18" x14ac:dyDescent="0.25">
      <c r="A50" s="323" t="s">
        <v>985</v>
      </c>
      <c r="B50" s="311"/>
      <c r="C50" s="311"/>
      <c r="D50" s="311"/>
      <c r="E50" s="311"/>
      <c r="F50" s="311"/>
      <c r="G50" s="311"/>
      <c r="H50" s="311"/>
      <c r="I50" s="311"/>
      <c r="J50" s="153">
        <v>11</v>
      </c>
      <c r="K50" s="154"/>
      <c r="L50" s="154"/>
      <c r="M50" s="154"/>
      <c r="N50" s="154"/>
      <c r="O50" s="154"/>
      <c r="P50" s="154"/>
      <c r="Q50" s="154"/>
      <c r="R50" s="111"/>
    </row>
    <row r="51" spans="1:18" x14ac:dyDescent="0.25">
      <c r="A51" s="323" t="s">
        <v>986</v>
      </c>
      <c r="B51" s="311"/>
      <c r="C51" s="311"/>
      <c r="D51" s="311"/>
      <c r="E51" s="311"/>
      <c r="F51" s="311"/>
      <c r="G51" s="311"/>
      <c r="H51" s="311"/>
      <c r="I51" s="311"/>
      <c r="J51" s="153">
        <v>61</v>
      </c>
      <c r="K51" s="154"/>
      <c r="L51" s="154"/>
      <c r="M51" s="154"/>
      <c r="N51" s="154"/>
      <c r="O51" s="154"/>
      <c r="P51" s="154"/>
      <c r="Q51" s="154"/>
      <c r="R51" s="111"/>
    </row>
    <row r="52" spans="1:18" x14ac:dyDescent="0.25">
      <c r="A52" s="324" t="s">
        <v>373</v>
      </c>
      <c r="B52" s="311"/>
      <c r="C52" s="311"/>
      <c r="D52" s="311"/>
      <c r="E52" s="311"/>
      <c r="F52" s="311"/>
      <c r="G52" s="311"/>
      <c r="H52" s="311"/>
      <c r="I52" s="311"/>
      <c r="J52" s="155">
        <v>941</v>
      </c>
      <c r="K52" s="154"/>
      <c r="L52" s="154"/>
      <c r="M52" s="154"/>
      <c r="N52" s="154"/>
      <c r="O52" s="155">
        <v>15.65</v>
      </c>
      <c r="P52" s="154"/>
      <c r="Q52" s="155">
        <v>0.09</v>
      </c>
      <c r="R52" s="111"/>
    </row>
    <row r="53" spans="1:18" x14ac:dyDescent="0.25">
      <c r="A53" s="323" t="s">
        <v>987</v>
      </c>
      <c r="B53" s="311"/>
      <c r="C53" s="311"/>
      <c r="D53" s="311"/>
      <c r="E53" s="311"/>
      <c r="F53" s="311"/>
      <c r="G53" s="311"/>
      <c r="H53" s="311"/>
      <c r="I53" s="311"/>
      <c r="J53" s="153">
        <v>280</v>
      </c>
      <c r="K53" s="154"/>
      <c r="L53" s="154"/>
      <c r="M53" s="154"/>
      <c r="N53" s="154"/>
      <c r="O53" s="153">
        <v>10.15</v>
      </c>
      <c r="P53" s="154"/>
      <c r="Q53" s="153">
        <v>0.09</v>
      </c>
      <c r="R53" s="111"/>
    </row>
    <row r="54" spans="1:18" x14ac:dyDescent="0.25">
      <c r="A54" s="323" t="s">
        <v>988</v>
      </c>
      <c r="B54" s="311"/>
      <c r="C54" s="311"/>
      <c r="D54" s="311"/>
      <c r="E54" s="311"/>
      <c r="F54" s="311"/>
      <c r="G54" s="311"/>
      <c r="H54" s="311"/>
      <c r="I54" s="311"/>
      <c r="J54" s="153">
        <v>367</v>
      </c>
      <c r="K54" s="154"/>
      <c r="L54" s="154"/>
      <c r="M54" s="154"/>
      <c r="N54" s="154"/>
      <c r="O54" s="153">
        <v>5.5</v>
      </c>
      <c r="P54" s="154"/>
      <c r="Q54" s="154"/>
      <c r="R54" s="111"/>
    </row>
    <row r="55" spans="1:18" x14ac:dyDescent="0.25">
      <c r="A55" s="323" t="s">
        <v>989</v>
      </c>
      <c r="B55" s="311"/>
      <c r="C55" s="311"/>
      <c r="D55" s="311"/>
      <c r="E55" s="311"/>
      <c r="F55" s="311"/>
      <c r="G55" s="311"/>
      <c r="H55" s="311"/>
      <c r="I55" s="311"/>
      <c r="J55" s="153">
        <v>47</v>
      </c>
      <c r="K55" s="154"/>
      <c r="L55" s="154"/>
      <c r="M55" s="154"/>
      <c r="N55" s="154"/>
      <c r="O55" s="154"/>
      <c r="P55" s="154"/>
      <c r="Q55" s="154"/>
      <c r="R55" s="111"/>
    </row>
    <row r="56" spans="1:18" x14ac:dyDescent="0.25">
      <c r="A56" s="323" t="s">
        <v>374</v>
      </c>
      <c r="B56" s="311"/>
      <c r="C56" s="311"/>
      <c r="D56" s="311"/>
      <c r="E56" s="311"/>
      <c r="F56" s="311"/>
      <c r="G56" s="311"/>
      <c r="H56" s="311"/>
      <c r="I56" s="311"/>
      <c r="J56" s="153">
        <v>9</v>
      </c>
      <c r="K56" s="154"/>
      <c r="L56" s="154"/>
      <c r="M56" s="154"/>
      <c r="N56" s="154"/>
      <c r="O56" s="154"/>
      <c r="P56" s="154"/>
      <c r="Q56" s="154"/>
      <c r="R56" s="111"/>
    </row>
    <row r="57" spans="1:18" x14ac:dyDescent="0.25">
      <c r="A57" s="323" t="s">
        <v>377</v>
      </c>
      <c r="B57" s="311"/>
      <c r="C57" s="311"/>
      <c r="D57" s="311"/>
      <c r="E57" s="311"/>
      <c r="F57" s="311"/>
      <c r="G57" s="311"/>
      <c r="H57" s="311"/>
      <c r="I57" s="311"/>
      <c r="J57" s="153">
        <v>238</v>
      </c>
      <c r="K57" s="154"/>
      <c r="L57" s="154"/>
      <c r="M57" s="154"/>
      <c r="N57" s="154"/>
      <c r="O57" s="154"/>
      <c r="P57" s="154"/>
      <c r="Q57" s="154"/>
      <c r="R57" s="111"/>
    </row>
    <row r="58" spans="1:18" x14ac:dyDescent="0.25">
      <c r="A58" s="323" t="s">
        <v>100</v>
      </c>
      <c r="B58" s="311"/>
      <c r="C58" s="311"/>
      <c r="D58" s="311"/>
      <c r="E58" s="311"/>
      <c r="F58" s="311"/>
      <c r="G58" s="311"/>
      <c r="H58" s="311"/>
      <c r="I58" s="311"/>
      <c r="J58" s="153">
        <v>941</v>
      </c>
      <c r="K58" s="154"/>
      <c r="L58" s="154"/>
      <c r="M58" s="154"/>
      <c r="N58" s="154"/>
      <c r="O58" s="153">
        <v>15.65</v>
      </c>
      <c r="P58" s="154"/>
      <c r="Q58" s="153">
        <v>0.09</v>
      </c>
      <c r="R58" s="111"/>
    </row>
    <row r="59" spans="1:18" x14ac:dyDescent="0.25">
      <c r="A59" s="323" t="s">
        <v>101</v>
      </c>
      <c r="B59" s="311"/>
      <c r="C59" s="311"/>
      <c r="D59" s="311"/>
      <c r="E59" s="311"/>
      <c r="F59" s="311"/>
      <c r="G59" s="311"/>
      <c r="H59" s="311"/>
      <c r="I59" s="311"/>
      <c r="J59" s="154"/>
      <c r="K59" s="154"/>
      <c r="L59" s="154"/>
      <c r="M59" s="154"/>
      <c r="N59" s="154"/>
      <c r="O59" s="154"/>
      <c r="P59" s="154"/>
      <c r="Q59" s="154"/>
      <c r="R59" s="111"/>
    </row>
    <row r="60" spans="1:18" x14ac:dyDescent="0.25">
      <c r="A60" s="323" t="s">
        <v>102</v>
      </c>
      <c r="B60" s="311"/>
      <c r="C60" s="311"/>
      <c r="D60" s="311"/>
      <c r="E60" s="311"/>
      <c r="F60" s="311"/>
      <c r="G60" s="311"/>
      <c r="H60" s="311"/>
      <c r="I60" s="311"/>
      <c r="J60" s="153">
        <v>360</v>
      </c>
      <c r="K60" s="154"/>
      <c r="L60" s="154"/>
      <c r="M60" s="154"/>
      <c r="N60" s="154"/>
      <c r="O60" s="154"/>
      <c r="P60" s="154"/>
      <c r="Q60" s="154"/>
      <c r="R60" s="111"/>
    </row>
    <row r="61" spans="1:18" x14ac:dyDescent="0.25">
      <c r="A61" s="323" t="s">
        <v>103</v>
      </c>
      <c r="B61" s="311"/>
      <c r="C61" s="311"/>
      <c r="D61" s="311"/>
      <c r="E61" s="311"/>
      <c r="F61" s="311"/>
      <c r="G61" s="311"/>
      <c r="H61" s="311"/>
      <c r="I61" s="311"/>
      <c r="J61" s="153">
        <f>27-M35</f>
        <v>26</v>
      </c>
      <c r="K61" s="154"/>
      <c r="L61" s="154"/>
      <c r="M61" s="154"/>
      <c r="N61" s="154"/>
      <c r="O61" s="154"/>
      <c r="P61" s="154"/>
      <c r="Q61" s="154"/>
      <c r="R61" s="111"/>
    </row>
    <row r="62" spans="1:18" x14ac:dyDescent="0.25">
      <c r="A62" s="323" t="s">
        <v>104</v>
      </c>
      <c r="B62" s="311"/>
      <c r="C62" s="311"/>
      <c r="D62" s="311"/>
      <c r="E62" s="311"/>
      <c r="F62" s="311"/>
      <c r="G62" s="311"/>
      <c r="H62" s="311"/>
      <c r="I62" s="311"/>
      <c r="J62" s="153">
        <v>216</v>
      </c>
      <c r="K62" s="154"/>
      <c r="L62" s="154"/>
      <c r="M62" s="154"/>
      <c r="N62" s="154"/>
      <c r="O62" s="154"/>
      <c r="P62" s="154"/>
      <c r="Q62" s="154"/>
      <c r="R62" s="111"/>
    </row>
    <row r="63" spans="1:18" x14ac:dyDescent="0.25">
      <c r="A63" s="323" t="s">
        <v>105</v>
      </c>
      <c r="B63" s="311"/>
      <c r="C63" s="311"/>
      <c r="D63" s="311"/>
      <c r="E63" s="311"/>
      <c r="F63" s="311"/>
      <c r="G63" s="311"/>
      <c r="H63" s="311"/>
      <c r="I63" s="311"/>
      <c r="J63" s="153">
        <v>205</v>
      </c>
      <c r="K63" s="154"/>
      <c r="L63" s="154"/>
      <c r="M63" s="154"/>
      <c r="N63" s="154"/>
      <c r="O63" s="154"/>
      <c r="P63" s="154"/>
      <c r="Q63" s="154"/>
      <c r="R63" s="111"/>
    </row>
    <row r="64" spans="1:18" x14ac:dyDescent="0.25">
      <c r="A64" s="323" t="s">
        <v>106</v>
      </c>
      <c r="B64" s="311"/>
      <c r="C64" s="311"/>
      <c r="D64" s="311"/>
      <c r="E64" s="311"/>
      <c r="F64" s="311"/>
      <c r="G64" s="311"/>
      <c r="H64" s="311"/>
      <c r="I64" s="311"/>
      <c r="J64" s="153">
        <v>134</v>
      </c>
      <c r="K64" s="154"/>
      <c r="L64" s="154"/>
      <c r="M64" s="154"/>
      <c r="N64" s="154"/>
      <c r="O64" s="154"/>
      <c r="P64" s="154"/>
      <c r="Q64" s="154"/>
      <c r="R64" s="111"/>
    </row>
    <row r="65" spans="1:18" x14ac:dyDescent="0.25">
      <c r="A65" s="324" t="s">
        <v>107</v>
      </c>
      <c r="B65" s="311"/>
      <c r="C65" s="311"/>
      <c r="D65" s="311"/>
      <c r="E65" s="311"/>
      <c r="F65" s="311"/>
      <c r="G65" s="311"/>
      <c r="H65" s="311"/>
      <c r="I65" s="311"/>
      <c r="J65" s="155">
        <v>941</v>
      </c>
      <c r="K65" s="154"/>
      <c r="L65" s="154"/>
      <c r="M65" s="154"/>
      <c r="N65" s="154"/>
      <c r="O65" s="155">
        <v>15.65</v>
      </c>
      <c r="P65" s="154"/>
      <c r="Q65" s="155">
        <v>0.09</v>
      </c>
      <c r="R65" s="111"/>
    </row>
    <row r="66" spans="1:18" x14ac:dyDescent="0.25">
      <c r="A66" s="57"/>
      <c r="B66" s="50"/>
      <c r="C66" s="51"/>
      <c r="D66" s="215"/>
      <c r="E66" s="57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4"/>
    </row>
    <row r="67" spans="1:18" x14ac:dyDescent="0.25">
      <c r="A67" s="70" t="s">
        <v>944</v>
      </c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186"/>
      <c r="O67" s="186"/>
      <c r="P67" s="187"/>
      <c r="Q67" s="188"/>
    </row>
    <row r="68" spans="1:18" x14ac:dyDescent="0.25">
      <c r="A68" s="185"/>
      <c r="B68" s="189" t="s">
        <v>525</v>
      </c>
      <c r="C68" s="70" t="s">
        <v>615</v>
      </c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186"/>
      <c r="O68" s="186"/>
      <c r="P68" s="187"/>
      <c r="Q68" s="188"/>
    </row>
    <row r="69" spans="1:18" x14ac:dyDescent="0.25">
      <c r="A69" s="185"/>
      <c r="B69" s="189" t="s">
        <v>616</v>
      </c>
      <c r="C69" s="333" t="s">
        <v>945</v>
      </c>
      <c r="D69" s="333"/>
      <c r="E69" s="333"/>
      <c r="F69" s="333"/>
      <c r="G69" s="333"/>
      <c r="H69" s="333"/>
      <c r="I69" s="333"/>
      <c r="J69" s="333"/>
      <c r="K69" s="333"/>
      <c r="L69" s="333"/>
      <c r="M69" s="333"/>
      <c r="N69" s="333"/>
      <c r="O69" s="333"/>
      <c r="P69" s="333"/>
      <c r="Q69" s="333"/>
    </row>
    <row r="70" spans="1:18" x14ac:dyDescent="0.25">
      <c r="A70" s="90"/>
      <c r="B70" s="222"/>
      <c r="C70" s="223"/>
      <c r="D70" s="224"/>
      <c r="E70" s="225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91"/>
    </row>
    <row r="71" spans="1:18" x14ac:dyDescent="0.25">
      <c r="A71" s="231"/>
      <c r="B71" s="220" t="s">
        <v>948</v>
      </c>
      <c r="C71" s="93"/>
      <c r="D71" s="93"/>
      <c r="E71" s="93"/>
      <c r="F71" s="93"/>
      <c r="G71" s="93"/>
      <c r="H71" s="93"/>
      <c r="I71" s="220" t="s">
        <v>949</v>
      </c>
      <c r="J71" s="92"/>
      <c r="K71" s="92"/>
      <c r="L71" s="92"/>
      <c r="M71" s="92"/>
      <c r="N71" s="92"/>
      <c r="O71" s="92"/>
      <c r="P71" s="92"/>
      <c r="Q71" s="95"/>
      <c r="R71" s="230"/>
    </row>
    <row r="72" spans="1:18" x14ac:dyDescent="0.25">
      <c r="A72" s="97"/>
      <c r="B72" s="92"/>
      <c r="C72" s="93"/>
      <c r="D72" s="94"/>
      <c r="E72" s="92"/>
      <c r="F72" s="92"/>
      <c r="G72" s="93"/>
      <c r="H72" s="95"/>
      <c r="I72" s="221" t="s">
        <v>950</v>
      </c>
      <c r="J72" s="95"/>
      <c r="K72" s="95"/>
      <c r="L72" s="95"/>
      <c r="M72" s="95"/>
      <c r="N72" s="95"/>
      <c r="O72" s="95"/>
      <c r="P72" s="95"/>
      <c r="Q72" s="95"/>
      <c r="R72" s="230"/>
    </row>
    <row r="73" spans="1:18" x14ac:dyDescent="0.25">
      <c r="A73" s="90"/>
      <c r="B73" s="222"/>
      <c r="C73" s="223"/>
      <c r="D73" s="224"/>
      <c r="E73" s="225"/>
      <c r="F73" s="91"/>
      <c r="G73" s="91"/>
      <c r="H73" s="91"/>
      <c r="I73" s="220" t="s">
        <v>951</v>
      </c>
      <c r="J73" s="92"/>
      <c r="K73" s="92"/>
      <c r="L73" s="92"/>
      <c r="M73" s="92"/>
      <c r="N73" s="92"/>
      <c r="O73" s="92"/>
      <c r="P73" s="92"/>
      <c r="Q73" s="91"/>
    </row>
    <row r="74" spans="1:18" x14ac:dyDescent="0.25">
      <c r="A74" s="139"/>
      <c r="B74" s="140"/>
      <c r="C74" s="141"/>
      <c r="D74" s="142"/>
      <c r="E74" s="143"/>
      <c r="F74" s="157"/>
      <c r="G74" s="157"/>
      <c r="H74" s="157"/>
      <c r="I74" s="157"/>
      <c r="J74" s="157"/>
      <c r="K74" s="157"/>
      <c r="L74" s="157"/>
      <c r="M74" s="157"/>
      <c r="N74" s="157"/>
      <c r="O74" s="157"/>
      <c r="P74" s="157"/>
      <c r="Q74" s="157"/>
      <c r="R74" s="111"/>
    </row>
    <row r="75" spans="1:18" x14ac:dyDescent="0.25">
      <c r="A75" s="139"/>
      <c r="B75" s="140"/>
      <c r="C75" s="141"/>
      <c r="D75" s="142"/>
      <c r="E75" s="143"/>
      <c r="F75" s="144"/>
      <c r="G75" s="144"/>
      <c r="H75" s="144"/>
      <c r="I75" s="144"/>
      <c r="J75" s="144"/>
      <c r="K75" s="144"/>
      <c r="L75" s="144"/>
      <c r="M75" s="144"/>
      <c r="N75" s="144"/>
      <c r="O75" s="144"/>
      <c r="P75" s="144"/>
      <c r="Q75" s="144"/>
      <c r="R75" s="111"/>
    </row>
    <row r="76" spans="1:18" x14ac:dyDescent="0.25">
      <c r="A76" s="139"/>
      <c r="B76" s="140"/>
      <c r="C76" s="141"/>
      <c r="D76" s="142"/>
      <c r="E76" s="143"/>
      <c r="F76" s="144"/>
      <c r="G76" s="144"/>
      <c r="H76" s="144"/>
      <c r="I76" s="144"/>
      <c r="J76" s="144"/>
      <c r="K76" s="144"/>
      <c r="L76" s="144"/>
      <c r="M76" s="144"/>
      <c r="N76" s="144"/>
      <c r="O76" s="144"/>
      <c r="P76" s="144"/>
      <c r="Q76" s="144"/>
      <c r="R76" s="111"/>
    </row>
    <row r="77" spans="1:18" x14ac:dyDescent="0.25">
      <c r="A77" s="139"/>
      <c r="B77" s="140"/>
      <c r="C77" s="141"/>
      <c r="D77" s="142"/>
      <c r="E77" s="143"/>
      <c r="F77" s="144"/>
      <c r="G77" s="144"/>
      <c r="H77" s="144"/>
      <c r="I77" s="144"/>
      <c r="J77" s="144"/>
      <c r="K77" s="144"/>
      <c r="L77" s="144"/>
      <c r="M77" s="144"/>
      <c r="N77" s="144"/>
      <c r="O77" s="144"/>
      <c r="P77" s="144"/>
      <c r="Q77" s="144"/>
      <c r="R77" s="111"/>
    </row>
    <row r="78" spans="1:18" x14ac:dyDescent="0.25">
      <c r="A78" s="139"/>
      <c r="B78" s="140"/>
      <c r="C78" s="141"/>
      <c r="D78" s="142"/>
      <c r="E78" s="143"/>
      <c r="F78" s="144"/>
      <c r="G78" s="144"/>
      <c r="H78" s="144"/>
      <c r="I78" s="144"/>
      <c r="J78" s="144"/>
      <c r="K78" s="144"/>
      <c r="L78" s="144"/>
      <c r="M78" s="144"/>
      <c r="N78" s="144"/>
      <c r="O78" s="144"/>
      <c r="P78" s="144"/>
      <c r="Q78" s="144"/>
      <c r="R78" s="111"/>
    </row>
    <row r="79" spans="1:18" x14ac:dyDescent="0.25">
      <c r="A79" s="139"/>
      <c r="B79" s="140"/>
      <c r="C79" s="141"/>
      <c r="D79" s="142"/>
      <c r="E79" s="143"/>
      <c r="F79" s="144"/>
      <c r="G79" s="144"/>
      <c r="H79" s="144"/>
      <c r="I79" s="144"/>
      <c r="J79" s="144"/>
      <c r="K79" s="144"/>
      <c r="L79" s="144"/>
      <c r="M79" s="144"/>
      <c r="N79" s="144"/>
      <c r="O79" s="144"/>
      <c r="P79" s="144"/>
      <c r="Q79" s="144"/>
      <c r="R79" s="111"/>
    </row>
    <row r="80" spans="1:18" x14ac:dyDescent="0.25">
      <c r="A80" s="139"/>
      <c r="B80" s="140"/>
      <c r="C80" s="141"/>
      <c r="D80" s="142"/>
      <c r="E80" s="143"/>
      <c r="F80" s="144"/>
      <c r="G80" s="144"/>
      <c r="H80" s="144"/>
      <c r="I80" s="144"/>
      <c r="J80" s="144"/>
      <c r="K80" s="144"/>
      <c r="L80" s="144"/>
      <c r="M80" s="144"/>
      <c r="N80" s="144"/>
      <c r="O80" s="144"/>
      <c r="P80" s="144"/>
      <c r="Q80" s="144"/>
      <c r="R80" s="111"/>
    </row>
    <row r="81" spans="1:18" x14ac:dyDescent="0.25">
      <c r="A81" s="139"/>
      <c r="B81" s="140"/>
      <c r="C81" s="141"/>
      <c r="D81" s="142"/>
      <c r="E81" s="143"/>
      <c r="F81" s="144"/>
      <c r="G81" s="144"/>
      <c r="H81" s="144"/>
      <c r="I81" s="144"/>
      <c r="J81" s="144"/>
      <c r="K81" s="144"/>
      <c r="L81" s="144"/>
      <c r="M81" s="144"/>
      <c r="N81" s="144"/>
      <c r="O81" s="144"/>
      <c r="P81" s="144"/>
      <c r="Q81" s="144"/>
      <c r="R81" s="111"/>
    </row>
  </sheetData>
  <mergeCells count="58">
    <mergeCell ref="A65:I65"/>
    <mergeCell ref="C69:Q69"/>
    <mergeCell ref="A59:I59"/>
    <mergeCell ref="A60:I60"/>
    <mergeCell ref="A61:I61"/>
    <mergeCell ref="A62:I62"/>
    <mergeCell ref="A63:I63"/>
    <mergeCell ref="A64:I64"/>
    <mergeCell ref="A58:I58"/>
    <mergeCell ref="A47:I47"/>
    <mergeCell ref="A48:I48"/>
    <mergeCell ref="A49:I49"/>
    <mergeCell ref="A50:I50"/>
    <mergeCell ref="A51:I51"/>
    <mergeCell ref="A52:I52"/>
    <mergeCell ref="A53:I53"/>
    <mergeCell ref="A54:I54"/>
    <mergeCell ref="A55:I55"/>
    <mergeCell ref="A56:I56"/>
    <mergeCell ref="A57:I57"/>
    <mergeCell ref="A46:I46"/>
    <mergeCell ref="A35:I35"/>
    <mergeCell ref="A36:I36"/>
    <mergeCell ref="A37:I37"/>
    <mergeCell ref="A38:I38"/>
    <mergeCell ref="A39:I39"/>
    <mergeCell ref="A40:I40"/>
    <mergeCell ref="A41:I41"/>
    <mergeCell ref="A42:I42"/>
    <mergeCell ref="A43:I43"/>
    <mergeCell ref="A44:I44"/>
    <mergeCell ref="A45:I45"/>
    <mergeCell ref="A34:I34"/>
    <mergeCell ref="F18:I18"/>
    <mergeCell ref="J18:M18"/>
    <mergeCell ref="N18:N20"/>
    <mergeCell ref="O18:O20"/>
    <mergeCell ref="A18:A20"/>
    <mergeCell ref="B18:B20"/>
    <mergeCell ref="C18:C20"/>
    <mergeCell ref="D18:D20"/>
    <mergeCell ref="E18:E20"/>
    <mergeCell ref="A22:Q22"/>
    <mergeCell ref="A28:I28"/>
    <mergeCell ref="A29:Q29"/>
    <mergeCell ref="A32:I32"/>
    <mergeCell ref="A33:Q33"/>
    <mergeCell ref="P18:P20"/>
    <mergeCell ref="Q18:Q20"/>
    <mergeCell ref="F19:F20"/>
    <mergeCell ref="G19:I19"/>
    <mergeCell ref="J19:J20"/>
    <mergeCell ref="K19:M19"/>
    <mergeCell ref="E1:J1"/>
    <mergeCell ref="J12:K12"/>
    <mergeCell ref="J13:K13"/>
    <mergeCell ref="J14:K14"/>
    <mergeCell ref="J15:K1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workbookViewId="0">
      <selection activeCell="G21" sqref="G21:I21"/>
    </sheetView>
  </sheetViews>
  <sheetFormatPr defaultRowHeight="15" x14ac:dyDescent="0.25"/>
  <sheetData>
    <row r="1" spans="1:18" x14ac:dyDescent="0.25">
      <c r="A1" s="49" t="s">
        <v>51</v>
      </c>
      <c r="B1" s="50"/>
      <c r="C1" s="51"/>
      <c r="D1" s="171"/>
      <c r="E1" s="316" t="s">
        <v>0</v>
      </c>
      <c r="F1" s="316"/>
      <c r="G1" s="316"/>
      <c r="H1" s="316"/>
      <c r="I1" s="316"/>
      <c r="J1" s="53"/>
      <c r="K1" s="53"/>
      <c r="L1" s="53"/>
      <c r="M1" s="49" t="s">
        <v>52</v>
      </c>
      <c r="N1" s="53"/>
      <c r="O1" s="53"/>
      <c r="P1" s="53"/>
      <c r="Q1" s="111"/>
      <c r="R1" s="111"/>
    </row>
    <row r="2" spans="1:18" x14ac:dyDescent="0.25">
      <c r="A2" s="55"/>
      <c r="B2" s="50"/>
      <c r="C2" s="51"/>
      <c r="D2" s="52"/>
      <c r="E2" s="52"/>
      <c r="F2" s="53"/>
      <c r="G2" s="172" t="s">
        <v>53</v>
      </c>
      <c r="H2" s="53"/>
      <c r="I2" s="53"/>
      <c r="J2" s="53"/>
      <c r="K2" s="53"/>
      <c r="L2" s="53"/>
      <c r="M2" s="55" t="s">
        <v>391</v>
      </c>
      <c r="N2" s="53"/>
      <c r="O2" s="53"/>
      <c r="P2" s="53"/>
      <c r="Q2" s="111"/>
      <c r="R2" s="111"/>
    </row>
    <row r="3" spans="1:18" x14ac:dyDescent="0.25">
      <c r="A3" s="55"/>
      <c r="B3" s="50"/>
      <c r="C3" s="51"/>
      <c r="D3" s="52"/>
      <c r="E3" s="52"/>
      <c r="F3" s="53"/>
      <c r="G3" s="172"/>
      <c r="H3" s="53"/>
      <c r="I3" s="53"/>
      <c r="J3" s="53"/>
      <c r="K3" s="53"/>
      <c r="L3" s="55"/>
      <c r="M3" s="55" t="s">
        <v>392</v>
      </c>
      <c r="N3" s="53"/>
      <c r="O3" s="53"/>
      <c r="P3" s="53"/>
      <c r="Q3" s="111"/>
      <c r="R3" s="111"/>
    </row>
    <row r="4" spans="1:18" x14ac:dyDescent="0.25">
      <c r="A4" s="55" t="s">
        <v>55</v>
      </c>
      <c r="B4" s="50"/>
      <c r="C4" s="51"/>
      <c r="D4" s="52"/>
      <c r="E4" s="52"/>
      <c r="F4" s="53"/>
      <c r="G4" s="53"/>
      <c r="H4" s="53"/>
      <c r="I4" s="53"/>
      <c r="J4" s="53"/>
      <c r="K4" s="53"/>
      <c r="L4" s="53"/>
      <c r="M4" s="55" t="s">
        <v>55</v>
      </c>
      <c r="N4" s="53"/>
      <c r="O4" s="53"/>
      <c r="P4" s="53"/>
      <c r="Q4" s="111"/>
      <c r="R4" s="111"/>
    </row>
    <row r="5" spans="1:18" x14ac:dyDescent="0.25">
      <c r="A5" s="55" t="s">
        <v>194</v>
      </c>
      <c r="B5" s="50"/>
      <c r="C5" s="51"/>
      <c r="D5" s="52"/>
      <c r="E5" s="52"/>
      <c r="F5" s="53"/>
      <c r="G5" s="53"/>
      <c r="H5" s="53"/>
      <c r="I5" s="53"/>
      <c r="J5" s="53"/>
      <c r="K5" s="53"/>
      <c r="L5" s="53"/>
      <c r="M5" s="55" t="s">
        <v>195</v>
      </c>
      <c r="N5" s="53"/>
      <c r="O5" s="53"/>
      <c r="P5" s="53"/>
      <c r="Q5" s="111"/>
      <c r="R5" s="111"/>
    </row>
    <row r="6" spans="1:18" x14ac:dyDescent="0.25">
      <c r="A6" s="118"/>
      <c r="B6" s="119"/>
      <c r="C6" s="121"/>
      <c r="D6" s="111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1"/>
      <c r="R6" s="111"/>
    </row>
    <row r="7" spans="1:18" x14ac:dyDescent="0.25">
      <c r="A7" s="118"/>
      <c r="B7" s="119"/>
      <c r="C7" s="121"/>
      <c r="D7" s="111"/>
      <c r="E7" s="110"/>
      <c r="F7" s="110"/>
      <c r="G7" s="122" t="s">
        <v>990</v>
      </c>
      <c r="H7" s="122"/>
      <c r="I7" s="122"/>
      <c r="J7" s="110"/>
      <c r="K7" s="110"/>
      <c r="L7" s="110"/>
      <c r="M7" s="110"/>
      <c r="N7" s="110"/>
      <c r="O7" s="110"/>
      <c r="P7" s="110"/>
      <c r="Q7" s="111"/>
      <c r="R7" s="111"/>
    </row>
    <row r="8" spans="1:18" x14ac:dyDescent="0.25">
      <c r="A8" s="118"/>
      <c r="B8" s="119"/>
      <c r="C8" s="121"/>
      <c r="D8" s="111"/>
      <c r="E8" s="110"/>
      <c r="F8" s="110"/>
      <c r="G8" s="118" t="s">
        <v>59</v>
      </c>
      <c r="H8" s="118"/>
      <c r="I8" s="118"/>
      <c r="J8" s="110"/>
      <c r="K8" s="110"/>
      <c r="L8" s="110"/>
      <c r="M8" s="110"/>
      <c r="N8" s="110"/>
      <c r="O8" s="110"/>
      <c r="P8" s="110"/>
      <c r="Q8" s="111"/>
      <c r="R8" s="111"/>
    </row>
    <row r="9" spans="1:18" x14ac:dyDescent="0.25">
      <c r="A9" s="118"/>
      <c r="B9" s="119"/>
      <c r="C9" s="121"/>
      <c r="D9" s="111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1"/>
      <c r="R9" s="111"/>
    </row>
    <row r="10" spans="1:18" x14ac:dyDescent="0.25">
      <c r="A10" s="118"/>
      <c r="B10" s="119"/>
      <c r="C10" s="123" t="s">
        <v>60</v>
      </c>
      <c r="D10" s="173" t="s">
        <v>991</v>
      </c>
      <c r="E10" s="126"/>
      <c r="F10" s="126"/>
      <c r="G10" s="127"/>
      <c r="H10" s="126"/>
      <c r="I10" s="126"/>
      <c r="J10" s="126"/>
      <c r="K10" s="126"/>
      <c r="L10" s="126"/>
      <c r="M10" s="126"/>
      <c r="N10" s="126"/>
      <c r="O10" s="126"/>
      <c r="P10" s="126"/>
      <c r="Q10" s="115"/>
      <c r="R10" s="111"/>
    </row>
    <row r="11" spans="1:18" x14ac:dyDescent="0.25">
      <c r="A11" s="118"/>
      <c r="B11" s="119"/>
      <c r="C11" s="123"/>
      <c r="D11" s="174" t="s">
        <v>992</v>
      </c>
      <c r="E11" s="110"/>
      <c r="F11" s="110"/>
      <c r="G11" s="118"/>
      <c r="H11" s="110"/>
      <c r="I11" s="110"/>
      <c r="J11" s="110"/>
      <c r="K11" s="130"/>
      <c r="L11" s="130"/>
      <c r="M11" s="130"/>
      <c r="N11" s="130"/>
      <c r="O11" s="130"/>
      <c r="P11" s="130"/>
      <c r="Q11" s="111"/>
      <c r="R11" s="111"/>
    </row>
    <row r="12" spans="1:18" x14ac:dyDescent="0.25">
      <c r="A12" s="118"/>
      <c r="B12" s="119"/>
      <c r="C12" s="121"/>
      <c r="D12" s="175"/>
      <c r="E12" s="176"/>
      <c r="F12" s="176"/>
      <c r="G12" s="177" t="s">
        <v>61</v>
      </c>
      <c r="H12" s="177"/>
      <c r="I12" s="177"/>
      <c r="J12" s="176"/>
      <c r="K12" s="178"/>
      <c r="L12" s="110"/>
      <c r="M12" s="110"/>
      <c r="N12" s="110"/>
      <c r="O12" s="110"/>
      <c r="P12" s="110"/>
      <c r="Q12" s="111"/>
      <c r="R12" s="111"/>
    </row>
    <row r="13" spans="1:18" x14ac:dyDescent="0.25">
      <c r="A13" s="132"/>
      <c r="B13" s="133"/>
      <c r="C13" s="121"/>
      <c r="D13" s="111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1"/>
      <c r="R13" s="111"/>
    </row>
    <row r="14" spans="1:18" x14ac:dyDescent="0.25">
      <c r="A14" s="118"/>
      <c r="B14" s="119"/>
      <c r="C14" s="121"/>
      <c r="D14" s="134" t="s">
        <v>993</v>
      </c>
      <c r="E14" s="110"/>
      <c r="F14" s="110"/>
      <c r="G14" s="110"/>
      <c r="H14" s="134"/>
      <c r="I14" s="134"/>
      <c r="J14" s="134"/>
      <c r="K14" s="110"/>
      <c r="L14" s="110"/>
      <c r="M14" s="110"/>
      <c r="N14" s="110"/>
      <c r="O14" s="110"/>
      <c r="P14" s="110"/>
      <c r="Q14" s="110"/>
      <c r="R14" s="111"/>
    </row>
    <row r="15" spans="1:18" x14ac:dyDescent="0.25">
      <c r="A15" s="118"/>
      <c r="B15" s="119"/>
      <c r="C15" s="121"/>
      <c r="D15" s="134" t="s">
        <v>994</v>
      </c>
      <c r="E15" s="110"/>
      <c r="F15" s="110"/>
      <c r="G15" s="110"/>
      <c r="H15" s="134"/>
      <c r="I15" s="134"/>
      <c r="J15" s="317" t="s">
        <v>995</v>
      </c>
      <c r="K15" s="303"/>
      <c r="L15" s="136" t="s">
        <v>63</v>
      </c>
      <c r="M15" s="110"/>
      <c r="N15" s="110"/>
      <c r="O15" s="110"/>
      <c r="P15" s="110"/>
      <c r="Q15" s="111"/>
      <c r="R15" s="111"/>
    </row>
    <row r="16" spans="1:18" x14ac:dyDescent="0.25">
      <c r="A16" s="118"/>
      <c r="B16" s="119"/>
      <c r="C16" s="121"/>
      <c r="D16" s="134" t="s">
        <v>403</v>
      </c>
      <c r="E16" s="110"/>
      <c r="F16" s="110"/>
      <c r="G16" s="110"/>
      <c r="H16" s="134"/>
      <c r="I16" s="134"/>
      <c r="J16" s="317" t="s">
        <v>996</v>
      </c>
      <c r="K16" s="303"/>
      <c r="L16" s="136" t="s">
        <v>63</v>
      </c>
      <c r="M16" s="110"/>
      <c r="N16" s="110"/>
      <c r="O16" s="110"/>
      <c r="P16" s="110"/>
      <c r="Q16" s="111"/>
      <c r="R16" s="111"/>
    </row>
    <row r="17" spans="1:18" x14ac:dyDescent="0.25">
      <c r="A17" s="118"/>
      <c r="B17" s="119"/>
      <c r="C17" s="121"/>
      <c r="D17" s="134" t="s">
        <v>65</v>
      </c>
      <c r="E17" s="110"/>
      <c r="F17" s="110"/>
      <c r="G17" s="110"/>
      <c r="H17" s="134"/>
      <c r="I17" s="134"/>
      <c r="J17" s="317" t="s">
        <v>997</v>
      </c>
      <c r="K17" s="303"/>
      <c r="L17" s="136" t="s">
        <v>66</v>
      </c>
      <c r="M17" s="110"/>
      <c r="N17" s="110"/>
      <c r="O17" s="110"/>
      <c r="P17" s="110"/>
      <c r="Q17" s="111"/>
      <c r="R17" s="111"/>
    </row>
    <row r="18" spans="1:18" x14ac:dyDescent="0.25">
      <c r="A18" s="118"/>
      <c r="B18" s="119"/>
      <c r="C18" s="121"/>
      <c r="D18" s="70" t="s">
        <v>67</v>
      </c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1"/>
      <c r="R18" s="111"/>
    </row>
    <row r="19" spans="1:18" x14ac:dyDescent="0.25">
      <c r="A19" s="118"/>
      <c r="B19" s="119"/>
      <c r="C19" s="120"/>
      <c r="D19" s="121"/>
      <c r="E19" s="118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1"/>
      <c r="R19" s="111"/>
    </row>
    <row r="20" spans="1:18" x14ac:dyDescent="0.25">
      <c r="A20" s="320" t="s">
        <v>68</v>
      </c>
      <c r="B20" s="318" t="s">
        <v>204</v>
      </c>
      <c r="C20" s="320" t="s">
        <v>70</v>
      </c>
      <c r="D20" s="320" t="s">
        <v>71</v>
      </c>
      <c r="E20" s="320" t="s">
        <v>72</v>
      </c>
      <c r="F20" s="320" t="s">
        <v>73</v>
      </c>
      <c r="G20" s="322"/>
      <c r="H20" s="322"/>
      <c r="I20" s="322"/>
      <c r="J20" s="320" t="s">
        <v>74</v>
      </c>
      <c r="K20" s="331"/>
      <c r="L20" s="331"/>
      <c r="M20" s="331"/>
      <c r="N20" s="331"/>
      <c r="O20" s="320" t="s">
        <v>75</v>
      </c>
      <c r="P20" s="320" t="s">
        <v>76</v>
      </c>
      <c r="Q20" s="332" t="s">
        <v>407</v>
      </c>
      <c r="R20" s="111"/>
    </row>
    <row r="21" spans="1:18" x14ac:dyDescent="0.25">
      <c r="A21" s="322"/>
      <c r="B21" s="319"/>
      <c r="C21" s="321"/>
      <c r="D21" s="320"/>
      <c r="E21" s="320"/>
      <c r="F21" s="320" t="s">
        <v>1</v>
      </c>
      <c r="G21" s="320" t="s">
        <v>79</v>
      </c>
      <c r="H21" s="322"/>
      <c r="I21" s="322"/>
      <c r="J21" s="320" t="s">
        <v>408</v>
      </c>
      <c r="K21" s="320" t="s">
        <v>1</v>
      </c>
      <c r="L21" s="320" t="s">
        <v>79</v>
      </c>
      <c r="M21" s="322"/>
      <c r="N21" s="322"/>
      <c r="O21" s="320"/>
      <c r="P21" s="320"/>
      <c r="Q21" s="332"/>
      <c r="R21" s="111"/>
    </row>
    <row r="22" spans="1:18" x14ac:dyDescent="0.25">
      <c r="A22" s="322"/>
      <c r="B22" s="319"/>
      <c r="C22" s="321"/>
      <c r="D22" s="320"/>
      <c r="E22" s="320"/>
      <c r="F22" s="322"/>
      <c r="G22" s="145" t="s">
        <v>80</v>
      </c>
      <c r="H22" s="145" t="s">
        <v>81</v>
      </c>
      <c r="I22" s="145" t="s">
        <v>82</v>
      </c>
      <c r="J22" s="321"/>
      <c r="K22" s="322"/>
      <c r="L22" s="145" t="s">
        <v>80</v>
      </c>
      <c r="M22" s="145" t="s">
        <v>81</v>
      </c>
      <c r="N22" s="145" t="s">
        <v>82</v>
      </c>
      <c r="O22" s="320"/>
      <c r="P22" s="320"/>
      <c r="Q22" s="332"/>
      <c r="R22" s="111"/>
    </row>
    <row r="23" spans="1:18" x14ac:dyDescent="0.25">
      <c r="A23" s="146">
        <v>1</v>
      </c>
      <c r="B23" s="147">
        <v>2</v>
      </c>
      <c r="C23" s="145">
        <v>3</v>
      </c>
      <c r="D23" s="145">
        <v>4</v>
      </c>
      <c r="E23" s="151">
        <v>5</v>
      </c>
      <c r="F23" s="148">
        <v>6</v>
      </c>
      <c r="G23" s="148">
        <v>7</v>
      </c>
      <c r="H23" s="148">
        <v>8</v>
      </c>
      <c r="I23" s="148">
        <v>9</v>
      </c>
      <c r="J23" s="148">
        <v>10</v>
      </c>
      <c r="K23" s="148">
        <v>11</v>
      </c>
      <c r="L23" s="148">
        <v>12</v>
      </c>
      <c r="M23" s="148">
        <v>13</v>
      </c>
      <c r="N23" s="148">
        <v>14</v>
      </c>
      <c r="O23" s="148">
        <v>15</v>
      </c>
      <c r="P23" s="148">
        <v>16</v>
      </c>
      <c r="Q23" s="148">
        <v>17</v>
      </c>
      <c r="R23" s="111"/>
    </row>
    <row r="24" spans="1:18" x14ac:dyDescent="0.25">
      <c r="A24" s="329" t="s">
        <v>998</v>
      </c>
      <c r="B24" s="311"/>
      <c r="C24" s="311"/>
      <c r="D24" s="311"/>
      <c r="E24" s="311"/>
      <c r="F24" s="311"/>
      <c r="G24" s="311"/>
      <c r="H24" s="311"/>
      <c r="I24" s="311"/>
      <c r="J24" s="311"/>
      <c r="K24" s="311"/>
      <c r="L24" s="311"/>
      <c r="M24" s="311"/>
      <c r="N24" s="311"/>
      <c r="O24" s="311"/>
      <c r="P24" s="311"/>
      <c r="Q24" s="311"/>
      <c r="R24" s="111"/>
    </row>
    <row r="25" spans="1:18" ht="258" x14ac:dyDescent="0.25">
      <c r="A25" s="146">
        <v>1</v>
      </c>
      <c r="B25" s="149" t="s">
        <v>999</v>
      </c>
      <c r="C25" s="150" t="s">
        <v>1000</v>
      </c>
      <c r="D25" s="151" t="s">
        <v>1001</v>
      </c>
      <c r="E25" s="152" t="s">
        <v>1002</v>
      </c>
      <c r="F25" s="153">
        <v>27.19</v>
      </c>
      <c r="G25" s="153">
        <v>27.19</v>
      </c>
      <c r="H25" s="154"/>
      <c r="I25" s="154"/>
      <c r="J25" s="154"/>
      <c r="K25" s="154">
        <v>136</v>
      </c>
      <c r="L25" s="154">
        <v>136</v>
      </c>
      <c r="M25" s="154"/>
      <c r="N25" s="154"/>
      <c r="O25" s="154">
        <v>1.65</v>
      </c>
      <c r="P25" s="154">
        <v>8.25</v>
      </c>
      <c r="Q25" s="154"/>
      <c r="R25" s="111"/>
    </row>
    <row r="26" spans="1:18" ht="132" x14ac:dyDescent="0.25">
      <c r="A26" s="146">
        <v>2</v>
      </c>
      <c r="B26" s="149" t="s">
        <v>1003</v>
      </c>
      <c r="C26" s="150" t="s">
        <v>1004</v>
      </c>
      <c r="D26" s="151" t="s">
        <v>823</v>
      </c>
      <c r="E26" s="156">
        <v>2</v>
      </c>
      <c r="F26" s="153">
        <v>95.38</v>
      </c>
      <c r="G26" s="153">
        <v>95.38</v>
      </c>
      <c r="H26" s="154"/>
      <c r="I26" s="154"/>
      <c r="J26" s="154"/>
      <c r="K26" s="154">
        <v>191</v>
      </c>
      <c r="L26" s="154">
        <v>191</v>
      </c>
      <c r="M26" s="154"/>
      <c r="N26" s="154"/>
      <c r="O26" s="154">
        <v>6</v>
      </c>
      <c r="P26" s="154">
        <v>12</v>
      </c>
      <c r="Q26" s="154"/>
      <c r="R26" s="111"/>
    </row>
    <row r="27" spans="1:18" ht="180" x14ac:dyDescent="0.25">
      <c r="A27" s="146">
        <v>3</v>
      </c>
      <c r="B27" s="149" t="s">
        <v>1005</v>
      </c>
      <c r="C27" s="150" t="s">
        <v>1006</v>
      </c>
      <c r="D27" s="151" t="s">
        <v>1007</v>
      </c>
      <c r="E27" s="156">
        <v>1</v>
      </c>
      <c r="F27" s="153">
        <v>366.98</v>
      </c>
      <c r="G27" s="153">
        <v>366.98</v>
      </c>
      <c r="H27" s="154"/>
      <c r="I27" s="154"/>
      <c r="J27" s="154"/>
      <c r="K27" s="154">
        <v>367</v>
      </c>
      <c r="L27" s="154">
        <v>367</v>
      </c>
      <c r="M27" s="154"/>
      <c r="N27" s="154"/>
      <c r="O27" s="154">
        <v>17.600000000000001</v>
      </c>
      <c r="P27" s="154">
        <v>17.600000000000001</v>
      </c>
      <c r="Q27" s="154"/>
      <c r="R27" s="111"/>
    </row>
    <row r="28" spans="1:18" ht="168" x14ac:dyDescent="0.25">
      <c r="A28" s="146">
        <v>4</v>
      </c>
      <c r="B28" s="149" t="s">
        <v>1008</v>
      </c>
      <c r="C28" s="150" t="s">
        <v>1009</v>
      </c>
      <c r="D28" s="151" t="s">
        <v>841</v>
      </c>
      <c r="E28" s="156">
        <v>2</v>
      </c>
      <c r="F28" s="153">
        <v>9.02</v>
      </c>
      <c r="G28" s="153">
        <v>9.02</v>
      </c>
      <c r="H28" s="154"/>
      <c r="I28" s="154"/>
      <c r="J28" s="154"/>
      <c r="K28" s="154">
        <v>18</v>
      </c>
      <c r="L28" s="154">
        <v>18</v>
      </c>
      <c r="M28" s="154"/>
      <c r="N28" s="154"/>
      <c r="O28" s="154">
        <v>0.5</v>
      </c>
      <c r="P28" s="154">
        <v>1</v>
      </c>
      <c r="Q28" s="154"/>
      <c r="R28" s="111"/>
    </row>
    <row r="29" spans="1:18" x14ac:dyDescent="0.25">
      <c r="A29" s="324" t="s">
        <v>1010</v>
      </c>
      <c r="B29" s="311"/>
      <c r="C29" s="311"/>
      <c r="D29" s="311"/>
      <c r="E29" s="311"/>
      <c r="F29" s="311"/>
      <c r="G29" s="311"/>
      <c r="H29" s="311"/>
      <c r="I29" s="311"/>
      <c r="J29" s="311"/>
      <c r="K29" s="155">
        <v>1400</v>
      </c>
      <c r="L29" s="154"/>
      <c r="M29" s="154"/>
      <c r="N29" s="154"/>
      <c r="O29" s="154"/>
      <c r="P29" s="155">
        <v>35.74</v>
      </c>
      <c r="Q29" s="154"/>
      <c r="R29" s="111"/>
    </row>
    <row r="30" spans="1:18" x14ac:dyDescent="0.25">
      <c r="A30" s="325" t="s">
        <v>351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111"/>
    </row>
    <row r="31" spans="1:18" x14ac:dyDescent="0.25">
      <c r="A31" s="323" t="s">
        <v>94</v>
      </c>
      <c r="B31" s="311"/>
      <c r="C31" s="311"/>
      <c r="D31" s="311"/>
      <c r="E31" s="311"/>
      <c r="F31" s="311"/>
      <c r="G31" s="311"/>
      <c r="H31" s="311"/>
      <c r="I31" s="311"/>
      <c r="J31" s="311"/>
      <c r="K31" s="153">
        <v>712</v>
      </c>
      <c r="L31" s="153">
        <v>712</v>
      </c>
      <c r="M31" s="154"/>
      <c r="N31" s="154"/>
      <c r="O31" s="154"/>
      <c r="P31" s="153">
        <v>38.85</v>
      </c>
      <c r="Q31" s="154"/>
      <c r="R31" s="111"/>
    </row>
    <row r="32" spans="1:18" x14ac:dyDescent="0.25">
      <c r="A32" s="323" t="s">
        <v>95</v>
      </c>
      <c r="B32" s="311"/>
      <c r="C32" s="311"/>
      <c r="D32" s="311"/>
      <c r="E32" s="311"/>
      <c r="F32" s="311"/>
      <c r="G32" s="311"/>
      <c r="H32" s="311"/>
      <c r="I32" s="311"/>
      <c r="J32" s="311"/>
      <c r="K32" s="153">
        <v>683</v>
      </c>
      <c r="L32" s="153">
        <v>683</v>
      </c>
      <c r="M32" s="154"/>
      <c r="N32" s="154"/>
      <c r="O32" s="154"/>
      <c r="P32" s="153">
        <v>35.74</v>
      </c>
      <c r="Q32" s="154"/>
      <c r="R32" s="111"/>
    </row>
    <row r="33" spans="1:18" x14ac:dyDescent="0.25">
      <c r="A33" s="323" t="s">
        <v>96</v>
      </c>
      <c r="B33" s="311"/>
      <c r="C33" s="311"/>
      <c r="D33" s="311"/>
      <c r="E33" s="311"/>
      <c r="F33" s="311"/>
      <c r="G33" s="311"/>
      <c r="H33" s="311"/>
      <c r="I33" s="311"/>
      <c r="J33" s="311"/>
      <c r="K33" s="154"/>
      <c r="L33" s="154"/>
      <c r="M33" s="154"/>
      <c r="N33" s="154"/>
      <c r="O33" s="154"/>
      <c r="P33" s="154"/>
      <c r="Q33" s="154"/>
      <c r="R33" s="111"/>
    </row>
    <row r="34" spans="1:18" x14ac:dyDescent="0.25">
      <c r="A34" s="323" t="s">
        <v>1011</v>
      </c>
      <c r="B34" s="311"/>
      <c r="C34" s="311"/>
      <c r="D34" s="311"/>
      <c r="E34" s="311"/>
      <c r="F34" s="311"/>
      <c r="G34" s="311"/>
      <c r="H34" s="311"/>
      <c r="I34" s="311"/>
      <c r="J34" s="311"/>
      <c r="K34" s="153">
        <v>31</v>
      </c>
      <c r="L34" s="153">
        <v>31</v>
      </c>
      <c r="M34" s="154"/>
      <c r="N34" s="154"/>
      <c r="O34" s="154"/>
      <c r="P34" s="154"/>
      <c r="Q34" s="154"/>
      <c r="R34" s="111"/>
    </row>
    <row r="35" spans="1:18" x14ac:dyDescent="0.25">
      <c r="A35" s="323" t="s">
        <v>1012</v>
      </c>
      <c r="B35" s="311"/>
      <c r="C35" s="311"/>
      <c r="D35" s="311"/>
      <c r="E35" s="311"/>
      <c r="F35" s="311"/>
      <c r="G35" s="311"/>
      <c r="H35" s="311"/>
      <c r="I35" s="311"/>
      <c r="J35" s="311"/>
      <c r="K35" s="153">
        <v>111</v>
      </c>
      <c r="L35" s="153">
        <v>111</v>
      </c>
      <c r="M35" s="154"/>
      <c r="N35" s="154"/>
      <c r="O35" s="154"/>
      <c r="P35" s="153">
        <v>5.8274999999999997</v>
      </c>
      <c r="Q35" s="154"/>
      <c r="R35" s="111"/>
    </row>
    <row r="36" spans="1:18" x14ac:dyDescent="0.25">
      <c r="A36" s="323" t="s">
        <v>1013</v>
      </c>
      <c r="B36" s="311"/>
      <c r="C36" s="311"/>
      <c r="D36" s="311"/>
      <c r="E36" s="311"/>
      <c r="F36" s="311"/>
      <c r="G36" s="311"/>
      <c r="H36" s="311"/>
      <c r="I36" s="311"/>
      <c r="J36" s="311"/>
      <c r="K36" s="153">
        <v>-171</v>
      </c>
      <c r="L36" s="153">
        <v>-171</v>
      </c>
      <c r="M36" s="154"/>
      <c r="N36" s="154"/>
      <c r="O36" s="154"/>
      <c r="P36" s="153">
        <v>-8.9359999999999999</v>
      </c>
      <c r="Q36" s="154"/>
      <c r="R36" s="111"/>
    </row>
    <row r="37" spans="1:18" x14ac:dyDescent="0.25">
      <c r="A37" s="323" t="s">
        <v>97</v>
      </c>
      <c r="B37" s="311"/>
      <c r="C37" s="311"/>
      <c r="D37" s="311"/>
      <c r="E37" s="311"/>
      <c r="F37" s="311"/>
      <c r="G37" s="311"/>
      <c r="H37" s="311"/>
      <c r="I37" s="311"/>
      <c r="J37" s="311"/>
      <c r="K37" s="153">
        <v>444</v>
      </c>
      <c r="L37" s="154"/>
      <c r="M37" s="154"/>
      <c r="N37" s="154"/>
      <c r="O37" s="154"/>
      <c r="P37" s="154"/>
      <c r="Q37" s="154"/>
      <c r="R37" s="111"/>
    </row>
    <row r="38" spans="1:18" x14ac:dyDescent="0.25">
      <c r="A38" s="323" t="s">
        <v>96</v>
      </c>
      <c r="B38" s="311"/>
      <c r="C38" s="311"/>
      <c r="D38" s="311"/>
      <c r="E38" s="311"/>
      <c r="F38" s="311"/>
      <c r="G38" s="311"/>
      <c r="H38" s="311"/>
      <c r="I38" s="311"/>
      <c r="J38" s="311"/>
      <c r="K38" s="154"/>
      <c r="L38" s="154"/>
      <c r="M38" s="154"/>
      <c r="N38" s="154"/>
      <c r="O38" s="154"/>
      <c r="P38" s="154"/>
      <c r="Q38" s="154"/>
      <c r="R38" s="111"/>
    </row>
    <row r="39" spans="1:18" x14ac:dyDescent="0.25">
      <c r="A39" s="323" t="s">
        <v>1014</v>
      </c>
      <c r="B39" s="311"/>
      <c r="C39" s="311"/>
      <c r="D39" s="311"/>
      <c r="E39" s="311"/>
      <c r="F39" s="311"/>
      <c r="G39" s="311"/>
      <c r="H39" s="311"/>
      <c r="I39" s="311"/>
      <c r="J39" s="311"/>
      <c r="K39" s="153">
        <v>444</v>
      </c>
      <c r="L39" s="154"/>
      <c r="M39" s="154"/>
      <c r="N39" s="154"/>
      <c r="O39" s="154"/>
      <c r="P39" s="154"/>
      <c r="Q39" s="154"/>
      <c r="R39" s="111"/>
    </row>
    <row r="40" spans="1:18" x14ac:dyDescent="0.25">
      <c r="A40" s="323" t="s">
        <v>98</v>
      </c>
      <c r="B40" s="311"/>
      <c r="C40" s="311"/>
      <c r="D40" s="311"/>
      <c r="E40" s="311"/>
      <c r="F40" s="311"/>
      <c r="G40" s="311"/>
      <c r="H40" s="311"/>
      <c r="I40" s="311"/>
      <c r="J40" s="311"/>
      <c r="K40" s="153">
        <v>273</v>
      </c>
      <c r="L40" s="154"/>
      <c r="M40" s="154"/>
      <c r="N40" s="154"/>
      <c r="O40" s="154"/>
      <c r="P40" s="154"/>
      <c r="Q40" s="154"/>
      <c r="R40" s="111"/>
    </row>
    <row r="41" spans="1:18" x14ac:dyDescent="0.25">
      <c r="A41" s="323" t="s">
        <v>96</v>
      </c>
      <c r="B41" s="311"/>
      <c r="C41" s="311"/>
      <c r="D41" s="311"/>
      <c r="E41" s="311"/>
      <c r="F41" s="311"/>
      <c r="G41" s="311"/>
      <c r="H41" s="311"/>
      <c r="I41" s="311"/>
      <c r="J41" s="311"/>
      <c r="K41" s="154"/>
      <c r="L41" s="154"/>
      <c r="M41" s="154"/>
      <c r="N41" s="154"/>
      <c r="O41" s="154"/>
      <c r="P41" s="154"/>
      <c r="Q41" s="154"/>
      <c r="R41" s="111"/>
    </row>
    <row r="42" spans="1:18" x14ac:dyDescent="0.25">
      <c r="A42" s="323" t="s">
        <v>1015</v>
      </c>
      <c r="B42" s="311"/>
      <c r="C42" s="311"/>
      <c r="D42" s="311"/>
      <c r="E42" s="311"/>
      <c r="F42" s="311"/>
      <c r="G42" s="311"/>
      <c r="H42" s="311"/>
      <c r="I42" s="311"/>
      <c r="J42" s="311"/>
      <c r="K42" s="153">
        <v>273</v>
      </c>
      <c r="L42" s="154"/>
      <c r="M42" s="154"/>
      <c r="N42" s="154"/>
      <c r="O42" s="154"/>
      <c r="P42" s="154"/>
      <c r="Q42" s="154"/>
      <c r="R42" s="111"/>
    </row>
    <row r="43" spans="1:18" x14ac:dyDescent="0.25">
      <c r="A43" s="324" t="s">
        <v>373</v>
      </c>
      <c r="B43" s="311"/>
      <c r="C43" s="311"/>
      <c r="D43" s="311"/>
      <c r="E43" s="311"/>
      <c r="F43" s="311"/>
      <c r="G43" s="311"/>
      <c r="H43" s="311"/>
      <c r="I43" s="311"/>
      <c r="J43" s="311"/>
      <c r="K43" s="155">
        <v>1400</v>
      </c>
      <c r="L43" s="154"/>
      <c r="M43" s="154"/>
      <c r="N43" s="154"/>
      <c r="O43" s="154"/>
      <c r="P43" s="155">
        <v>35.74</v>
      </c>
      <c r="Q43" s="154"/>
      <c r="R43" s="111"/>
    </row>
    <row r="44" spans="1:18" x14ac:dyDescent="0.25">
      <c r="A44" s="323" t="s">
        <v>1016</v>
      </c>
      <c r="B44" s="311"/>
      <c r="C44" s="311"/>
      <c r="D44" s="311"/>
      <c r="E44" s="311"/>
      <c r="F44" s="311"/>
      <c r="G44" s="311"/>
      <c r="H44" s="311"/>
      <c r="I44" s="311"/>
      <c r="J44" s="311"/>
      <c r="K44" s="153">
        <v>1400</v>
      </c>
      <c r="L44" s="154"/>
      <c r="M44" s="154"/>
      <c r="N44" s="154"/>
      <c r="O44" s="154"/>
      <c r="P44" s="153">
        <v>35.74</v>
      </c>
      <c r="Q44" s="154"/>
      <c r="R44" s="111"/>
    </row>
    <row r="45" spans="1:18" x14ac:dyDescent="0.25">
      <c r="A45" s="323" t="s">
        <v>100</v>
      </c>
      <c r="B45" s="311"/>
      <c r="C45" s="311"/>
      <c r="D45" s="311"/>
      <c r="E45" s="311"/>
      <c r="F45" s="311"/>
      <c r="G45" s="311"/>
      <c r="H45" s="311"/>
      <c r="I45" s="311"/>
      <c r="J45" s="311"/>
      <c r="K45" s="153">
        <v>1400</v>
      </c>
      <c r="L45" s="154"/>
      <c r="M45" s="154"/>
      <c r="N45" s="154"/>
      <c r="O45" s="154"/>
      <c r="P45" s="153">
        <v>35.74</v>
      </c>
      <c r="Q45" s="154"/>
      <c r="R45" s="111"/>
    </row>
    <row r="46" spans="1:18" x14ac:dyDescent="0.25">
      <c r="A46" s="323" t="s">
        <v>101</v>
      </c>
      <c r="B46" s="311"/>
      <c r="C46" s="311"/>
      <c r="D46" s="311"/>
      <c r="E46" s="311"/>
      <c r="F46" s="311"/>
      <c r="G46" s="311"/>
      <c r="H46" s="311"/>
      <c r="I46" s="311"/>
      <c r="J46" s="311"/>
      <c r="K46" s="154"/>
      <c r="L46" s="154"/>
      <c r="M46" s="154"/>
      <c r="N46" s="154"/>
      <c r="O46" s="154"/>
      <c r="P46" s="154"/>
      <c r="Q46" s="154"/>
      <c r="R46" s="111"/>
    </row>
    <row r="47" spans="1:18" x14ac:dyDescent="0.25">
      <c r="A47" s="323" t="s">
        <v>104</v>
      </c>
      <c r="B47" s="311"/>
      <c r="C47" s="311"/>
      <c r="D47" s="311"/>
      <c r="E47" s="311"/>
      <c r="F47" s="311"/>
      <c r="G47" s="311"/>
      <c r="H47" s="311"/>
      <c r="I47" s="311"/>
      <c r="J47" s="311"/>
      <c r="K47" s="153">
        <v>683</v>
      </c>
      <c r="L47" s="154"/>
      <c r="M47" s="154"/>
      <c r="N47" s="154"/>
      <c r="O47" s="154"/>
      <c r="P47" s="154"/>
      <c r="Q47" s="154"/>
      <c r="R47" s="111"/>
    </row>
    <row r="48" spans="1:18" x14ac:dyDescent="0.25">
      <c r="A48" s="323" t="s">
        <v>105</v>
      </c>
      <c r="B48" s="311"/>
      <c r="C48" s="311"/>
      <c r="D48" s="311"/>
      <c r="E48" s="311"/>
      <c r="F48" s="311"/>
      <c r="G48" s="311"/>
      <c r="H48" s="311"/>
      <c r="I48" s="311"/>
      <c r="J48" s="311"/>
      <c r="K48" s="153">
        <v>444</v>
      </c>
      <c r="L48" s="154"/>
      <c r="M48" s="154"/>
      <c r="N48" s="154"/>
      <c r="O48" s="154"/>
      <c r="P48" s="154"/>
      <c r="Q48" s="154"/>
      <c r="R48" s="111"/>
    </row>
    <row r="49" spans="1:18" x14ac:dyDescent="0.25">
      <c r="A49" s="323" t="s">
        <v>106</v>
      </c>
      <c r="B49" s="311"/>
      <c r="C49" s="311"/>
      <c r="D49" s="311"/>
      <c r="E49" s="311"/>
      <c r="F49" s="311"/>
      <c r="G49" s="311"/>
      <c r="H49" s="311"/>
      <c r="I49" s="311"/>
      <c r="J49" s="311"/>
      <c r="K49" s="153">
        <v>273</v>
      </c>
      <c r="L49" s="154"/>
      <c r="M49" s="154"/>
      <c r="N49" s="154"/>
      <c r="O49" s="154"/>
      <c r="P49" s="154"/>
      <c r="Q49" s="154"/>
      <c r="R49" s="111"/>
    </row>
    <row r="50" spans="1:18" x14ac:dyDescent="0.25">
      <c r="A50" s="324" t="s">
        <v>107</v>
      </c>
      <c r="B50" s="311"/>
      <c r="C50" s="311"/>
      <c r="D50" s="311"/>
      <c r="E50" s="311"/>
      <c r="F50" s="311"/>
      <c r="G50" s="311"/>
      <c r="H50" s="311"/>
      <c r="I50" s="311"/>
      <c r="J50" s="311"/>
      <c r="K50" s="155">
        <f>SUM(K47:K49)</f>
        <v>1400</v>
      </c>
      <c r="L50" s="154"/>
      <c r="M50" s="154"/>
      <c r="N50" s="154"/>
      <c r="O50" s="154"/>
      <c r="P50" s="155">
        <v>35.74</v>
      </c>
      <c r="Q50" s="154"/>
      <c r="R50" s="111"/>
    </row>
    <row r="51" spans="1:18" x14ac:dyDescent="0.25">
      <c r="A51" s="185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186"/>
      <c r="O51" s="186"/>
      <c r="P51" s="187"/>
      <c r="Q51" s="157"/>
      <c r="R51" s="111"/>
    </row>
    <row r="52" spans="1:18" x14ac:dyDescent="0.25">
      <c r="A52" s="90"/>
      <c r="B52" s="68" t="s">
        <v>108</v>
      </c>
      <c r="C52" s="68"/>
      <c r="D52" s="68"/>
      <c r="E52" s="68"/>
      <c r="F52" s="68"/>
      <c r="G52" s="68"/>
      <c r="H52" s="68"/>
      <c r="I52" s="68" t="s">
        <v>527</v>
      </c>
      <c r="J52" s="68"/>
      <c r="K52" s="68"/>
      <c r="L52" s="68"/>
      <c r="M52" s="68"/>
      <c r="N52" s="91"/>
      <c r="O52" s="91"/>
      <c r="P52" s="91"/>
      <c r="Q52" s="157"/>
      <c r="R52" s="111"/>
    </row>
    <row r="53" spans="1:18" x14ac:dyDescent="0.25">
      <c r="A53" s="90"/>
      <c r="B53" s="92"/>
      <c r="C53" s="93"/>
      <c r="D53" s="94"/>
      <c r="E53" s="92"/>
      <c r="F53" s="92"/>
      <c r="G53" s="93"/>
      <c r="H53" s="95"/>
      <c r="I53" s="68" t="s">
        <v>617</v>
      </c>
      <c r="J53" s="68"/>
      <c r="K53" s="68"/>
      <c r="L53" s="68"/>
      <c r="M53" s="68"/>
      <c r="N53" s="91"/>
      <c r="O53" s="91"/>
      <c r="P53" s="91"/>
      <c r="Q53" s="157"/>
      <c r="R53" s="111"/>
    </row>
    <row r="54" spans="1:18" x14ac:dyDescent="0.25">
      <c r="A54" s="139"/>
      <c r="B54" s="140"/>
      <c r="C54" s="141"/>
      <c r="D54" s="142"/>
      <c r="E54" s="190"/>
      <c r="F54" s="157"/>
      <c r="G54" s="157"/>
      <c r="H54" s="157"/>
      <c r="I54" s="68" t="s">
        <v>618</v>
      </c>
      <c r="J54" s="157"/>
      <c r="K54" s="157"/>
      <c r="L54" s="157"/>
      <c r="M54" s="157"/>
      <c r="N54" s="157"/>
      <c r="O54" s="157"/>
      <c r="P54" s="157"/>
      <c r="Q54" s="157"/>
      <c r="R54" s="111"/>
    </row>
    <row r="55" spans="1:18" x14ac:dyDescent="0.25">
      <c r="A55" s="139"/>
      <c r="B55" s="140"/>
      <c r="C55" s="141"/>
      <c r="D55" s="142"/>
      <c r="E55" s="190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11"/>
    </row>
    <row r="56" spans="1:18" x14ac:dyDescent="0.25">
      <c r="A56" s="139"/>
      <c r="B56" s="140"/>
      <c r="C56" s="141"/>
      <c r="D56" s="142"/>
      <c r="E56" s="190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11"/>
    </row>
    <row r="57" spans="1:18" x14ac:dyDescent="0.25">
      <c r="A57" s="139"/>
      <c r="B57" s="140"/>
      <c r="C57" s="141"/>
      <c r="D57" s="142"/>
      <c r="E57" s="190"/>
      <c r="F57" s="157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11"/>
    </row>
    <row r="58" spans="1:18" x14ac:dyDescent="0.25">
      <c r="A58" s="139"/>
      <c r="B58" s="140"/>
      <c r="C58" s="141"/>
      <c r="D58" s="142"/>
      <c r="E58" s="190"/>
      <c r="F58" s="157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11"/>
    </row>
    <row r="59" spans="1:18" x14ac:dyDescent="0.25">
      <c r="A59" s="139"/>
      <c r="B59" s="140"/>
      <c r="C59" s="141"/>
      <c r="D59" s="142"/>
      <c r="E59" s="190"/>
      <c r="F59" s="157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11"/>
    </row>
  </sheetData>
  <mergeCells count="42">
    <mergeCell ref="A46:J46"/>
    <mergeCell ref="A47:J47"/>
    <mergeCell ref="A48:J48"/>
    <mergeCell ref="A49:J49"/>
    <mergeCell ref="A50:J50"/>
    <mergeCell ref="A45:J45"/>
    <mergeCell ref="A34:J34"/>
    <mergeCell ref="A35:J35"/>
    <mergeCell ref="A36:J36"/>
    <mergeCell ref="A37:J37"/>
    <mergeCell ref="A38:J38"/>
    <mergeCell ref="A39:J39"/>
    <mergeCell ref="A40:J40"/>
    <mergeCell ref="A41:J41"/>
    <mergeCell ref="A42:J42"/>
    <mergeCell ref="A43:J43"/>
    <mergeCell ref="A44:J44"/>
    <mergeCell ref="A33:J33"/>
    <mergeCell ref="J20:N20"/>
    <mergeCell ref="O20:O22"/>
    <mergeCell ref="P20:P22"/>
    <mergeCell ref="Q20:Q22"/>
    <mergeCell ref="F21:F22"/>
    <mergeCell ref="G21:I21"/>
    <mergeCell ref="J21:J22"/>
    <mergeCell ref="K21:K22"/>
    <mergeCell ref="L21:N21"/>
    <mergeCell ref="A24:Q24"/>
    <mergeCell ref="A29:J29"/>
    <mergeCell ref="A30:Q30"/>
    <mergeCell ref="A31:J31"/>
    <mergeCell ref="A32:J32"/>
    <mergeCell ref="E1:I1"/>
    <mergeCell ref="J15:K15"/>
    <mergeCell ref="J16:K16"/>
    <mergeCell ref="J17:K17"/>
    <mergeCell ref="A20:A22"/>
    <mergeCell ref="B20:B22"/>
    <mergeCell ref="C20:C22"/>
    <mergeCell ref="D20:D22"/>
    <mergeCell ref="E20:E22"/>
    <mergeCell ref="F20:I2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4"/>
  <sheetViews>
    <sheetView workbookViewId="0">
      <selection activeCell="H21" sqref="H21"/>
    </sheetView>
  </sheetViews>
  <sheetFormatPr defaultRowHeight="15" x14ac:dyDescent="0.25"/>
  <sheetData>
    <row r="1" spans="1:18" x14ac:dyDescent="0.25">
      <c r="A1" s="49" t="s">
        <v>51</v>
      </c>
      <c r="B1" s="98"/>
      <c r="C1" s="191"/>
      <c r="D1" s="94"/>
      <c r="E1" s="300" t="s">
        <v>0</v>
      </c>
      <c r="F1" s="301"/>
      <c r="G1" s="301"/>
      <c r="H1" s="301"/>
      <c r="I1" s="301"/>
      <c r="J1" s="301"/>
      <c r="K1" s="95"/>
      <c r="L1" s="95"/>
      <c r="M1" s="49" t="s">
        <v>52</v>
      </c>
      <c r="N1" s="53"/>
      <c r="O1" s="53"/>
      <c r="P1" s="53"/>
    </row>
    <row r="2" spans="1:18" x14ac:dyDescent="0.25">
      <c r="A2" s="92"/>
      <c r="B2" s="98"/>
      <c r="C2" s="191"/>
      <c r="D2" s="94"/>
      <c r="E2" s="192"/>
      <c r="F2" s="192"/>
      <c r="G2" s="56" t="s">
        <v>53</v>
      </c>
      <c r="H2" s="193"/>
      <c r="I2" s="194"/>
      <c r="J2" s="95"/>
      <c r="K2" s="95"/>
      <c r="L2" s="95"/>
      <c r="M2" s="55" t="s">
        <v>391</v>
      </c>
      <c r="N2" s="53"/>
      <c r="O2" s="53"/>
      <c r="P2" s="53"/>
    </row>
    <row r="3" spans="1:18" x14ac:dyDescent="0.25">
      <c r="A3" s="92" t="s">
        <v>866</v>
      </c>
      <c r="B3" s="98"/>
      <c r="C3" s="191"/>
      <c r="D3" s="94"/>
      <c r="E3" s="95"/>
      <c r="F3" s="95"/>
      <c r="G3" s="95"/>
      <c r="H3" s="95"/>
      <c r="I3" s="95"/>
      <c r="J3" s="95"/>
      <c r="K3" s="95"/>
      <c r="L3" s="95"/>
      <c r="M3" s="55" t="s">
        <v>867</v>
      </c>
      <c r="N3" s="53"/>
      <c r="O3" s="53"/>
      <c r="P3" s="53"/>
    </row>
    <row r="4" spans="1:18" x14ac:dyDescent="0.25">
      <c r="A4" s="55" t="s">
        <v>868</v>
      </c>
      <c r="B4" s="98"/>
      <c r="C4" s="191"/>
      <c r="D4" s="94"/>
      <c r="E4" s="95"/>
      <c r="F4" s="95"/>
      <c r="G4" s="58" t="s">
        <v>1017</v>
      </c>
      <c r="H4" s="195"/>
      <c r="I4" s="95"/>
      <c r="J4" s="95"/>
      <c r="K4" s="95"/>
      <c r="L4" s="95"/>
      <c r="M4" s="62"/>
      <c r="N4" s="62"/>
      <c r="O4" s="196"/>
      <c r="P4" s="53"/>
    </row>
    <row r="5" spans="1:18" x14ac:dyDescent="0.25">
      <c r="A5" s="97"/>
      <c r="B5" s="98"/>
      <c r="C5" s="94"/>
      <c r="D5" s="197"/>
      <c r="E5" s="95"/>
      <c r="F5" s="95"/>
      <c r="G5" s="97" t="s">
        <v>59</v>
      </c>
      <c r="H5" s="97"/>
      <c r="I5" s="97"/>
      <c r="J5" s="95"/>
      <c r="K5" s="95"/>
      <c r="L5" s="95"/>
      <c r="M5" s="55" t="s">
        <v>195</v>
      </c>
      <c r="N5" s="53"/>
      <c r="O5" s="53"/>
      <c r="P5" s="53"/>
      <c r="Q5" s="54"/>
    </row>
    <row r="6" spans="1:18" x14ac:dyDescent="0.25">
      <c r="A6" s="97"/>
      <c r="B6" s="98"/>
      <c r="C6" s="94"/>
      <c r="D6" s="197"/>
      <c r="E6" s="95"/>
      <c r="F6" s="95"/>
      <c r="G6" s="95"/>
      <c r="H6" s="95"/>
      <c r="I6" s="95"/>
      <c r="J6" s="95"/>
      <c r="K6" s="95"/>
      <c r="L6" s="95"/>
      <c r="M6" s="53"/>
      <c r="N6" s="53"/>
      <c r="O6" s="53"/>
      <c r="P6" s="53"/>
      <c r="Q6" s="54"/>
    </row>
    <row r="7" spans="1:18" x14ac:dyDescent="0.25">
      <c r="A7" s="118"/>
      <c r="B7" s="119"/>
      <c r="C7" s="123" t="s">
        <v>60</v>
      </c>
      <c r="D7" s="124" t="s">
        <v>1018</v>
      </c>
      <c r="E7" s="125"/>
      <c r="F7" s="126"/>
      <c r="G7" s="126"/>
      <c r="H7" s="127"/>
      <c r="I7" s="126"/>
      <c r="J7" s="126"/>
      <c r="K7" s="126"/>
      <c r="L7" s="126"/>
      <c r="M7" s="126"/>
      <c r="N7" s="126"/>
      <c r="O7" s="110"/>
      <c r="P7" s="110"/>
      <c r="Q7" s="110"/>
    </row>
    <row r="8" spans="1:18" x14ac:dyDescent="0.25">
      <c r="A8" s="118"/>
      <c r="B8" s="119"/>
      <c r="C8" s="123"/>
      <c r="D8" s="128" t="s">
        <v>1019</v>
      </c>
      <c r="E8" s="129"/>
      <c r="F8" s="130"/>
      <c r="G8" s="130"/>
      <c r="H8" s="131"/>
      <c r="I8" s="130"/>
      <c r="J8" s="130"/>
      <c r="K8" s="130"/>
      <c r="L8" s="130"/>
      <c r="M8" s="110"/>
      <c r="N8" s="110"/>
      <c r="O8" s="110"/>
      <c r="P8" s="110"/>
      <c r="Q8" s="110"/>
    </row>
    <row r="9" spans="1:18" x14ac:dyDescent="0.25">
      <c r="A9" s="118"/>
      <c r="B9" s="119"/>
      <c r="C9" s="120"/>
      <c r="D9" s="121"/>
      <c r="E9" s="115"/>
      <c r="F9" s="178"/>
      <c r="G9" s="178"/>
      <c r="H9" s="198" t="s">
        <v>61</v>
      </c>
      <c r="I9" s="198"/>
      <c r="J9" s="178"/>
      <c r="K9" s="178"/>
      <c r="L9" s="110"/>
      <c r="M9" s="110"/>
      <c r="N9" s="110"/>
      <c r="O9" s="110"/>
      <c r="P9" s="110"/>
      <c r="Q9" s="110"/>
    </row>
    <row r="10" spans="1:18" x14ac:dyDescent="0.25">
      <c r="A10" s="132"/>
      <c r="B10" s="133"/>
      <c r="C10" s="120"/>
      <c r="D10" s="121"/>
      <c r="E10" s="111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</row>
    <row r="11" spans="1:18" x14ac:dyDescent="0.25">
      <c r="A11" s="118"/>
      <c r="B11" s="119"/>
      <c r="C11" s="121"/>
      <c r="D11" s="111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</row>
    <row r="12" spans="1:18" x14ac:dyDescent="0.25">
      <c r="A12" s="118"/>
      <c r="B12" s="119"/>
      <c r="C12" s="121"/>
      <c r="D12" s="134" t="s">
        <v>872</v>
      </c>
      <c r="E12" s="110"/>
      <c r="F12" s="110"/>
      <c r="G12" s="110"/>
      <c r="H12" s="134"/>
      <c r="I12" s="134"/>
      <c r="J12" s="134"/>
      <c r="K12" s="110"/>
      <c r="L12" s="110"/>
      <c r="M12" s="110"/>
      <c r="N12" s="110"/>
      <c r="O12" s="110"/>
      <c r="P12" s="110"/>
      <c r="Q12" s="110"/>
    </row>
    <row r="13" spans="1:18" x14ac:dyDescent="0.25">
      <c r="A13" s="118"/>
      <c r="B13" s="119"/>
      <c r="C13" s="120"/>
      <c r="D13" s="134" t="s">
        <v>1020</v>
      </c>
      <c r="E13" s="118"/>
      <c r="F13" s="110"/>
      <c r="G13" s="110"/>
      <c r="H13" s="110"/>
      <c r="I13" s="134"/>
      <c r="J13" s="317" t="s">
        <v>1021</v>
      </c>
      <c r="K13" s="303"/>
      <c r="L13" s="136" t="s">
        <v>63</v>
      </c>
      <c r="M13" s="110"/>
      <c r="N13" s="110"/>
      <c r="O13" s="110"/>
      <c r="P13" s="110"/>
      <c r="Q13" s="110"/>
      <c r="R13" s="111"/>
    </row>
    <row r="14" spans="1:18" x14ac:dyDescent="0.25">
      <c r="A14" s="118"/>
      <c r="B14" s="119"/>
      <c r="C14" s="120"/>
      <c r="D14" s="134" t="s">
        <v>64</v>
      </c>
      <c r="E14" s="118"/>
      <c r="F14" s="110"/>
      <c r="G14" s="110"/>
      <c r="H14" s="110"/>
      <c r="I14" s="134"/>
      <c r="J14" s="317" t="s">
        <v>1022</v>
      </c>
      <c r="K14" s="303"/>
      <c r="L14" s="136" t="s">
        <v>63</v>
      </c>
      <c r="M14" s="110"/>
      <c r="N14" s="110"/>
      <c r="O14" s="110"/>
      <c r="P14" s="110"/>
      <c r="Q14" s="110"/>
      <c r="R14" s="111"/>
    </row>
    <row r="15" spans="1:18" x14ac:dyDescent="0.25">
      <c r="A15" s="118"/>
      <c r="B15" s="119"/>
      <c r="C15" s="120"/>
      <c r="D15" s="134" t="s">
        <v>65</v>
      </c>
      <c r="E15" s="118"/>
      <c r="F15" s="110"/>
      <c r="G15" s="110"/>
      <c r="H15" s="110"/>
      <c r="I15" s="134"/>
      <c r="J15" s="317" t="s">
        <v>1023</v>
      </c>
      <c r="K15" s="303"/>
      <c r="L15" s="136" t="s">
        <v>66</v>
      </c>
      <c r="M15" s="110"/>
      <c r="N15" s="110"/>
      <c r="O15" s="110"/>
      <c r="P15" s="110"/>
      <c r="Q15" s="110"/>
      <c r="R15" s="111"/>
    </row>
    <row r="16" spans="1:18" x14ac:dyDescent="0.25">
      <c r="A16" s="199"/>
      <c r="B16" s="200"/>
      <c r="C16" s="212"/>
      <c r="D16" s="213" t="s">
        <v>67</v>
      </c>
      <c r="E16" s="134"/>
      <c r="F16" s="134"/>
      <c r="G16" s="134"/>
      <c r="H16" s="134"/>
      <c r="I16" s="134"/>
      <c r="J16" s="134"/>
      <c r="K16" s="134"/>
      <c r="L16" s="134"/>
      <c r="M16" s="202"/>
      <c r="N16" s="207"/>
      <c r="O16" s="208"/>
      <c r="P16" s="209"/>
      <c r="Q16" s="214"/>
      <c r="R16" s="110"/>
    </row>
    <row r="17" spans="1:18" x14ac:dyDescent="0.25">
      <c r="A17" s="118"/>
      <c r="B17" s="119"/>
      <c r="C17" s="120"/>
      <c r="D17" s="121"/>
      <c r="E17" s="118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1"/>
    </row>
    <row r="18" spans="1:18" x14ac:dyDescent="0.25">
      <c r="A18" s="139"/>
      <c r="B18" s="140"/>
      <c r="C18" s="141"/>
      <c r="D18" s="142"/>
      <c r="E18" s="143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11"/>
    </row>
    <row r="19" spans="1:18" x14ac:dyDescent="0.25">
      <c r="A19" s="320" t="s">
        <v>68</v>
      </c>
      <c r="B19" s="318" t="s">
        <v>204</v>
      </c>
      <c r="C19" s="320" t="s">
        <v>70</v>
      </c>
      <c r="D19" s="320" t="s">
        <v>71</v>
      </c>
      <c r="E19" s="320" t="s">
        <v>72</v>
      </c>
      <c r="F19" s="320" t="s">
        <v>73</v>
      </c>
      <c r="G19" s="322"/>
      <c r="H19" s="322"/>
      <c r="I19" s="322"/>
      <c r="J19" s="320" t="s">
        <v>74</v>
      </c>
      <c r="K19" s="322"/>
      <c r="L19" s="322"/>
      <c r="M19" s="322"/>
      <c r="N19" s="320" t="s">
        <v>75</v>
      </c>
      <c r="O19" s="320" t="s">
        <v>76</v>
      </c>
      <c r="P19" s="320" t="s">
        <v>77</v>
      </c>
      <c r="Q19" s="320" t="s">
        <v>78</v>
      </c>
      <c r="R19" s="111"/>
    </row>
    <row r="20" spans="1:18" x14ac:dyDescent="0.25">
      <c r="A20" s="322"/>
      <c r="B20" s="319"/>
      <c r="C20" s="321"/>
      <c r="D20" s="320"/>
      <c r="E20" s="322"/>
      <c r="F20" s="320" t="s">
        <v>1</v>
      </c>
      <c r="G20" s="320" t="s">
        <v>79</v>
      </c>
      <c r="H20" s="322"/>
      <c r="I20" s="322"/>
      <c r="J20" s="320" t="s">
        <v>1</v>
      </c>
      <c r="K20" s="320" t="s">
        <v>79</v>
      </c>
      <c r="L20" s="322"/>
      <c r="M20" s="322"/>
      <c r="N20" s="320"/>
      <c r="O20" s="320"/>
      <c r="P20" s="320"/>
      <c r="Q20" s="320"/>
      <c r="R20" s="111"/>
    </row>
    <row r="21" spans="1:18" x14ac:dyDescent="0.25">
      <c r="A21" s="322"/>
      <c r="B21" s="319"/>
      <c r="C21" s="321"/>
      <c r="D21" s="320"/>
      <c r="E21" s="322"/>
      <c r="F21" s="322"/>
      <c r="G21" s="145" t="s">
        <v>80</v>
      </c>
      <c r="H21" s="145" t="s">
        <v>81</v>
      </c>
      <c r="I21" s="145" t="s">
        <v>82</v>
      </c>
      <c r="J21" s="322"/>
      <c r="K21" s="145" t="s">
        <v>80</v>
      </c>
      <c r="L21" s="145" t="s">
        <v>81</v>
      </c>
      <c r="M21" s="145" t="s">
        <v>82</v>
      </c>
      <c r="N21" s="320"/>
      <c r="O21" s="320"/>
      <c r="P21" s="320"/>
      <c r="Q21" s="320"/>
      <c r="R21" s="111"/>
    </row>
    <row r="22" spans="1:18" x14ac:dyDescent="0.25">
      <c r="A22" s="146">
        <v>1</v>
      </c>
      <c r="B22" s="147">
        <v>2</v>
      </c>
      <c r="C22" s="145">
        <v>3</v>
      </c>
      <c r="D22" s="145">
        <v>4</v>
      </c>
      <c r="E22" s="146">
        <v>5</v>
      </c>
      <c r="F22" s="148">
        <v>6</v>
      </c>
      <c r="G22" s="148">
        <v>7</v>
      </c>
      <c r="H22" s="148">
        <v>8</v>
      </c>
      <c r="I22" s="148">
        <v>9</v>
      </c>
      <c r="J22" s="148">
        <v>10</v>
      </c>
      <c r="K22" s="148">
        <v>11</v>
      </c>
      <c r="L22" s="148">
        <v>12</v>
      </c>
      <c r="M22" s="148">
        <v>13</v>
      </c>
      <c r="N22" s="148">
        <v>14</v>
      </c>
      <c r="O22" s="148">
        <v>15</v>
      </c>
      <c r="P22" s="148">
        <v>16</v>
      </c>
      <c r="Q22" s="148">
        <v>17</v>
      </c>
      <c r="R22" s="111"/>
    </row>
    <row r="23" spans="1:18" x14ac:dyDescent="0.25">
      <c r="A23" s="329" t="s">
        <v>1024</v>
      </c>
      <c r="B23" s="311"/>
      <c r="C23" s="311"/>
      <c r="D23" s="311"/>
      <c r="E23" s="311"/>
      <c r="F23" s="311"/>
      <c r="G23" s="311"/>
      <c r="H23" s="311"/>
      <c r="I23" s="311"/>
      <c r="J23" s="311"/>
      <c r="K23" s="311"/>
      <c r="L23" s="311"/>
      <c r="M23" s="311"/>
      <c r="N23" s="311"/>
      <c r="O23" s="311"/>
      <c r="P23" s="311"/>
      <c r="Q23" s="311"/>
      <c r="R23" s="111"/>
    </row>
    <row r="24" spans="1:18" ht="132" x14ac:dyDescent="0.25">
      <c r="A24" s="146">
        <v>1</v>
      </c>
      <c r="B24" s="149" t="s">
        <v>1025</v>
      </c>
      <c r="C24" s="150" t="s">
        <v>1026</v>
      </c>
      <c r="D24" s="151" t="s">
        <v>1027</v>
      </c>
      <c r="E24" s="156">
        <v>1</v>
      </c>
      <c r="F24" s="153">
        <v>127.69</v>
      </c>
      <c r="G24" s="153">
        <v>127.69</v>
      </c>
      <c r="H24" s="154"/>
      <c r="I24" s="154"/>
      <c r="J24" s="154">
        <v>128</v>
      </c>
      <c r="K24" s="154">
        <v>128</v>
      </c>
      <c r="L24" s="154"/>
      <c r="M24" s="154"/>
      <c r="N24" s="154">
        <v>6.7</v>
      </c>
      <c r="O24" s="154">
        <v>6.7</v>
      </c>
      <c r="P24" s="154"/>
      <c r="Q24" s="154"/>
      <c r="R24" s="111"/>
    </row>
    <row r="25" spans="1:18" x14ac:dyDescent="0.25">
      <c r="A25" s="324" t="s">
        <v>1028</v>
      </c>
      <c r="B25" s="311"/>
      <c r="C25" s="311"/>
      <c r="D25" s="311"/>
      <c r="E25" s="311"/>
      <c r="F25" s="311"/>
      <c r="G25" s="311"/>
      <c r="H25" s="311"/>
      <c r="I25" s="311"/>
      <c r="J25" s="155">
        <v>237</v>
      </c>
      <c r="K25" s="154"/>
      <c r="L25" s="154"/>
      <c r="M25" s="154"/>
      <c r="N25" s="154"/>
      <c r="O25" s="155">
        <v>7.71</v>
      </c>
      <c r="P25" s="154"/>
      <c r="Q25" s="154"/>
      <c r="R25" s="111"/>
    </row>
    <row r="26" spans="1:18" x14ac:dyDescent="0.25">
      <c r="A26" s="325" t="s">
        <v>351</v>
      </c>
      <c r="B26" s="315"/>
      <c r="C26" s="315"/>
      <c r="D26" s="315"/>
      <c r="E26" s="315"/>
      <c r="F26" s="315"/>
      <c r="G26" s="315"/>
      <c r="H26" s="315"/>
      <c r="I26" s="315"/>
      <c r="J26" s="315"/>
      <c r="K26" s="315"/>
      <c r="L26" s="315"/>
      <c r="M26" s="315"/>
      <c r="N26" s="315"/>
      <c r="O26" s="315"/>
      <c r="P26" s="315"/>
      <c r="Q26" s="315"/>
      <c r="R26" s="111"/>
    </row>
    <row r="27" spans="1:18" x14ac:dyDescent="0.25">
      <c r="A27" s="323" t="s">
        <v>94</v>
      </c>
      <c r="B27" s="311"/>
      <c r="C27" s="311"/>
      <c r="D27" s="311"/>
      <c r="E27" s="311"/>
      <c r="F27" s="311"/>
      <c r="G27" s="311"/>
      <c r="H27" s="311"/>
      <c r="I27" s="311"/>
      <c r="J27" s="153">
        <v>128</v>
      </c>
      <c r="K27" s="153">
        <v>128</v>
      </c>
      <c r="L27" s="154"/>
      <c r="M27" s="154"/>
      <c r="N27" s="154"/>
      <c r="O27" s="153">
        <v>6.7</v>
      </c>
      <c r="P27" s="154"/>
      <c r="Q27" s="154"/>
      <c r="R27" s="111"/>
    </row>
    <row r="28" spans="1:18" x14ac:dyDescent="0.25">
      <c r="A28" s="323" t="s">
        <v>95</v>
      </c>
      <c r="B28" s="311"/>
      <c r="C28" s="311"/>
      <c r="D28" s="311"/>
      <c r="E28" s="311"/>
      <c r="F28" s="311"/>
      <c r="G28" s="311"/>
      <c r="H28" s="311"/>
      <c r="I28" s="311"/>
      <c r="J28" s="153">
        <v>116</v>
      </c>
      <c r="K28" s="153">
        <v>116</v>
      </c>
      <c r="L28" s="154"/>
      <c r="M28" s="154"/>
      <c r="N28" s="154"/>
      <c r="O28" s="153">
        <v>7.71</v>
      </c>
      <c r="P28" s="154"/>
      <c r="Q28" s="154"/>
      <c r="R28" s="111"/>
    </row>
    <row r="29" spans="1:18" x14ac:dyDescent="0.25">
      <c r="A29" s="323" t="s">
        <v>96</v>
      </c>
      <c r="B29" s="311"/>
      <c r="C29" s="311"/>
      <c r="D29" s="311"/>
      <c r="E29" s="311"/>
      <c r="F29" s="311"/>
      <c r="G29" s="311"/>
      <c r="H29" s="311"/>
      <c r="I29" s="311"/>
      <c r="J29" s="154"/>
      <c r="K29" s="154"/>
      <c r="L29" s="154"/>
      <c r="M29" s="154"/>
      <c r="N29" s="154"/>
      <c r="O29" s="154"/>
      <c r="P29" s="154"/>
      <c r="Q29" s="154"/>
      <c r="R29" s="111"/>
    </row>
    <row r="30" spans="1:18" x14ac:dyDescent="0.25">
      <c r="A30" s="323" t="s">
        <v>1029</v>
      </c>
      <c r="B30" s="311"/>
      <c r="C30" s="311"/>
      <c r="D30" s="311"/>
      <c r="E30" s="311"/>
      <c r="F30" s="311"/>
      <c r="G30" s="311"/>
      <c r="H30" s="311"/>
      <c r="I30" s="311"/>
      <c r="J30" s="153">
        <v>6</v>
      </c>
      <c r="K30" s="153">
        <v>6</v>
      </c>
      <c r="L30" s="154"/>
      <c r="M30" s="154"/>
      <c r="N30" s="154"/>
      <c r="O30" s="154"/>
      <c r="P30" s="154"/>
      <c r="Q30" s="154"/>
      <c r="R30" s="111"/>
    </row>
    <row r="31" spans="1:18" x14ac:dyDescent="0.25">
      <c r="A31" s="323" t="s">
        <v>1030</v>
      </c>
      <c r="B31" s="311"/>
      <c r="C31" s="311"/>
      <c r="D31" s="311"/>
      <c r="E31" s="311"/>
      <c r="F31" s="311"/>
      <c r="G31" s="311"/>
      <c r="H31" s="311"/>
      <c r="I31" s="311"/>
      <c r="J31" s="153">
        <v>20</v>
      </c>
      <c r="K31" s="153">
        <v>20</v>
      </c>
      <c r="L31" s="154"/>
      <c r="M31" s="154"/>
      <c r="N31" s="154"/>
      <c r="O31" s="153">
        <v>1.0049999999999999</v>
      </c>
      <c r="P31" s="154"/>
      <c r="Q31" s="154"/>
      <c r="R31" s="111"/>
    </row>
    <row r="32" spans="1:18" x14ac:dyDescent="0.25">
      <c r="A32" s="323" t="s">
        <v>1031</v>
      </c>
      <c r="B32" s="311"/>
      <c r="C32" s="311"/>
      <c r="D32" s="311"/>
      <c r="E32" s="311"/>
      <c r="F32" s="311"/>
      <c r="G32" s="311"/>
      <c r="H32" s="311"/>
      <c r="I32" s="311"/>
      <c r="J32" s="153">
        <v>-38</v>
      </c>
      <c r="K32" s="153">
        <v>-38</v>
      </c>
      <c r="L32" s="154"/>
      <c r="M32" s="154"/>
      <c r="N32" s="154"/>
      <c r="O32" s="154"/>
      <c r="P32" s="154"/>
      <c r="Q32" s="154"/>
      <c r="R32" s="111"/>
    </row>
    <row r="33" spans="1:18" x14ac:dyDescent="0.25">
      <c r="A33" s="323" t="s">
        <v>97</v>
      </c>
      <c r="B33" s="311"/>
      <c r="C33" s="311"/>
      <c r="D33" s="311"/>
      <c r="E33" s="311"/>
      <c r="F33" s="311"/>
      <c r="G33" s="311"/>
      <c r="H33" s="311"/>
      <c r="I33" s="311"/>
      <c r="J33" s="153">
        <v>75</v>
      </c>
      <c r="K33" s="154"/>
      <c r="L33" s="154"/>
      <c r="M33" s="154"/>
      <c r="N33" s="154"/>
      <c r="O33" s="154"/>
      <c r="P33" s="154"/>
      <c r="Q33" s="154"/>
      <c r="R33" s="111"/>
    </row>
    <row r="34" spans="1:18" x14ac:dyDescent="0.25">
      <c r="A34" s="323" t="s">
        <v>96</v>
      </c>
      <c r="B34" s="311"/>
      <c r="C34" s="311"/>
      <c r="D34" s="311"/>
      <c r="E34" s="311"/>
      <c r="F34" s="311"/>
      <c r="G34" s="311"/>
      <c r="H34" s="311"/>
      <c r="I34" s="311"/>
      <c r="J34" s="154"/>
      <c r="K34" s="154"/>
      <c r="L34" s="154"/>
      <c r="M34" s="154"/>
      <c r="N34" s="154"/>
      <c r="O34" s="154"/>
      <c r="P34" s="154"/>
      <c r="Q34" s="154"/>
      <c r="R34" s="111"/>
    </row>
    <row r="35" spans="1:18" x14ac:dyDescent="0.25">
      <c r="A35" s="323" t="s">
        <v>1032</v>
      </c>
      <c r="B35" s="311"/>
      <c r="C35" s="311"/>
      <c r="D35" s="311"/>
      <c r="E35" s="311"/>
      <c r="F35" s="311"/>
      <c r="G35" s="311"/>
      <c r="H35" s="311"/>
      <c r="I35" s="311"/>
      <c r="J35" s="153">
        <v>75</v>
      </c>
      <c r="K35" s="154"/>
      <c r="L35" s="154"/>
      <c r="M35" s="154"/>
      <c r="N35" s="154"/>
      <c r="O35" s="154"/>
      <c r="P35" s="154"/>
      <c r="Q35" s="154"/>
      <c r="R35" s="111"/>
    </row>
    <row r="36" spans="1:18" x14ac:dyDescent="0.25">
      <c r="A36" s="323" t="s">
        <v>98</v>
      </c>
      <c r="B36" s="311"/>
      <c r="C36" s="311"/>
      <c r="D36" s="311"/>
      <c r="E36" s="311"/>
      <c r="F36" s="311"/>
      <c r="G36" s="311"/>
      <c r="H36" s="311"/>
      <c r="I36" s="311"/>
      <c r="J36" s="153">
        <v>46</v>
      </c>
      <c r="K36" s="154"/>
      <c r="L36" s="154"/>
      <c r="M36" s="154"/>
      <c r="N36" s="154"/>
      <c r="O36" s="154"/>
      <c r="P36" s="154"/>
      <c r="Q36" s="154"/>
      <c r="R36" s="111"/>
    </row>
    <row r="37" spans="1:18" x14ac:dyDescent="0.25">
      <c r="A37" s="323" t="s">
        <v>96</v>
      </c>
      <c r="B37" s="311"/>
      <c r="C37" s="311"/>
      <c r="D37" s="311"/>
      <c r="E37" s="311"/>
      <c r="F37" s="311"/>
      <c r="G37" s="311"/>
      <c r="H37" s="311"/>
      <c r="I37" s="311"/>
      <c r="J37" s="154"/>
      <c r="K37" s="154"/>
      <c r="L37" s="154"/>
      <c r="M37" s="154"/>
      <c r="N37" s="154"/>
      <c r="O37" s="154"/>
      <c r="P37" s="154"/>
      <c r="Q37" s="154"/>
      <c r="R37" s="111"/>
    </row>
    <row r="38" spans="1:18" x14ac:dyDescent="0.25">
      <c r="A38" s="323" t="s">
        <v>1033</v>
      </c>
      <c r="B38" s="311"/>
      <c r="C38" s="311"/>
      <c r="D38" s="311"/>
      <c r="E38" s="311"/>
      <c r="F38" s="311"/>
      <c r="G38" s="311"/>
      <c r="H38" s="311"/>
      <c r="I38" s="311"/>
      <c r="J38" s="153">
        <v>46</v>
      </c>
      <c r="K38" s="154"/>
      <c r="L38" s="154"/>
      <c r="M38" s="154"/>
      <c r="N38" s="154"/>
      <c r="O38" s="154"/>
      <c r="P38" s="154"/>
      <c r="Q38" s="154"/>
      <c r="R38" s="111"/>
    </row>
    <row r="39" spans="1:18" x14ac:dyDescent="0.25">
      <c r="A39" s="324" t="s">
        <v>373</v>
      </c>
      <c r="B39" s="311"/>
      <c r="C39" s="311"/>
      <c r="D39" s="311"/>
      <c r="E39" s="311"/>
      <c r="F39" s="311"/>
      <c r="G39" s="311"/>
      <c r="H39" s="311"/>
      <c r="I39" s="311"/>
      <c r="J39" s="155">
        <v>237</v>
      </c>
      <c r="K39" s="154"/>
      <c r="L39" s="154"/>
      <c r="M39" s="154"/>
      <c r="N39" s="154"/>
      <c r="O39" s="155">
        <v>7.71</v>
      </c>
      <c r="P39" s="154"/>
      <c r="Q39" s="154"/>
      <c r="R39" s="111"/>
    </row>
    <row r="40" spans="1:18" x14ac:dyDescent="0.25">
      <c r="A40" s="323" t="s">
        <v>1034</v>
      </c>
      <c r="B40" s="311"/>
      <c r="C40" s="311"/>
      <c r="D40" s="311"/>
      <c r="E40" s="311"/>
      <c r="F40" s="311"/>
      <c r="G40" s="311"/>
      <c r="H40" s="311"/>
      <c r="I40" s="311"/>
      <c r="J40" s="153">
        <v>237</v>
      </c>
      <c r="K40" s="154"/>
      <c r="L40" s="154"/>
      <c r="M40" s="154"/>
      <c r="N40" s="154"/>
      <c r="O40" s="153">
        <v>7.71</v>
      </c>
      <c r="P40" s="154"/>
      <c r="Q40" s="154"/>
      <c r="R40" s="111"/>
    </row>
    <row r="41" spans="1:18" x14ac:dyDescent="0.25">
      <c r="A41" s="323" t="s">
        <v>100</v>
      </c>
      <c r="B41" s="311"/>
      <c r="C41" s="311"/>
      <c r="D41" s="311"/>
      <c r="E41" s="311"/>
      <c r="F41" s="311"/>
      <c r="G41" s="311"/>
      <c r="H41" s="311"/>
      <c r="I41" s="311"/>
      <c r="J41" s="153">
        <v>237</v>
      </c>
      <c r="K41" s="154"/>
      <c r="L41" s="154"/>
      <c r="M41" s="154"/>
      <c r="N41" s="154"/>
      <c r="O41" s="153">
        <v>7.71</v>
      </c>
      <c r="P41" s="154"/>
      <c r="Q41" s="154"/>
      <c r="R41" s="111"/>
    </row>
    <row r="42" spans="1:18" x14ac:dyDescent="0.25">
      <c r="A42" s="323" t="s">
        <v>101</v>
      </c>
      <c r="B42" s="311"/>
      <c r="C42" s="311"/>
      <c r="D42" s="311"/>
      <c r="E42" s="311"/>
      <c r="F42" s="311"/>
      <c r="G42" s="311"/>
      <c r="H42" s="311"/>
      <c r="I42" s="311"/>
      <c r="J42" s="154"/>
      <c r="K42" s="154"/>
      <c r="L42" s="154"/>
      <c r="M42" s="154"/>
      <c r="N42" s="154"/>
      <c r="O42" s="154"/>
      <c r="P42" s="154"/>
      <c r="Q42" s="154"/>
      <c r="R42" s="111"/>
    </row>
    <row r="43" spans="1:18" x14ac:dyDescent="0.25">
      <c r="A43" s="323" t="s">
        <v>104</v>
      </c>
      <c r="B43" s="311"/>
      <c r="C43" s="311"/>
      <c r="D43" s="311"/>
      <c r="E43" s="311"/>
      <c r="F43" s="311"/>
      <c r="G43" s="311"/>
      <c r="H43" s="311"/>
      <c r="I43" s="311"/>
      <c r="J43" s="153">
        <v>116</v>
      </c>
      <c r="K43" s="154"/>
      <c r="L43" s="154"/>
      <c r="M43" s="154"/>
      <c r="N43" s="154"/>
      <c r="O43" s="154"/>
      <c r="P43" s="154"/>
      <c r="Q43" s="154"/>
      <c r="R43" s="111"/>
    </row>
    <row r="44" spans="1:18" x14ac:dyDescent="0.25">
      <c r="A44" s="323" t="s">
        <v>105</v>
      </c>
      <c r="B44" s="311"/>
      <c r="C44" s="311"/>
      <c r="D44" s="311"/>
      <c r="E44" s="311"/>
      <c r="F44" s="311"/>
      <c r="G44" s="311"/>
      <c r="H44" s="311"/>
      <c r="I44" s="311"/>
      <c r="J44" s="153">
        <v>75</v>
      </c>
      <c r="K44" s="154"/>
      <c r="L44" s="154"/>
      <c r="M44" s="154"/>
      <c r="N44" s="154"/>
      <c r="O44" s="154"/>
      <c r="P44" s="154"/>
      <c r="Q44" s="154"/>
      <c r="R44" s="111"/>
    </row>
    <row r="45" spans="1:18" x14ac:dyDescent="0.25">
      <c r="A45" s="323" t="s">
        <v>106</v>
      </c>
      <c r="B45" s="311"/>
      <c r="C45" s="311"/>
      <c r="D45" s="311"/>
      <c r="E45" s="311"/>
      <c r="F45" s="311"/>
      <c r="G45" s="311"/>
      <c r="H45" s="311"/>
      <c r="I45" s="311"/>
      <c r="J45" s="153">
        <v>46</v>
      </c>
      <c r="K45" s="154"/>
      <c r="L45" s="154"/>
      <c r="M45" s="154"/>
      <c r="N45" s="154"/>
      <c r="O45" s="154"/>
      <c r="P45" s="154"/>
      <c r="Q45" s="154"/>
      <c r="R45" s="111"/>
    </row>
    <row r="46" spans="1:18" x14ac:dyDescent="0.25">
      <c r="A46" s="324" t="s">
        <v>107</v>
      </c>
      <c r="B46" s="311"/>
      <c r="C46" s="311"/>
      <c r="D46" s="311"/>
      <c r="E46" s="311"/>
      <c r="F46" s="311"/>
      <c r="G46" s="311"/>
      <c r="H46" s="311"/>
      <c r="I46" s="311"/>
      <c r="J46" s="155">
        <v>237</v>
      </c>
      <c r="K46" s="154"/>
      <c r="L46" s="154"/>
      <c r="M46" s="154"/>
      <c r="N46" s="154"/>
      <c r="O46" s="155">
        <v>7.71</v>
      </c>
      <c r="P46" s="154"/>
      <c r="Q46" s="154"/>
      <c r="R46" s="111"/>
    </row>
    <row r="47" spans="1:18" x14ac:dyDescent="0.25">
      <c r="A47" s="139"/>
      <c r="B47" s="218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111"/>
    </row>
    <row r="48" spans="1:18" x14ac:dyDescent="0.25">
      <c r="B48" s="220" t="s">
        <v>948</v>
      </c>
      <c r="C48" s="93"/>
      <c r="D48" s="93"/>
      <c r="E48" s="93"/>
      <c r="F48" s="93"/>
      <c r="G48" s="93"/>
      <c r="H48" s="93"/>
      <c r="I48" s="220" t="s">
        <v>949</v>
      </c>
      <c r="J48" s="92"/>
      <c r="K48" s="92"/>
      <c r="L48" s="92"/>
      <c r="M48" s="92"/>
      <c r="N48" s="92"/>
      <c r="O48" s="92"/>
      <c r="P48" s="92"/>
    </row>
    <row r="49" spans="1:18" x14ac:dyDescent="0.25">
      <c r="B49" s="92"/>
      <c r="C49" s="93"/>
      <c r="D49" s="94"/>
      <c r="E49" s="92"/>
      <c r="F49" s="92"/>
      <c r="G49" s="93"/>
      <c r="H49" s="95"/>
      <c r="I49" s="221" t="s">
        <v>950</v>
      </c>
      <c r="J49" s="95"/>
      <c r="K49" s="95"/>
      <c r="L49" s="95"/>
      <c r="M49" s="95"/>
      <c r="N49" s="95"/>
      <c r="O49" s="95"/>
      <c r="P49" s="95"/>
    </row>
    <row r="50" spans="1:18" x14ac:dyDescent="0.25">
      <c r="B50" s="222"/>
      <c r="C50" s="223"/>
      <c r="D50" s="224"/>
      <c r="E50" s="225"/>
      <c r="F50" s="91"/>
      <c r="G50" s="91"/>
      <c r="H50" s="91"/>
      <c r="I50" s="220" t="s">
        <v>951</v>
      </c>
      <c r="J50" s="92"/>
      <c r="K50" s="92"/>
      <c r="L50" s="92"/>
      <c r="M50" s="92"/>
      <c r="N50" s="92"/>
      <c r="O50" s="92"/>
      <c r="P50" s="92"/>
    </row>
    <row r="51" spans="1:18" x14ac:dyDescent="0.25"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</row>
    <row r="52" spans="1:18" x14ac:dyDescent="0.25">
      <c r="A52" s="139"/>
      <c r="B52" s="140"/>
      <c r="C52" s="141"/>
      <c r="D52" s="142"/>
      <c r="E52" s="143"/>
      <c r="F52" s="144"/>
      <c r="G52" s="144"/>
      <c r="H52" s="144"/>
      <c r="I52" s="144"/>
      <c r="J52" s="144"/>
      <c r="K52" s="144"/>
      <c r="L52" s="144"/>
      <c r="M52" s="144"/>
      <c r="N52" s="144"/>
      <c r="O52" s="144"/>
      <c r="P52" s="144"/>
      <c r="Q52" s="144"/>
      <c r="R52" s="111"/>
    </row>
    <row r="53" spans="1:18" x14ac:dyDescent="0.25">
      <c r="A53" s="139"/>
      <c r="B53" s="140"/>
      <c r="C53" s="141"/>
      <c r="D53" s="142"/>
      <c r="E53" s="143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11"/>
    </row>
    <row r="54" spans="1:18" x14ac:dyDescent="0.25">
      <c r="A54" s="139"/>
      <c r="B54" s="140"/>
      <c r="C54" s="141"/>
      <c r="D54" s="142"/>
      <c r="E54" s="143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11"/>
    </row>
  </sheetData>
  <mergeCells count="42">
    <mergeCell ref="A42:I42"/>
    <mergeCell ref="A43:I43"/>
    <mergeCell ref="A44:I44"/>
    <mergeCell ref="A45:I45"/>
    <mergeCell ref="A46:I46"/>
    <mergeCell ref="A41:I41"/>
    <mergeCell ref="A30:I30"/>
    <mergeCell ref="A31:I31"/>
    <mergeCell ref="A32:I32"/>
    <mergeCell ref="A33:I33"/>
    <mergeCell ref="A34:I34"/>
    <mergeCell ref="A35:I35"/>
    <mergeCell ref="A36:I36"/>
    <mergeCell ref="A37:I37"/>
    <mergeCell ref="A38:I38"/>
    <mergeCell ref="A39:I39"/>
    <mergeCell ref="A40:I40"/>
    <mergeCell ref="A29:I29"/>
    <mergeCell ref="J19:M19"/>
    <mergeCell ref="N19:N21"/>
    <mergeCell ref="O19:O21"/>
    <mergeCell ref="P19:P21"/>
    <mergeCell ref="A23:Q23"/>
    <mergeCell ref="A25:I25"/>
    <mergeCell ref="A26:Q26"/>
    <mergeCell ref="A27:I27"/>
    <mergeCell ref="A28:I28"/>
    <mergeCell ref="Q19:Q21"/>
    <mergeCell ref="F20:F21"/>
    <mergeCell ref="G20:I20"/>
    <mergeCell ref="J20:J21"/>
    <mergeCell ref="K20:M20"/>
    <mergeCell ref="E1:J1"/>
    <mergeCell ref="J13:K13"/>
    <mergeCell ref="J14:K14"/>
    <mergeCell ref="J15:K15"/>
    <mergeCell ref="A19:A21"/>
    <mergeCell ref="B19:B21"/>
    <mergeCell ref="C19:C21"/>
    <mergeCell ref="D19:D21"/>
    <mergeCell ref="E19:E21"/>
    <mergeCell ref="F19:I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СМР</vt:lpstr>
      <vt:lpstr>НМЦ</vt:lpstr>
      <vt:lpstr>25405</vt:lpstr>
      <vt:lpstr>25723</vt:lpstr>
      <vt:lpstr>24676</vt:lpstr>
      <vt:lpstr>25737</vt:lpstr>
      <vt:lpstr>25742</vt:lpstr>
      <vt:lpstr>25743</vt:lpstr>
      <vt:lpstr>25744</vt:lpstr>
      <vt:lpstr>25745</vt:lpstr>
      <vt:lpstr>25759</vt:lpstr>
      <vt:lpstr>25760</vt:lpstr>
      <vt:lpstr>25761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072-Klusova</cp:lastModifiedBy>
  <cp:lastPrinted>2015-05-18T12:36:15Z</cp:lastPrinted>
  <dcterms:created xsi:type="dcterms:W3CDTF">2015-04-16T02:28:10Z</dcterms:created>
  <dcterms:modified xsi:type="dcterms:W3CDTF">2015-05-18T13:13:34Z</dcterms:modified>
</cp:coreProperties>
</file>